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Dokumenty\SVS INVEST\Realizace\Různé\Kotelna Rokycany\Ocenění\Závěr\"/>
    </mc:Choice>
  </mc:AlternateContent>
  <xr:revisionPtr revIDLastSave="0" documentId="13_ncr:1_{8B784093-35BD-45D5-A3A1-1DADA2525D7B}" xr6:coauthVersionLast="47" xr6:coauthVersionMax="47" xr10:uidLastSave="{00000000-0000-0000-0000-000000000000}"/>
  <workbookProtection workbookAlgorithmName="SHA-512" workbookHashValue="o13k9k53kT3dNDPrOqL+QbNmu55xkCvinmurVUlukHIX4No/RipInhP4IX13dWun4p3c+5JdbrDn9OS8kqhFEQ==" workbookSaltValue="V+oofODPI4KR0J/ia7Yg1A==" workbookSpinCount="100000" lockStructure="1"/>
  <bookViews>
    <workbookView xWindow="-103" yWindow="-103" windowWidth="24144" windowHeight="13082" xr2:uid="{00000000-000D-0000-FFFF-FFFF00000000}"/>
  </bookViews>
  <sheets>
    <sheet name="Rekapitulace stavby" sheetId="1" r:id="rId1"/>
    <sheet name=" Stavební práce 1.PP" sheetId="2" r:id="rId2"/>
    <sheet name="Stavební práce 1.NP-3.NP" sheetId="3" r:id="rId3"/>
    <sheet name=" Sanace" sheetId="4" r:id="rId4"/>
    <sheet name="ELSIL+MaR" sheetId="8" r:id="rId5"/>
    <sheet name="D.1.1.4a) - SO 01 Kotelna..." sheetId="9" r:id="rId6"/>
    <sheet name="D.1.1.4c) - SO 01 Kotelna..." sheetId="10" r:id="rId7"/>
    <sheet name="D.1.1.4d) - SO 01 Kotelna..." sheetId="11" r:id="rId8"/>
    <sheet name="D.1.2.4c) - SO 02 Prádeln..." sheetId="12" r:id="rId9"/>
    <sheet name="D.2.1.1 - Rekonstrukce úl..." sheetId="13" r:id="rId10"/>
    <sheet name="D.2.3.1b - Napojení mobil..." sheetId="14" r:id="rId11"/>
    <sheet name="VRN+ON" sheetId="7" r:id="rId12"/>
    <sheet name="Pokyny pro vyplnění" sheetId="5" r:id="rId13"/>
  </sheets>
  <externalReferences>
    <externalReference r:id="rId14"/>
  </externalReferences>
  <definedNames>
    <definedName name="_xlnm._FilterDatabase" localSheetId="3" hidden="1">' Sanace'!$C$92:$K$287</definedName>
    <definedName name="_xlnm._FilterDatabase" localSheetId="1" hidden="1">' Stavební práce 1.PP'!$C$95:$K$269</definedName>
    <definedName name="_xlnm._FilterDatabase" localSheetId="5" hidden="1">'D.1.1.4a) - SO 01 Kotelna...'!$C$134:$K$306</definedName>
    <definedName name="_xlnm._FilterDatabase" localSheetId="6" hidden="1">'D.1.1.4c) - SO 01 Kotelna...'!$C$137:$K$565</definedName>
    <definedName name="_xlnm._FilterDatabase" localSheetId="7" hidden="1">'D.1.1.4d) - SO 01 Kotelna...'!$C$130:$K$234</definedName>
    <definedName name="_xlnm._FilterDatabase" localSheetId="8" hidden="1">'D.1.2.4c) - SO 02 Prádeln...'!$C$133:$K$280</definedName>
    <definedName name="_xlnm._FilterDatabase" localSheetId="9" hidden="1">'D.2.1.1 - Rekonstrukce úl...'!$C$131:$K$198</definedName>
    <definedName name="_xlnm._FilterDatabase" localSheetId="10" hidden="1">'D.2.3.1b - Napojení mobil...'!$C$132:$K$176</definedName>
    <definedName name="_xlnm._FilterDatabase" localSheetId="2" hidden="1">'Stavební práce 1.NP-3.NP'!$C$99:$K$649</definedName>
    <definedName name="_xlnm.Print_Titles" localSheetId="3">' Sanace'!$92:$92</definedName>
    <definedName name="_xlnm.Print_Titles" localSheetId="1">' Stavební práce 1.PP'!$95:$95</definedName>
    <definedName name="_xlnm.Print_Titles" localSheetId="5">'D.1.1.4a) - SO 01 Kotelna...'!$134:$134</definedName>
    <definedName name="_xlnm.Print_Titles" localSheetId="6">'D.1.1.4c) - SO 01 Kotelna...'!$137:$137</definedName>
    <definedName name="_xlnm.Print_Titles" localSheetId="7">'D.1.1.4d) - SO 01 Kotelna...'!$130:$130</definedName>
    <definedName name="_xlnm.Print_Titles" localSheetId="8">'D.1.2.4c) - SO 02 Prádeln...'!$133:$133</definedName>
    <definedName name="_xlnm.Print_Titles" localSheetId="9">'D.2.1.1 - Rekonstrukce úl...'!$131:$131</definedName>
    <definedName name="_xlnm.Print_Titles" localSheetId="10">'D.2.3.1b - Napojení mobil...'!$132:$132</definedName>
    <definedName name="_xlnm.Print_Titles" localSheetId="4">'ELSIL+MaR'!$1:$1</definedName>
    <definedName name="_xlnm.Print_Titles" localSheetId="0">'Rekapitulace stavby'!$52:$52</definedName>
    <definedName name="_xlnm.Print_Titles" localSheetId="2">'Stavební práce 1.NP-3.NP'!$99:$99</definedName>
    <definedName name="_xlnm.Print_Area" localSheetId="3">' Sanace'!$C$4:$J$39,' Sanace'!$C$45:$J$74,' Sanace'!$C$80:$K$287</definedName>
    <definedName name="_xlnm.Print_Area" localSheetId="1">' Stavební práce 1.PP'!$C$4:$J$39,' Stavební práce 1.PP'!$C$45:$J$77,' Stavební práce 1.PP'!$C$83:$K$269</definedName>
    <definedName name="_xlnm.Print_Area" localSheetId="5">'D.1.1.4a) - SO 01 Kotelna...'!$C$4:$J$76,'D.1.1.4a) - SO 01 Kotelna...'!$C$82:$J$116,'D.1.1.4a) - SO 01 Kotelna...'!$C$122:$J$306</definedName>
    <definedName name="_xlnm.Print_Area" localSheetId="6">'D.1.1.4c) - SO 01 Kotelna...'!$C$4:$J$76,'D.1.1.4c) - SO 01 Kotelna...'!$C$82:$J$119,'D.1.1.4c) - SO 01 Kotelna...'!$C$125:$J$565</definedName>
    <definedName name="_xlnm.Print_Area" localSheetId="7">'D.1.1.4d) - SO 01 Kotelna...'!$C$4:$J$76,'D.1.1.4d) - SO 01 Kotelna...'!$C$82:$J$112,'D.1.1.4d) - SO 01 Kotelna...'!$C$118:$J$234</definedName>
    <definedName name="_xlnm.Print_Area" localSheetId="8">'D.1.2.4c) - SO 02 Prádeln...'!$C$4:$J$76,'D.1.2.4c) - SO 02 Prádeln...'!$C$82:$J$115,'D.1.2.4c) - SO 02 Prádeln...'!$C$121:$J$280</definedName>
    <definedName name="_xlnm.Print_Area" localSheetId="9">'D.2.1.1 - Rekonstrukce úl...'!$C$4:$J$76,'D.2.1.1 - Rekonstrukce úl...'!$C$82:$J$113,'D.2.1.1 - Rekonstrukce úl...'!$C$119:$J$198</definedName>
    <definedName name="_xlnm.Print_Area" localSheetId="10">'D.2.3.1b - Napojení mobil...'!$C$4:$J$76,'D.2.3.1b - Napojení mobil...'!$C$82:$J$114,'D.2.3.1b - Napojení mobil...'!$C$120:$J$176</definedName>
    <definedName name="_xlnm.Print_Area" localSheetId="12">'Pokyny pro vyplnění'!$B$2:$K$71,'Pokyny pro vyplnění'!$B$74:$K$118,'Pokyny pro vyplnění'!$B$121:$K$161,'Pokyny pro vyplnění'!$B$164:$K$218</definedName>
    <definedName name="_xlnm.Print_Area" localSheetId="0">'Rekapitulace stavby'!$D$4:$AO$36,'Rekapitulace stavby'!$C$42:$AQ$66</definedName>
    <definedName name="_xlnm.Print_Area" localSheetId="2">'Stavební práce 1.NP-3.NP'!$C$4:$J$39,'Stavební práce 1.NP-3.NP'!$C$45:$J$82,'Stavební práce 1.NP-3.NP'!$C$87:$K$649</definedName>
    <definedName name="TABLE_2_6" localSheetId="4">'ELSIL+MaR'!#REF!</definedName>
    <definedName name="TABLE_2_6">#REF!</definedName>
    <definedName name="TABLE_2_7">#REF!</definedName>
    <definedName name="TABLE_6" localSheetId="4">'ELSIL+MaR'!#REF!</definedName>
    <definedName name="TABLE_6">#REF!</definedName>
    <definedName name="TABLE_7">#REF!</definedName>
  </definedNames>
  <calcPr calcId="181029"/>
</workbook>
</file>

<file path=xl/calcChain.xml><?xml version="1.0" encoding="utf-8"?>
<calcChain xmlns="http://schemas.openxmlformats.org/spreadsheetml/2006/main">
  <c r="AN61" i="1" l="1"/>
  <c r="E87" i="13" l="1"/>
  <c r="AG64" i="1"/>
  <c r="AG63" i="1"/>
  <c r="AG62" i="1"/>
  <c r="AG61" i="1"/>
  <c r="AG60" i="1"/>
  <c r="AG59" i="1"/>
  <c r="BK175" i="14"/>
  <c r="BI175" i="14"/>
  <c r="BH175" i="14"/>
  <c r="BG175" i="14"/>
  <c r="BF175" i="14"/>
  <c r="T175" i="14"/>
  <c r="R175" i="14"/>
  <c r="P175" i="14"/>
  <c r="J175" i="14"/>
  <c r="BE175" i="14" s="1"/>
  <c r="BK173" i="14"/>
  <c r="BI173" i="14"/>
  <c r="BH173" i="14"/>
  <c r="BG173" i="14"/>
  <c r="BF173" i="14"/>
  <c r="BE173" i="14"/>
  <c r="T173" i="14"/>
  <c r="R173" i="14"/>
  <c r="P173" i="14"/>
  <c r="J173" i="14"/>
  <c r="BK171" i="14"/>
  <c r="BK170" i="14" s="1"/>
  <c r="J170" i="14" s="1"/>
  <c r="J103" i="14" s="1"/>
  <c r="BI171" i="14"/>
  <c r="BH171" i="14"/>
  <c r="BG171" i="14"/>
  <c r="BF171" i="14"/>
  <c r="BE171" i="14"/>
  <c r="T171" i="14"/>
  <c r="R171" i="14"/>
  <c r="R170" i="14" s="1"/>
  <c r="P171" i="14"/>
  <c r="P170" i="14" s="1"/>
  <c r="J171" i="14"/>
  <c r="T170" i="14"/>
  <c r="BK168" i="14"/>
  <c r="BI168" i="14"/>
  <c r="BH168" i="14"/>
  <c r="BG168" i="14"/>
  <c r="BF168" i="14"/>
  <c r="T168" i="14"/>
  <c r="R168" i="14"/>
  <c r="P168" i="14"/>
  <c r="J168" i="14"/>
  <c r="BE168" i="14" s="1"/>
  <c r="BK166" i="14"/>
  <c r="BI166" i="14"/>
  <c r="BH166" i="14"/>
  <c r="BG166" i="14"/>
  <c r="BF166" i="14"/>
  <c r="BE166" i="14"/>
  <c r="T166" i="14"/>
  <c r="R166" i="14"/>
  <c r="P166" i="14"/>
  <c r="J166" i="14"/>
  <c r="BK164" i="14"/>
  <c r="BI164" i="14"/>
  <c r="BH164" i="14"/>
  <c r="BG164" i="14"/>
  <c r="BF164" i="14"/>
  <c r="BE164" i="14"/>
  <c r="T164" i="14"/>
  <c r="T163" i="14" s="1"/>
  <c r="R164" i="14"/>
  <c r="P164" i="14"/>
  <c r="P163" i="14" s="1"/>
  <c r="J164" i="14"/>
  <c r="BK163" i="14"/>
  <c r="R163" i="14"/>
  <c r="J163" i="14"/>
  <c r="J102" i="14" s="1"/>
  <c r="BK161" i="14"/>
  <c r="BI161" i="14"/>
  <c r="BH161" i="14"/>
  <c r="BG161" i="14"/>
  <c r="BF161" i="14"/>
  <c r="T161" i="14"/>
  <c r="R161" i="14"/>
  <c r="P161" i="14"/>
  <c r="J161" i="14"/>
  <c r="BE161" i="14" s="1"/>
  <c r="BK159" i="14"/>
  <c r="BI159" i="14"/>
  <c r="BH159" i="14"/>
  <c r="BG159" i="14"/>
  <c r="BF159" i="14"/>
  <c r="BE159" i="14"/>
  <c r="T159" i="14"/>
  <c r="R159" i="14"/>
  <c r="P159" i="14"/>
  <c r="J159" i="14"/>
  <c r="BK157" i="14"/>
  <c r="BK156" i="14" s="1"/>
  <c r="J156" i="14" s="1"/>
  <c r="J101" i="14" s="1"/>
  <c r="BI157" i="14"/>
  <c r="BH157" i="14"/>
  <c r="BG157" i="14"/>
  <c r="BF157" i="14"/>
  <c r="BE157" i="14"/>
  <c r="T157" i="14"/>
  <c r="R157" i="14"/>
  <c r="R156" i="14" s="1"/>
  <c r="P157" i="14"/>
  <c r="P156" i="14" s="1"/>
  <c r="J157" i="14"/>
  <c r="T156" i="14"/>
  <c r="BK154" i="14"/>
  <c r="BK153" i="14" s="1"/>
  <c r="J153" i="14" s="1"/>
  <c r="J100" i="14" s="1"/>
  <c r="BI154" i="14"/>
  <c r="BH154" i="14"/>
  <c r="BG154" i="14"/>
  <c r="BF154" i="14"/>
  <c r="BE154" i="14"/>
  <c r="T154" i="14"/>
  <c r="T153" i="14" s="1"/>
  <c r="R154" i="14"/>
  <c r="P154" i="14"/>
  <c r="P153" i="14" s="1"/>
  <c r="J154" i="14"/>
  <c r="R153" i="14"/>
  <c r="BK151" i="14"/>
  <c r="BI151" i="14"/>
  <c r="BH151" i="14"/>
  <c r="BG151" i="14"/>
  <c r="BF151" i="14"/>
  <c r="T151" i="14"/>
  <c r="R151" i="14"/>
  <c r="P151" i="14"/>
  <c r="J151" i="14"/>
  <c r="BE151" i="14" s="1"/>
  <c r="BK149" i="14"/>
  <c r="BI149" i="14"/>
  <c r="BH149" i="14"/>
  <c r="BG149" i="14"/>
  <c r="BF149" i="14"/>
  <c r="T149" i="14"/>
  <c r="R149" i="14"/>
  <c r="P149" i="14"/>
  <c r="P146" i="14" s="1"/>
  <c r="J149" i="14"/>
  <c r="BE149" i="14" s="1"/>
  <c r="BK147" i="14"/>
  <c r="BK146" i="14" s="1"/>
  <c r="J146" i="14" s="1"/>
  <c r="J99" i="14" s="1"/>
  <c r="BI147" i="14"/>
  <c r="BH147" i="14"/>
  <c r="BG147" i="14"/>
  <c r="BF147" i="14"/>
  <c r="T147" i="14"/>
  <c r="T146" i="14" s="1"/>
  <c r="R147" i="14"/>
  <c r="R146" i="14" s="1"/>
  <c r="P147" i="14"/>
  <c r="J147" i="14"/>
  <c r="BE147" i="14" s="1"/>
  <c r="BK144" i="14"/>
  <c r="BI144" i="14"/>
  <c r="BH144" i="14"/>
  <c r="BG144" i="14"/>
  <c r="BF144" i="14"/>
  <c r="J36" i="14" s="1"/>
  <c r="T144" i="14"/>
  <c r="R144" i="14"/>
  <c r="P144" i="14"/>
  <c r="J144" i="14"/>
  <c r="BE144" i="14" s="1"/>
  <c r="BK142" i="14"/>
  <c r="BI142" i="14"/>
  <c r="BH142" i="14"/>
  <c r="BG142" i="14"/>
  <c r="BF142" i="14"/>
  <c r="BE142" i="14"/>
  <c r="T142" i="14"/>
  <c r="R142" i="14"/>
  <c r="P142" i="14"/>
  <c r="J142" i="14"/>
  <c r="BK140" i="14"/>
  <c r="BI140" i="14"/>
  <c r="BH140" i="14"/>
  <c r="BG140" i="14"/>
  <c r="BF140" i="14"/>
  <c r="BE140" i="14"/>
  <c r="T140" i="14"/>
  <c r="R140" i="14"/>
  <c r="P140" i="14"/>
  <c r="J140" i="14"/>
  <c r="BK138" i="14"/>
  <c r="BI138" i="14"/>
  <c r="BH138" i="14"/>
  <c r="BG138" i="14"/>
  <c r="BF138" i="14"/>
  <c r="BE138" i="14"/>
  <c r="T138" i="14"/>
  <c r="R138" i="14"/>
  <c r="P138" i="14"/>
  <c r="J138" i="14"/>
  <c r="BK136" i="14"/>
  <c r="BK135" i="14" s="1"/>
  <c r="BI136" i="14"/>
  <c r="BH136" i="14"/>
  <c r="BG136" i="14"/>
  <c r="BF136" i="14"/>
  <c r="T136" i="14"/>
  <c r="T135" i="14" s="1"/>
  <c r="T134" i="14" s="1"/>
  <c r="T133" i="14" s="1"/>
  <c r="R136" i="14"/>
  <c r="P136" i="14"/>
  <c r="P135" i="14" s="1"/>
  <c r="J136" i="14"/>
  <c r="BE136" i="14" s="1"/>
  <c r="R135" i="14"/>
  <c r="J130" i="14"/>
  <c r="J129" i="14"/>
  <c r="F129" i="14"/>
  <c r="F127" i="14"/>
  <c r="E125" i="14"/>
  <c r="E123" i="14"/>
  <c r="BI112" i="14"/>
  <c r="BH112" i="14"/>
  <c r="BG112" i="14"/>
  <c r="BF112" i="14"/>
  <c r="BI111" i="14"/>
  <c r="BH111" i="14"/>
  <c r="F38" i="14" s="1"/>
  <c r="BG111" i="14"/>
  <c r="BF111" i="14"/>
  <c r="BE111" i="14"/>
  <c r="BI110" i="14"/>
  <c r="BH110" i="14"/>
  <c r="BG110" i="14"/>
  <c r="BF110" i="14"/>
  <c r="F36" i="14" s="1"/>
  <c r="BE110" i="14"/>
  <c r="BI109" i="14"/>
  <c r="BH109" i="14"/>
  <c r="BG109" i="14"/>
  <c r="BF109" i="14"/>
  <c r="BE109" i="14"/>
  <c r="BI108" i="14"/>
  <c r="BH108" i="14"/>
  <c r="BG108" i="14"/>
  <c r="F37" i="14" s="1"/>
  <c r="BF108" i="14"/>
  <c r="BE108" i="14"/>
  <c r="BI107" i="14"/>
  <c r="F39" i="14" s="1"/>
  <c r="BH107" i="14"/>
  <c r="BG107" i="14"/>
  <c r="BF107" i="14"/>
  <c r="BE107" i="14"/>
  <c r="J92" i="14"/>
  <c r="J91" i="14"/>
  <c r="F91" i="14"/>
  <c r="J89" i="14"/>
  <c r="F89" i="14"/>
  <c r="E87" i="14"/>
  <c r="E85" i="14"/>
  <c r="J39" i="14"/>
  <c r="J38" i="14"/>
  <c r="J37" i="14"/>
  <c r="J18" i="14"/>
  <c r="E18" i="14"/>
  <c r="F130" i="14" s="1"/>
  <c r="J17" i="14"/>
  <c r="J12" i="14"/>
  <c r="J127" i="14" s="1"/>
  <c r="E7" i="14"/>
  <c r="BK197" i="13"/>
  <c r="BK196" i="13" s="1"/>
  <c r="J196" i="13" s="1"/>
  <c r="J102" i="13" s="1"/>
  <c r="BI197" i="13"/>
  <c r="BH197" i="13"/>
  <c r="BG197" i="13"/>
  <c r="BF197" i="13"/>
  <c r="T197" i="13"/>
  <c r="R197" i="13"/>
  <c r="R196" i="13" s="1"/>
  <c r="P197" i="13"/>
  <c r="J197" i="13"/>
  <c r="BE197" i="13" s="1"/>
  <c r="T196" i="13"/>
  <c r="P196" i="13"/>
  <c r="BK194" i="13"/>
  <c r="BK187" i="13" s="1"/>
  <c r="BI194" i="13"/>
  <c r="BH194" i="13"/>
  <c r="BG194" i="13"/>
  <c r="BF194" i="13"/>
  <c r="T194" i="13"/>
  <c r="R194" i="13"/>
  <c r="P194" i="13"/>
  <c r="J194" i="13"/>
  <c r="BE194" i="13" s="1"/>
  <c r="BK192" i="13"/>
  <c r="BI192" i="13"/>
  <c r="BH192" i="13"/>
  <c r="BG192" i="13"/>
  <c r="BF192" i="13"/>
  <c r="BE192" i="13"/>
  <c r="T192" i="13"/>
  <c r="R192" i="13"/>
  <c r="R187" i="13" s="1"/>
  <c r="R186" i="13" s="1"/>
  <c r="P192" i="13"/>
  <c r="J192" i="13"/>
  <c r="BK190" i="13"/>
  <c r="BI190" i="13"/>
  <c r="BH190" i="13"/>
  <c r="BG190" i="13"/>
  <c r="BF190" i="13"/>
  <c r="T190" i="13"/>
  <c r="R190" i="13"/>
  <c r="P190" i="13"/>
  <c r="P187" i="13" s="1"/>
  <c r="P186" i="13" s="1"/>
  <c r="J190" i="13"/>
  <c r="BE190" i="13" s="1"/>
  <c r="BK188" i="13"/>
  <c r="BI188" i="13"/>
  <c r="BH188" i="13"/>
  <c r="BG188" i="13"/>
  <c r="BF188" i="13"/>
  <c r="BE188" i="13"/>
  <c r="T188" i="13"/>
  <c r="T187" i="13" s="1"/>
  <c r="T186" i="13" s="1"/>
  <c r="R188" i="13"/>
  <c r="P188" i="13"/>
  <c r="J188" i="13"/>
  <c r="BK184" i="13"/>
  <c r="BI184" i="13"/>
  <c r="BH184" i="13"/>
  <c r="BG184" i="13"/>
  <c r="BF184" i="13"/>
  <c r="T184" i="13"/>
  <c r="R184" i="13"/>
  <c r="P184" i="13"/>
  <c r="J184" i="13"/>
  <c r="BE184" i="13" s="1"/>
  <c r="BK182" i="13"/>
  <c r="BI182" i="13"/>
  <c r="BH182" i="13"/>
  <c r="BG182" i="13"/>
  <c r="BF182" i="13"/>
  <c r="BE182" i="13"/>
  <c r="T182" i="13"/>
  <c r="R182" i="13"/>
  <c r="P182" i="13"/>
  <c r="J182" i="13"/>
  <c r="BK180" i="13"/>
  <c r="BI180" i="13"/>
  <c r="BH180" i="13"/>
  <c r="BG180" i="13"/>
  <c r="BF180" i="13"/>
  <c r="T180" i="13"/>
  <c r="R180" i="13"/>
  <c r="P180" i="13"/>
  <c r="J180" i="13"/>
  <c r="BE180" i="13" s="1"/>
  <c r="BK178" i="13"/>
  <c r="BI178" i="13"/>
  <c r="BH178" i="13"/>
  <c r="BG178" i="13"/>
  <c r="BF178" i="13"/>
  <c r="T178" i="13"/>
  <c r="R178" i="13"/>
  <c r="P178" i="13"/>
  <c r="J178" i="13"/>
  <c r="BE178" i="13" s="1"/>
  <c r="BK176" i="13"/>
  <c r="BI176" i="13"/>
  <c r="BH176" i="13"/>
  <c r="BG176" i="13"/>
  <c r="BF176" i="13"/>
  <c r="BE176" i="13"/>
  <c r="T176" i="13"/>
  <c r="R176" i="13"/>
  <c r="P176" i="13"/>
  <c r="J176" i="13"/>
  <c r="BK174" i="13"/>
  <c r="BI174" i="13"/>
  <c r="BH174" i="13"/>
  <c r="BG174" i="13"/>
  <c r="BF174" i="13"/>
  <c r="T174" i="13"/>
  <c r="R174" i="13"/>
  <c r="P174" i="13"/>
  <c r="J174" i="13"/>
  <c r="BE174" i="13" s="1"/>
  <c r="BK172" i="13"/>
  <c r="BI172" i="13"/>
  <c r="BH172" i="13"/>
  <c r="BG172" i="13"/>
  <c r="BF172" i="13"/>
  <c r="T172" i="13"/>
  <c r="R172" i="13"/>
  <c r="P172" i="13"/>
  <c r="J172" i="13"/>
  <c r="BE172" i="13" s="1"/>
  <c r="BK170" i="13"/>
  <c r="BI170" i="13"/>
  <c r="BH170" i="13"/>
  <c r="BG170" i="13"/>
  <c r="BF170" i="13"/>
  <c r="T170" i="13"/>
  <c r="R170" i="13"/>
  <c r="P170" i="13"/>
  <c r="J170" i="13"/>
  <c r="BE170" i="13" s="1"/>
  <c r="BK168" i="13"/>
  <c r="BI168" i="13"/>
  <c r="BH168" i="13"/>
  <c r="BG168" i="13"/>
  <c r="BF168" i="13"/>
  <c r="T168" i="13"/>
  <c r="R168" i="13"/>
  <c r="P168" i="13"/>
  <c r="J168" i="13"/>
  <c r="BE168" i="13" s="1"/>
  <c r="BK166" i="13"/>
  <c r="BI166" i="13"/>
  <c r="BH166" i="13"/>
  <c r="BG166" i="13"/>
  <c r="BF166" i="13"/>
  <c r="BE166" i="13"/>
  <c r="T166" i="13"/>
  <c r="R166" i="13"/>
  <c r="P166" i="13"/>
  <c r="J166" i="13"/>
  <c r="BK164" i="13"/>
  <c r="BI164" i="13"/>
  <c r="BH164" i="13"/>
  <c r="BG164" i="13"/>
  <c r="BF164" i="13"/>
  <c r="T164" i="13"/>
  <c r="R164" i="13"/>
  <c r="P164" i="13"/>
  <c r="J164" i="13"/>
  <c r="BE164" i="13" s="1"/>
  <c r="BK162" i="13"/>
  <c r="BI162" i="13"/>
  <c r="BH162" i="13"/>
  <c r="BG162" i="13"/>
  <c r="BF162" i="13"/>
  <c r="T162" i="13"/>
  <c r="R162" i="13"/>
  <c r="P162" i="13"/>
  <c r="J162" i="13"/>
  <c r="BE162" i="13" s="1"/>
  <c r="BK160" i="13"/>
  <c r="BI160" i="13"/>
  <c r="BH160" i="13"/>
  <c r="BG160" i="13"/>
  <c r="BF160" i="13"/>
  <c r="BE160" i="13"/>
  <c r="T160" i="13"/>
  <c r="R160" i="13"/>
  <c r="R145" i="13" s="1"/>
  <c r="P160" i="13"/>
  <c r="J160" i="13"/>
  <c r="BK158" i="13"/>
  <c r="BI158" i="13"/>
  <c r="BH158" i="13"/>
  <c r="BG158" i="13"/>
  <c r="BF158" i="13"/>
  <c r="T158" i="13"/>
  <c r="R158" i="13"/>
  <c r="P158" i="13"/>
  <c r="J158" i="13"/>
  <c r="BE158" i="13" s="1"/>
  <c r="BK156" i="13"/>
  <c r="BI156" i="13"/>
  <c r="BH156" i="13"/>
  <c r="BG156" i="13"/>
  <c r="BF156" i="13"/>
  <c r="T156" i="13"/>
  <c r="R156" i="13"/>
  <c r="P156" i="13"/>
  <c r="J156" i="13"/>
  <c r="BE156" i="13" s="1"/>
  <c r="BK154" i="13"/>
  <c r="BI154" i="13"/>
  <c r="BH154" i="13"/>
  <c r="BG154" i="13"/>
  <c r="BF154" i="13"/>
  <c r="T154" i="13"/>
  <c r="R154" i="13"/>
  <c r="P154" i="13"/>
  <c r="J154" i="13"/>
  <c r="BE154" i="13" s="1"/>
  <c r="BK152" i="13"/>
  <c r="BI152" i="13"/>
  <c r="BH152" i="13"/>
  <c r="BG152" i="13"/>
  <c r="BF152" i="13"/>
  <c r="T152" i="13"/>
  <c r="R152" i="13"/>
  <c r="P152" i="13"/>
  <c r="J152" i="13"/>
  <c r="BE152" i="13" s="1"/>
  <c r="BK150" i="13"/>
  <c r="BI150" i="13"/>
  <c r="BH150" i="13"/>
  <c r="BG150" i="13"/>
  <c r="BF150" i="13"/>
  <c r="BE150" i="13"/>
  <c r="T150" i="13"/>
  <c r="R150" i="13"/>
  <c r="P150" i="13"/>
  <c r="J150" i="13"/>
  <c r="BK148" i="13"/>
  <c r="BI148" i="13"/>
  <c r="BH148" i="13"/>
  <c r="BG148" i="13"/>
  <c r="BF148" i="13"/>
  <c r="T148" i="13"/>
  <c r="T145" i="13" s="1"/>
  <c r="R148" i="13"/>
  <c r="P148" i="13"/>
  <c r="J148" i="13"/>
  <c r="BE148" i="13" s="1"/>
  <c r="BK146" i="13"/>
  <c r="BK145" i="13" s="1"/>
  <c r="J145" i="13" s="1"/>
  <c r="J99" i="13" s="1"/>
  <c r="BI146" i="13"/>
  <c r="BH146" i="13"/>
  <c r="BG146" i="13"/>
  <c r="BF146" i="13"/>
  <c r="T146" i="13"/>
  <c r="R146" i="13"/>
  <c r="P146" i="13"/>
  <c r="P145" i="13" s="1"/>
  <c r="J146" i="13"/>
  <c r="BE146" i="13" s="1"/>
  <c r="BK143" i="13"/>
  <c r="BI143" i="13"/>
  <c r="BH143" i="13"/>
  <c r="BG143" i="13"/>
  <c r="BF143" i="13"/>
  <c r="T143" i="13"/>
  <c r="R143" i="13"/>
  <c r="P143" i="13"/>
  <c r="J143" i="13"/>
  <c r="BE143" i="13" s="1"/>
  <c r="BK141" i="13"/>
  <c r="BI141" i="13"/>
  <c r="BH141" i="13"/>
  <c r="BG141" i="13"/>
  <c r="BF141" i="13"/>
  <c r="BE141" i="13"/>
  <c r="T141" i="13"/>
  <c r="R141" i="13"/>
  <c r="P141" i="13"/>
  <c r="P134" i="13" s="1"/>
  <c r="P133" i="13" s="1"/>
  <c r="P132" i="13" s="1"/>
  <c r="J141" i="13"/>
  <c r="BK139" i="13"/>
  <c r="BI139" i="13"/>
  <c r="BH139" i="13"/>
  <c r="BG139" i="13"/>
  <c r="BF139" i="13"/>
  <c r="BE139" i="13"/>
  <c r="T139" i="13"/>
  <c r="R139" i="13"/>
  <c r="P139" i="13"/>
  <c r="J139" i="13"/>
  <c r="BK137" i="13"/>
  <c r="BI137" i="13"/>
  <c r="BH137" i="13"/>
  <c r="BG137" i="13"/>
  <c r="BF137" i="13"/>
  <c r="T137" i="13"/>
  <c r="R137" i="13"/>
  <c r="P137" i="13"/>
  <c r="J137" i="13"/>
  <c r="BE137" i="13" s="1"/>
  <c r="BK135" i="13"/>
  <c r="BI135" i="13"/>
  <c r="BH135" i="13"/>
  <c r="BG135" i="13"/>
  <c r="BF135" i="13"/>
  <c r="T135" i="13"/>
  <c r="T134" i="13" s="1"/>
  <c r="R135" i="13"/>
  <c r="R134" i="13" s="1"/>
  <c r="R133" i="13" s="1"/>
  <c r="P135" i="13"/>
  <c r="J135" i="13"/>
  <c r="BE135" i="13" s="1"/>
  <c r="BK134" i="13"/>
  <c r="J134" i="13" s="1"/>
  <c r="J98" i="13" s="1"/>
  <c r="J129" i="13"/>
  <c r="F129" i="13"/>
  <c r="J128" i="13"/>
  <c r="F128" i="13"/>
  <c r="J126" i="13"/>
  <c r="F126" i="13"/>
  <c r="E124" i="13"/>
  <c r="BI111" i="13"/>
  <c r="BH111" i="13"/>
  <c r="BG111" i="13"/>
  <c r="BF111" i="13"/>
  <c r="BI110" i="13"/>
  <c r="BH110" i="13"/>
  <c r="BG110" i="13"/>
  <c r="BF110" i="13"/>
  <c r="BE110" i="13"/>
  <c r="BI109" i="13"/>
  <c r="BH109" i="13"/>
  <c r="BG109" i="13"/>
  <c r="BF109" i="13"/>
  <c r="BE109" i="13"/>
  <c r="BI108" i="13"/>
  <c r="BH108" i="13"/>
  <c r="BG108" i="13"/>
  <c r="BF108" i="13"/>
  <c r="BE108" i="13"/>
  <c r="BI107" i="13"/>
  <c r="BH107" i="13"/>
  <c r="BG107" i="13"/>
  <c r="F37" i="13" s="1"/>
  <c r="BF107" i="13"/>
  <c r="J36" i="13" s="1"/>
  <c r="BE107" i="13"/>
  <c r="BI106" i="13"/>
  <c r="F39" i="13" s="1"/>
  <c r="BH106" i="13"/>
  <c r="F38" i="13" s="1"/>
  <c r="BG106" i="13"/>
  <c r="BF106" i="13"/>
  <c r="BE106" i="13"/>
  <c r="J92" i="13"/>
  <c r="F92" i="13"/>
  <c r="J91" i="13"/>
  <c r="F91" i="13"/>
  <c r="J89" i="13"/>
  <c r="F89" i="13"/>
  <c r="J39" i="13"/>
  <c r="J38" i="13"/>
  <c r="J37" i="13"/>
  <c r="F36" i="13"/>
  <c r="J18" i="13"/>
  <c r="E18" i="13"/>
  <c r="J17" i="13"/>
  <c r="J12" i="13"/>
  <c r="E7" i="13"/>
  <c r="E122" i="13" s="1"/>
  <c r="BK279" i="12"/>
  <c r="BK278" i="12" s="1"/>
  <c r="J278" i="12" s="1"/>
  <c r="J104" i="12" s="1"/>
  <c r="BI279" i="12"/>
  <c r="BH279" i="12"/>
  <c r="BG279" i="12"/>
  <c r="BF279" i="12"/>
  <c r="BE279" i="12"/>
  <c r="T279" i="12"/>
  <c r="T278" i="12" s="1"/>
  <c r="R279" i="12"/>
  <c r="P279" i="12"/>
  <c r="J279" i="12"/>
  <c r="R278" i="12"/>
  <c r="P278" i="12"/>
  <c r="BK276" i="12"/>
  <c r="BI276" i="12"/>
  <c r="BH276" i="12"/>
  <c r="BG276" i="12"/>
  <c r="BF276" i="12"/>
  <c r="BE276" i="12"/>
  <c r="T276" i="12"/>
  <c r="R276" i="12"/>
  <c r="P276" i="12"/>
  <c r="J276" i="12"/>
  <c r="BK274" i="12"/>
  <c r="BI274" i="12"/>
  <c r="BH274" i="12"/>
  <c r="BG274" i="12"/>
  <c r="BF274" i="12"/>
  <c r="BE274" i="12"/>
  <c r="T274" i="12"/>
  <c r="R274" i="12"/>
  <c r="P274" i="12"/>
  <c r="J274" i="12"/>
  <c r="BK272" i="12"/>
  <c r="BI272" i="12"/>
  <c r="BH272" i="12"/>
  <c r="BG272" i="12"/>
  <c r="BF272" i="12"/>
  <c r="T272" i="12"/>
  <c r="R272" i="12"/>
  <c r="P272" i="12"/>
  <c r="J272" i="12"/>
  <c r="BE272" i="12" s="1"/>
  <c r="BK270" i="12"/>
  <c r="BK269" i="12" s="1"/>
  <c r="J269" i="12" s="1"/>
  <c r="J103" i="12" s="1"/>
  <c r="BI270" i="12"/>
  <c r="BH270" i="12"/>
  <c r="BG270" i="12"/>
  <c r="BF270" i="12"/>
  <c r="T270" i="12"/>
  <c r="T269" i="12" s="1"/>
  <c r="R270" i="12"/>
  <c r="R269" i="12" s="1"/>
  <c r="P270" i="12"/>
  <c r="P269" i="12" s="1"/>
  <c r="J270" i="12"/>
  <c r="BE270" i="12" s="1"/>
  <c r="BK267" i="12"/>
  <c r="BI267" i="12"/>
  <c r="BH267" i="12"/>
  <c r="BG267" i="12"/>
  <c r="BF267" i="12"/>
  <c r="T267" i="12"/>
  <c r="R267" i="12"/>
  <c r="P267" i="12"/>
  <c r="J267" i="12"/>
  <c r="BE267" i="12" s="1"/>
  <c r="BK265" i="12"/>
  <c r="BK262" i="12" s="1"/>
  <c r="J262" i="12" s="1"/>
  <c r="J102" i="12" s="1"/>
  <c r="BI265" i="12"/>
  <c r="BH265" i="12"/>
  <c r="BG265" i="12"/>
  <c r="BF265" i="12"/>
  <c r="T265" i="12"/>
  <c r="R265" i="12"/>
  <c r="P265" i="12"/>
  <c r="J265" i="12"/>
  <c r="BE265" i="12" s="1"/>
  <c r="BK263" i="12"/>
  <c r="BI263" i="12"/>
  <c r="BH263" i="12"/>
  <c r="BG263" i="12"/>
  <c r="BF263" i="12"/>
  <c r="BE263" i="12"/>
  <c r="T263" i="12"/>
  <c r="T262" i="12" s="1"/>
  <c r="R263" i="12"/>
  <c r="P263" i="12"/>
  <c r="J263" i="12"/>
  <c r="R262" i="12"/>
  <c r="P262" i="12"/>
  <c r="BK260" i="12"/>
  <c r="BI260" i="12"/>
  <c r="BH260" i="12"/>
  <c r="BG260" i="12"/>
  <c r="BF260" i="12"/>
  <c r="BE260" i="12"/>
  <c r="T260" i="12"/>
  <c r="R260" i="12"/>
  <c r="P260" i="12"/>
  <c r="J260" i="12"/>
  <c r="BK258" i="12"/>
  <c r="BI258" i="12"/>
  <c r="BH258" i="12"/>
  <c r="BG258" i="12"/>
  <c r="BF258" i="12"/>
  <c r="BE258" i="12"/>
  <c r="T258" i="12"/>
  <c r="R258" i="12"/>
  <c r="P258" i="12"/>
  <c r="J258" i="12"/>
  <c r="BK256" i="12"/>
  <c r="BI256" i="12"/>
  <c r="BH256" i="12"/>
  <c r="BG256" i="12"/>
  <c r="BF256" i="12"/>
  <c r="T256" i="12"/>
  <c r="R256" i="12"/>
  <c r="P256" i="12"/>
  <c r="J256" i="12"/>
  <c r="BE256" i="12" s="1"/>
  <c r="BK254" i="12"/>
  <c r="BI254" i="12"/>
  <c r="BH254" i="12"/>
  <c r="BG254" i="12"/>
  <c r="BF254" i="12"/>
  <c r="T254" i="12"/>
  <c r="R254" i="12"/>
  <c r="P254" i="12"/>
  <c r="J254" i="12"/>
  <c r="BE254" i="12" s="1"/>
  <c r="BK252" i="12"/>
  <c r="BI252" i="12"/>
  <c r="BH252" i="12"/>
  <c r="BG252" i="12"/>
  <c r="BF252" i="12"/>
  <c r="BE252" i="12"/>
  <c r="T252" i="12"/>
  <c r="R252" i="12"/>
  <c r="P252" i="12"/>
  <c r="J252" i="12"/>
  <c r="BK250" i="12"/>
  <c r="BI250" i="12"/>
  <c r="BH250" i="12"/>
  <c r="BG250" i="12"/>
  <c r="BF250" i="12"/>
  <c r="BE250" i="12"/>
  <c r="T250" i="12"/>
  <c r="R250" i="12"/>
  <c r="P250" i="12"/>
  <c r="J250" i="12"/>
  <c r="BK248" i="12"/>
  <c r="BI248" i="12"/>
  <c r="BH248" i="12"/>
  <c r="BG248" i="12"/>
  <c r="BF248" i="12"/>
  <c r="T248" i="12"/>
  <c r="T245" i="12" s="1"/>
  <c r="R248" i="12"/>
  <c r="P248" i="12"/>
  <c r="J248" i="12"/>
  <c r="BE248" i="12" s="1"/>
  <c r="BK246" i="12"/>
  <c r="BI246" i="12"/>
  <c r="BH246" i="12"/>
  <c r="BG246" i="12"/>
  <c r="BF246" i="12"/>
  <c r="T246" i="12"/>
  <c r="R246" i="12"/>
  <c r="R245" i="12" s="1"/>
  <c r="P246" i="12"/>
  <c r="P245" i="12" s="1"/>
  <c r="J246" i="12"/>
  <c r="BE246" i="12" s="1"/>
  <c r="BK245" i="12"/>
  <c r="J245" i="12" s="1"/>
  <c r="J101" i="12" s="1"/>
  <c r="BK243" i="12"/>
  <c r="BI243" i="12"/>
  <c r="BH243" i="12"/>
  <c r="BG243" i="12"/>
  <c r="BF243" i="12"/>
  <c r="T243" i="12"/>
  <c r="R243" i="12"/>
  <c r="P243" i="12"/>
  <c r="J243" i="12"/>
  <c r="BE243" i="12" s="1"/>
  <c r="BK241" i="12"/>
  <c r="BI241" i="12"/>
  <c r="BH241" i="12"/>
  <c r="BG241" i="12"/>
  <c r="BF241" i="12"/>
  <c r="BE241" i="12"/>
  <c r="T241" i="12"/>
  <c r="R241" i="12"/>
  <c r="P241" i="12"/>
  <c r="J241" i="12"/>
  <c r="BK239" i="12"/>
  <c r="BI239" i="12"/>
  <c r="BH239" i="12"/>
  <c r="BG239" i="12"/>
  <c r="BF239" i="12"/>
  <c r="BE239" i="12"/>
  <c r="T239" i="12"/>
  <c r="R239" i="12"/>
  <c r="P239" i="12"/>
  <c r="J239" i="12"/>
  <c r="BK237" i="12"/>
  <c r="BI237" i="12"/>
  <c r="BH237" i="12"/>
  <c r="BG237" i="12"/>
  <c r="BF237" i="12"/>
  <c r="BE237" i="12"/>
  <c r="T237" i="12"/>
  <c r="R237" i="12"/>
  <c r="P237" i="12"/>
  <c r="J237" i="12"/>
  <c r="BK235" i="12"/>
  <c r="BI235" i="12"/>
  <c r="BH235" i="12"/>
  <c r="BG235" i="12"/>
  <c r="BF235" i="12"/>
  <c r="T235" i="12"/>
  <c r="R235" i="12"/>
  <c r="P235" i="12"/>
  <c r="J235" i="12"/>
  <c r="BE235" i="12" s="1"/>
  <c r="BK233" i="12"/>
  <c r="BI233" i="12"/>
  <c r="BH233" i="12"/>
  <c r="BG233" i="12"/>
  <c r="BF233" i="12"/>
  <c r="T233" i="12"/>
  <c r="R233" i="12"/>
  <c r="P233" i="12"/>
  <c r="J233" i="12"/>
  <c r="BE233" i="12" s="1"/>
  <c r="BK231" i="12"/>
  <c r="BI231" i="12"/>
  <c r="BH231" i="12"/>
  <c r="BG231" i="12"/>
  <c r="BF231" i="12"/>
  <c r="BE231" i="12"/>
  <c r="T231" i="12"/>
  <c r="R231" i="12"/>
  <c r="P231" i="12"/>
  <c r="J231" i="12"/>
  <c r="BK229" i="12"/>
  <c r="BI229" i="12"/>
  <c r="BH229" i="12"/>
  <c r="BG229" i="12"/>
  <c r="BF229" i="12"/>
  <c r="BE229" i="12"/>
  <c r="T229" i="12"/>
  <c r="R229" i="12"/>
  <c r="P229" i="12"/>
  <c r="J229" i="12"/>
  <c r="BK227" i="12"/>
  <c r="BI227" i="12"/>
  <c r="BH227" i="12"/>
  <c r="BG227" i="12"/>
  <c r="BF227" i="12"/>
  <c r="T227" i="12"/>
  <c r="R227" i="12"/>
  <c r="P227" i="12"/>
  <c r="J227" i="12"/>
  <c r="BE227" i="12" s="1"/>
  <c r="BK225" i="12"/>
  <c r="BI225" i="12"/>
  <c r="BH225" i="12"/>
  <c r="BG225" i="12"/>
  <c r="BF225" i="12"/>
  <c r="BE225" i="12"/>
  <c r="T225" i="12"/>
  <c r="R225" i="12"/>
  <c r="P225" i="12"/>
  <c r="J225" i="12"/>
  <c r="BK223" i="12"/>
  <c r="BI223" i="12"/>
  <c r="BH223" i="12"/>
  <c r="BG223" i="12"/>
  <c r="BF223" i="12"/>
  <c r="BE223" i="12"/>
  <c r="T223" i="12"/>
  <c r="R223" i="12"/>
  <c r="P223" i="12"/>
  <c r="J223" i="12"/>
  <c r="BK221" i="12"/>
  <c r="BI221" i="12"/>
  <c r="BH221" i="12"/>
  <c r="BG221" i="12"/>
  <c r="BF221" i="12"/>
  <c r="BE221" i="12"/>
  <c r="T221" i="12"/>
  <c r="R221" i="12"/>
  <c r="P221" i="12"/>
  <c r="J221" i="12"/>
  <c r="BK219" i="12"/>
  <c r="BK212" i="12" s="1"/>
  <c r="J212" i="12" s="1"/>
  <c r="J100" i="12" s="1"/>
  <c r="BI219" i="12"/>
  <c r="BH219" i="12"/>
  <c r="BG219" i="12"/>
  <c r="BF219" i="12"/>
  <c r="T219" i="12"/>
  <c r="R219" i="12"/>
  <c r="P219" i="12"/>
  <c r="P212" i="12" s="1"/>
  <c r="J219" i="12"/>
  <c r="BE219" i="12" s="1"/>
  <c r="BK217" i="12"/>
  <c r="BI217" i="12"/>
  <c r="BH217" i="12"/>
  <c r="BG217" i="12"/>
  <c r="BF217" i="12"/>
  <c r="T217" i="12"/>
  <c r="R217" i="12"/>
  <c r="P217" i="12"/>
  <c r="J217" i="12"/>
  <c r="BE217" i="12" s="1"/>
  <c r="BK215" i="12"/>
  <c r="BI215" i="12"/>
  <c r="BH215" i="12"/>
  <c r="BG215" i="12"/>
  <c r="BF215" i="12"/>
  <c r="BE215" i="12"/>
  <c r="T215" i="12"/>
  <c r="R215" i="12"/>
  <c r="P215" i="12"/>
  <c r="J215" i="12"/>
  <c r="BK213" i="12"/>
  <c r="BI213" i="12"/>
  <c r="BH213" i="12"/>
  <c r="BG213" i="12"/>
  <c r="BF213" i="12"/>
  <c r="BE213" i="12"/>
  <c r="T213" i="12"/>
  <c r="R213" i="12"/>
  <c r="R212" i="12" s="1"/>
  <c r="P213" i="12"/>
  <c r="J213" i="12"/>
  <c r="T212" i="12"/>
  <c r="BK210" i="12"/>
  <c r="BI210" i="12"/>
  <c r="BH210" i="12"/>
  <c r="BG210" i="12"/>
  <c r="BF210" i="12"/>
  <c r="BE210" i="12"/>
  <c r="T210" i="12"/>
  <c r="R210" i="12"/>
  <c r="P210" i="12"/>
  <c r="J210" i="12"/>
  <c r="BK208" i="12"/>
  <c r="BI208" i="12"/>
  <c r="BH208" i="12"/>
  <c r="BG208" i="12"/>
  <c r="BF208" i="12"/>
  <c r="T208" i="12"/>
  <c r="R208" i="12"/>
  <c r="P208" i="12"/>
  <c r="J208" i="12"/>
  <c r="BE208" i="12" s="1"/>
  <c r="BK206" i="12"/>
  <c r="BI206" i="12"/>
  <c r="BH206" i="12"/>
  <c r="BG206" i="12"/>
  <c r="BF206" i="12"/>
  <c r="T206" i="12"/>
  <c r="R206" i="12"/>
  <c r="P206" i="12"/>
  <c r="J206" i="12"/>
  <c r="BE206" i="12" s="1"/>
  <c r="BK204" i="12"/>
  <c r="BI204" i="12"/>
  <c r="BH204" i="12"/>
  <c r="BG204" i="12"/>
  <c r="BF204" i="12"/>
  <c r="BE204" i="12"/>
  <c r="T204" i="12"/>
  <c r="R204" i="12"/>
  <c r="P204" i="12"/>
  <c r="J204" i="12"/>
  <c r="BK202" i="12"/>
  <c r="BI202" i="12"/>
  <c r="BH202" i="12"/>
  <c r="BG202" i="12"/>
  <c r="BF202" i="12"/>
  <c r="BE202" i="12"/>
  <c r="T202" i="12"/>
  <c r="R202" i="12"/>
  <c r="P202" i="12"/>
  <c r="J202" i="12"/>
  <c r="BK200" i="12"/>
  <c r="BI200" i="12"/>
  <c r="BH200" i="12"/>
  <c r="BG200" i="12"/>
  <c r="BF200" i="12"/>
  <c r="T200" i="12"/>
  <c r="R200" i="12"/>
  <c r="P200" i="12"/>
  <c r="J200" i="12"/>
  <c r="BE200" i="12" s="1"/>
  <c r="BK198" i="12"/>
  <c r="BI198" i="12"/>
  <c r="BH198" i="12"/>
  <c r="BG198" i="12"/>
  <c r="BF198" i="12"/>
  <c r="BE198" i="12"/>
  <c r="T198" i="12"/>
  <c r="R198" i="12"/>
  <c r="P198" i="12"/>
  <c r="J198" i="12"/>
  <c r="BK196" i="12"/>
  <c r="BI196" i="12"/>
  <c r="BH196" i="12"/>
  <c r="BG196" i="12"/>
  <c r="BF196" i="12"/>
  <c r="BE196" i="12"/>
  <c r="T196" i="12"/>
  <c r="R196" i="12"/>
  <c r="P196" i="12"/>
  <c r="J196" i="12"/>
  <c r="BK194" i="12"/>
  <c r="BI194" i="12"/>
  <c r="BH194" i="12"/>
  <c r="BG194" i="12"/>
  <c r="BF194" i="12"/>
  <c r="T194" i="12"/>
  <c r="R194" i="12"/>
  <c r="P194" i="12"/>
  <c r="J194" i="12"/>
  <c r="BE194" i="12" s="1"/>
  <c r="BK192" i="12"/>
  <c r="BI192" i="12"/>
  <c r="BH192" i="12"/>
  <c r="BG192" i="12"/>
  <c r="BF192" i="12"/>
  <c r="T192" i="12"/>
  <c r="R192" i="12"/>
  <c r="P192" i="12"/>
  <c r="J192" i="12"/>
  <c r="BE192" i="12" s="1"/>
  <c r="BK190" i="12"/>
  <c r="BI190" i="12"/>
  <c r="BH190" i="12"/>
  <c r="BG190" i="12"/>
  <c r="BF190" i="12"/>
  <c r="T190" i="12"/>
  <c r="R190" i="12"/>
  <c r="P190" i="12"/>
  <c r="J190" i="12"/>
  <c r="BE190" i="12" s="1"/>
  <c r="BK188" i="12"/>
  <c r="BI188" i="12"/>
  <c r="BH188" i="12"/>
  <c r="BG188" i="12"/>
  <c r="BF188" i="12"/>
  <c r="BE188" i="12"/>
  <c r="T188" i="12"/>
  <c r="R188" i="12"/>
  <c r="P188" i="12"/>
  <c r="J188" i="12"/>
  <c r="BK186" i="12"/>
  <c r="BI186" i="12"/>
  <c r="BH186" i="12"/>
  <c r="BG186" i="12"/>
  <c r="BF186" i="12"/>
  <c r="BE186" i="12"/>
  <c r="T186" i="12"/>
  <c r="R186" i="12"/>
  <c r="P186" i="12"/>
  <c r="J186" i="12"/>
  <c r="BK184" i="12"/>
  <c r="BI184" i="12"/>
  <c r="BH184" i="12"/>
  <c r="BG184" i="12"/>
  <c r="BF184" i="12"/>
  <c r="T184" i="12"/>
  <c r="R184" i="12"/>
  <c r="P184" i="12"/>
  <c r="J184" i="12"/>
  <c r="BE184" i="12" s="1"/>
  <c r="BK182" i="12"/>
  <c r="BI182" i="12"/>
  <c r="BH182" i="12"/>
  <c r="BG182" i="12"/>
  <c r="BF182" i="12"/>
  <c r="T182" i="12"/>
  <c r="R182" i="12"/>
  <c r="P182" i="12"/>
  <c r="J182" i="12"/>
  <c r="BE182" i="12" s="1"/>
  <c r="BK180" i="12"/>
  <c r="BI180" i="12"/>
  <c r="BH180" i="12"/>
  <c r="BG180" i="12"/>
  <c r="BF180" i="12"/>
  <c r="BE180" i="12"/>
  <c r="T180" i="12"/>
  <c r="R180" i="12"/>
  <c r="P180" i="12"/>
  <c r="J180" i="12"/>
  <c r="BK178" i="12"/>
  <c r="BI178" i="12"/>
  <c r="BH178" i="12"/>
  <c r="BG178" i="12"/>
  <c r="BF178" i="12"/>
  <c r="BE178" i="12"/>
  <c r="T178" i="12"/>
  <c r="R178" i="12"/>
  <c r="P178" i="12"/>
  <c r="J178" i="12"/>
  <c r="BK176" i="12"/>
  <c r="BI176" i="12"/>
  <c r="BH176" i="12"/>
  <c r="BG176" i="12"/>
  <c r="BF176" i="12"/>
  <c r="T176" i="12"/>
  <c r="R176" i="12"/>
  <c r="P176" i="12"/>
  <c r="J176" i="12"/>
  <c r="BE176" i="12" s="1"/>
  <c r="BK174" i="12"/>
  <c r="BK173" i="12" s="1"/>
  <c r="J173" i="12" s="1"/>
  <c r="J99" i="12" s="1"/>
  <c r="BI174" i="12"/>
  <c r="BH174" i="12"/>
  <c r="BG174" i="12"/>
  <c r="BF174" i="12"/>
  <c r="T174" i="12"/>
  <c r="T173" i="12" s="1"/>
  <c r="R174" i="12"/>
  <c r="R173" i="12" s="1"/>
  <c r="P174" i="12"/>
  <c r="P173" i="12" s="1"/>
  <c r="J174" i="12"/>
  <c r="BE174" i="12" s="1"/>
  <c r="BK171" i="12"/>
  <c r="BI171" i="12"/>
  <c r="BH171" i="12"/>
  <c r="BG171" i="12"/>
  <c r="BF171" i="12"/>
  <c r="T171" i="12"/>
  <c r="R171" i="12"/>
  <c r="P171" i="12"/>
  <c r="J171" i="12"/>
  <c r="BE171" i="12" s="1"/>
  <c r="BK168" i="12"/>
  <c r="BI168" i="12"/>
  <c r="BH168" i="12"/>
  <c r="BG168" i="12"/>
  <c r="BF168" i="12"/>
  <c r="T168" i="12"/>
  <c r="R168" i="12"/>
  <c r="P168" i="12"/>
  <c r="J168" i="12"/>
  <c r="BE168" i="12" s="1"/>
  <c r="BK166" i="12"/>
  <c r="BI166" i="12"/>
  <c r="BH166" i="12"/>
  <c r="BG166" i="12"/>
  <c r="BF166" i="12"/>
  <c r="BE166" i="12"/>
  <c r="T166" i="12"/>
  <c r="R166" i="12"/>
  <c r="P166" i="12"/>
  <c r="J166" i="12"/>
  <c r="BK164" i="12"/>
  <c r="BI164" i="12"/>
  <c r="BH164" i="12"/>
  <c r="BG164" i="12"/>
  <c r="BF164" i="12"/>
  <c r="BE164" i="12"/>
  <c r="T164" i="12"/>
  <c r="R164" i="12"/>
  <c r="P164" i="12"/>
  <c r="J164" i="12"/>
  <c r="BK162" i="12"/>
  <c r="BI162" i="12"/>
  <c r="BH162" i="12"/>
  <c r="BG162" i="12"/>
  <c r="BF162" i="12"/>
  <c r="T162" i="12"/>
  <c r="R162" i="12"/>
  <c r="P162" i="12"/>
  <c r="J162" i="12"/>
  <c r="BE162" i="12" s="1"/>
  <c r="BK160" i="12"/>
  <c r="BI160" i="12"/>
  <c r="BH160" i="12"/>
  <c r="BG160" i="12"/>
  <c r="BF160" i="12"/>
  <c r="BE160" i="12"/>
  <c r="T160" i="12"/>
  <c r="R160" i="12"/>
  <c r="P160" i="12"/>
  <c r="J160" i="12"/>
  <c r="BK158" i="12"/>
  <c r="BI158" i="12"/>
  <c r="BH158" i="12"/>
  <c r="BG158" i="12"/>
  <c r="BF158" i="12"/>
  <c r="BE158" i="12"/>
  <c r="T158" i="12"/>
  <c r="R158" i="12"/>
  <c r="P158" i="12"/>
  <c r="J158" i="12"/>
  <c r="BK156" i="12"/>
  <c r="BI156" i="12"/>
  <c r="BH156" i="12"/>
  <c r="BG156" i="12"/>
  <c r="BF156" i="12"/>
  <c r="BE156" i="12"/>
  <c r="T156" i="12"/>
  <c r="R156" i="12"/>
  <c r="P156" i="12"/>
  <c r="J156" i="12"/>
  <c r="BK154" i="12"/>
  <c r="BI154" i="12"/>
  <c r="BH154" i="12"/>
  <c r="BG154" i="12"/>
  <c r="BF154" i="12"/>
  <c r="T154" i="12"/>
  <c r="R154" i="12"/>
  <c r="P154" i="12"/>
  <c r="J154" i="12"/>
  <c r="BE154" i="12" s="1"/>
  <c r="BK152" i="12"/>
  <c r="BI152" i="12"/>
  <c r="BH152" i="12"/>
  <c r="BG152" i="12"/>
  <c r="BF152" i="12"/>
  <c r="T152" i="12"/>
  <c r="R152" i="12"/>
  <c r="P152" i="12"/>
  <c r="J152" i="12"/>
  <c r="BE152" i="12" s="1"/>
  <c r="BK150" i="12"/>
  <c r="BI150" i="12"/>
  <c r="BH150" i="12"/>
  <c r="BG150" i="12"/>
  <c r="BF150" i="12"/>
  <c r="BE150" i="12"/>
  <c r="T150" i="12"/>
  <c r="R150" i="12"/>
  <c r="P150" i="12"/>
  <c r="J150" i="12"/>
  <c r="BK148" i="12"/>
  <c r="BI148" i="12"/>
  <c r="BH148" i="12"/>
  <c r="BG148" i="12"/>
  <c r="BF148" i="12"/>
  <c r="BE148" i="12"/>
  <c r="T148" i="12"/>
  <c r="R148" i="12"/>
  <c r="P148" i="12"/>
  <c r="J148" i="12"/>
  <c r="BK146" i="12"/>
  <c r="BI146" i="12"/>
  <c r="BH146" i="12"/>
  <c r="BG146" i="12"/>
  <c r="BF146" i="12"/>
  <c r="T146" i="12"/>
  <c r="R146" i="12"/>
  <c r="P146" i="12"/>
  <c r="J146" i="12"/>
  <c r="BE146" i="12" s="1"/>
  <c r="BK143" i="12"/>
  <c r="BI143" i="12"/>
  <c r="BH143" i="12"/>
  <c r="BG143" i="12"/>
  <c r="BF143" i="12"/>
  <c r="BE143" i="12"/>
  <c r="T143" i="12"/>
  <c r="T136" i="12" s="1"/>
  <c r="R143" i="12"/>
  <c r="P143" i="12"/>
  <c r="J143" i="12"/>
  <c r="BK141" i="12"/>
  <c r="BI141" i="12"/>
  <c r="BH141" i="12"/>
  <c r="BG141" i="12"/>
  <c r="BF141" i="12"/>
  <c r="BE141" i="12"/>
  <c r="T141" i="12"/>
  <c r="R141" i="12"/>
  <c r="P141" i="12"/>
  <c r="J141" i="12"/>
  <c r="BK139" i="12"/>
  <c r="BI139" i="12"/>
  <c r="BH139" i="12"/>
  <c r="BG139" i="12"/>
  <c r="BF139" i="12"/>
  <c r="BE139" i="12"/>
  <c r="T139" i="12"/>
  <c r="R139" i="12"/>
  <c r="P139" i="12"/>
  <c r="J139" i="12"/>
  <c r="BK137" i="12"/>
  <c r="BK136" i="12" s="1"/>
  <c r="BI137" i="12"/>
  <c r="BH137" i="12"/>
  <c r="BG137" i="12"/>
  <c r="F37" i="12" s="1"/>
  <c r="BF137" i="12"/>
  <c r="T137" i="12"/>
  <c r="R137" i="12"/>
  <c r="R136" i="12" s="1"/>
  <c r="P137" i="12"/>
  <c r="J137" i="12"/>
  <c r="BE137" i="12" s="1"/>
  <c r="P136" i="12"/>
  <c r="P135" i="12" s="1"/>
  <c r="P134" i="12" s="1"/>
  <c r="J131" i="12"/>
  <c r="F131" i="12"/>
  <c r="J130" i="12"/>
  <c r="F130" i="12"/>
  <c r="J128" i="12"/>
  <c r="F128" i="12"/>
  <c r="E126" i="12"/>
  <c r="BI113" i="12"/>
  <c r="BH113" i="12"/>
  <c r="BG113" i="12"/>
  <c r="BF113" i="12"/>
  <c r="BI112" i="12"/>
  <c r="BH112" i="12"/>
  <c r="BG112" i="12"/>
  <c r="BF112" i="12"/>
  <c r="BE112" i="12"/>
  <c r="BI111" i="12"/>
  <c r="BH111" i="12"/>
  <c r="BG111" i="12"/>
  <c r="BF111" i="12"/>
  <c r="J36" i="12" s="1"/>
  <c r="BE111" i="12"/>
  <c r="BI110" i="12"/>
  <c r="BH110" i="12"/>
  <c r="BG110" i="12"/>
  <c r="BF110" i="12"/>
  <c r="BE110" i="12"/>
  <c r="BI109" i="12"/>
  <c r="F39" i="12" s="1"/>
  <c r="BH109" i="12"/>
  <c r="BG109" i="12"/>
  <c r="BF109" i="12"/>
  <c r="F36" i="12" s="1"/>
  <c r="BE109" i="12"/>
  <c r="BI108" i="12"/>
  <c r="BH108" i="12"/>
  <c r="F38" i="12" s="1"/>
  <c r="BG108" i="12"/>
  <c r="BF108" i="12"/>
  <c r="BE108" i="12"/>
  <c r="J92" i="12"/>
  <c r="J91" i="12"/>
  <c r="F91" i="12"/>
  <c r="F89" i="12"/>
  <c r="E87" i="12"/>
  <c r="J39" i="12"/>
  <c r="J38" i="12"/>
  <c r="J37" i="12"/>
  <c r="J18" i="12"/>
  <c r="E18" i="12"/>
  <c r="F92" i="12" s="1"/>
  <c r="J17" i="12"/>
  <c r="J12" i="12"/>
  <c r="J89" i="12" s="1"/>
  <c r="E7" i="12"/>
  <c r="E124" i="12" s="1"/>
  <c r="BK233" i="11"/>
  <c r="BK232" i="11" s="1"/>
  <c r="J232" i="11" s="1"/>
  <c r="J101" i="11" s="1"/>
  <c r="BI233" i="11"/>
  <c r="BH233" i="11"/>
  <c r="BG233" i="11"/>
  <c r="BF233" i="11"/>
  <c r="T233" i="11"/>
  <c r="T232" i="11" s="1"/>
  <c r="R233" i="11"/>
  <c r="P233" i="11"/>
  <c r="P232" i="11" s="1"/>
  <c r="J233" i="11"/>
  <c r="BE233" i="11" s="1"/>
  <c r="R232" i="11"/>
  <c r="BK230" i="11"/>
  <c r="BI230" i="11"/>
  <c r="BH230" i="11"/>
  <c r="BG230" i="11"/>
  <c r="BF230" i="11"/>
  <c r="BE230" i="11"/>
  <c r="T230" i="11"/>
  <c r="R230" i="11"/>
  <c r="P230" i="11"/>
  <c r="J230" i="11"/>
  <c r="BK228" i="11"/>
  <c r="BI228" i="11"/>
  <c r="BH228" i="11"/>
  <c r="BG228" i="11"/>
  <c r="BF228" i="11"/>
  <c r="BE228" i="11"/>
  <c r="T228" i="11"/>
  <c r="R228" i="11"/>
  <c r="P228" i="11"/>
  <c r="J228" i="11"/>
  <c r="BK226" i="11"/>
  <c r="BI226" i="11"/>
  <c r="BH226" i="11"/>
  <c r="BG226" i="11"/>
  <c r="BF226" i="11"/>
  <c r="T226" i="11"/>
  <c r="T219" i="11" s="1"/>
  <c r="R226" i="11"/>
  <c r="P226" i="11"/>
  <c r="J226" i="11"/>
  <c r="BE226" i="11" s="1"/>
  <c r="BK224" i="11"/>
  <c r="BI224" i="11"/>
  <c r="BH224" i="11"/>
  <c r="BG224" i="11"/>
  <c r="BF224" i="11"/>
  <c r="T224" i="11"/>
  <c r="R224" i="11"/>
  <c r="P224" i="11"/>
  <c r="J224" i="11"/>
  <c r="BE224" i="11" s="1"/>
  <c r="BK222" i="11"/>
  <c r="BI222" i="11"/>
  <c r="BH222" i="11"/>
  <c r="BG222" i="11"/>
  <c r="BF222" i="11"/>
  <c r="BE222" i="11"/>
  <c r="T222" i="11"/>
  <c r="R222" i="11"/>
  <c r="P222" i="11"/>
  <c r="P219" i="11" s="1"/>
  <c r="J222" i="11"/>
  <c r="BK220" i="11"/>
  <c r="BK219" i="11" s="1"/>
  <c r="J219" i="11" s="1"/>
  <c r="J100" i="11" s="1"/>
  <c r="BI220" i="11"/>
  <c r="BH220" i="11"/>
  <c r="BG220" i="11"/>
  <c r="BF220" i="11"/>
  <c r="BE220" i="11"/>
  <c r="T220" i="11"/>
  <c r="R220" i="11"/>
  <c r="R219" i="11" s="1"/>
  <c r="P220" i="11"/>
  <c r="J220" i="11"/>
  <c r="BK217" i="11"/>
  <c r="BI217" i="11"/>
  <c r="BH217" i="11"/>
  <c r="BG217" i="11"/>
  <c r="BF217" i="11"/>
  <c r="T217" i="11"/>
  <c r="R217" i="11"/>
  <c r="P217" i="11"/>
  <c r="J217" i="11"/>
  <c r="BE217" i="11" s="1"/>
  <c r="BK215" i="11"/>
  <c r="BI215" i="11"/>
  <c r="BH215" i="11"/>
  <c r="BG215" i="11"/>
  <c r="BF215" i="11"/>
  <c r="BE215" i="11"/>
  <c r="T215" i="11"/>
  <c r="R215" i="11"/>
  <c r="R212" i="11" s="1"/>
  <c r="P215" i="11"/>
  <c r="J215" i="11"/>
  <c r="BK213" i="11"/>
  <c r="BI213" i="11"/>
  <c r="BH213" i="11"/>
  <c r="BG213" i="11"/>
  <c r="BF213" i="11"/>
  <c r="BE213" i="11"/>
  <c r="T213" i="11"/>
  <c r="R213" i="11"/>
  <c r="P213" i="11"/>
  <c r="J213" i="11"/>
  <c r="BK212" i="11"/>
  <c r="J212" i="11" s="1"/>
  <c r="J99" i="11" s="1"/>
  <c r="T212" i="11"/>
  <c r="P212" i="11"/>
  <c r="BK210" i="11"/>
  <c r="BI210" i="11"/>
  <c r="BH210" i="11"/>
  <c r="BG210" i="11"/>
  <c r="BF210" i="11"/>
  <c r="T210" i="11"/>
  <c r="R210" i="11"/>
  <c r="P210" i="11"/>
  <c r="J210" i="11"/>
  <c r="BE210" i="11" s="1"/>
  <c r="BK208" i="11"/>
  <c r="BI208" i="11"/>
  <c r="BH208" i="11"/>
  <c r="BG208" i="11"/>
  <c r="BF208" i="11"/>
  <c r="T208" i="11"/>
  <c r="R208" i="11"/>
  <c r="P208" i="11"/>
  <c r="J208" i="11"/>
  <c r="BE208" i="11" s="1"/>
  <c r="BK206" i="11"/>
  <c r="BI206" i="11"/>
  <c r="BH206" i="11"/>
  <c r="BG206" i="11"/>
  <c r="BF206" i="11"/>
  <c r="BE206" i="11"/>
  <c r="T206" i="11"/>
  <c r="R206" i="11"/>
  <c r="P206" i="11"/>
  <c r="J206" i="11"/>
  <c r="BK204" i="11"/>
  <c r="BI204" i="11"/>
  <c r="BH204" i="11"/>
  <c r="BG204" i="11"/>
  <c r="BF204" i="11"/>
  <c r="BE204" i="11"/>
  <c r="T204" i="11"/>
  <c r="R204" i="11"/>
  <c r="P204" i="11"/>
  <c r="J204" i="11"/>
  <c r="BK202" i="11"/>
  <c r="BI202" i="11"/>
  <c r="BH202" i="11"/>
  <c r="BG202" i="11"/>
  <c r="BF202" i="11"/>
  <c r="T202" i="11"/>
  <c r="R202" i="11"/>
  <c r="P202" i="11"/>
  <c r="J202" i="11"/>
  <c r="BE202" i="11" s="1"/>
  <c r="BK200" i="11"/>
  <c r="BI200" i="11"/>
  <c r="BH200" i="11"/>
  <c r="BG200" i="11"/>
  <c r="BF200" i="11"/>
  <c r="T200" i="11"/>
  <c r="R200" i="11"/>
  <c r="P200" i="11"/>
  <c r="J200" i="11"/>
  <c r="BE200" i="11" s="1"/>
  <c r="BK198" i="11"/>
  <c r="BI198" i="11"/>
  <c r="BH198" i="11"/>
  <c r="BG198" i="11"/>
  <c r="BF198" i="11"/>
  <c r="BE198" i="11"/>
  <c r="T198" i="11"/>
  <c r="R198" i="11"/>
  <c r="P198" i="11"/>
  <c r="J198" i="11"/>
  <c r="BK196" i="11"/>
  <c r="BI196" i="11"/>
  <c r="BH196" i="11"/>
  <c r="BG196" i="11"/>
  <c r="BF196" i="11"/>
  <c r="BE196" i="11"/>
  <c r="T196" i="11"/>
  <c r="R196" i="11"/>
  <c r="P196" i="11"/>
  <c r="J196" i="11"/>
  <c r="BK194" i="11"/>
  <c r="BI194" i="11"/>
  <c r="BH194" i="11"/>
  <c r="BG194" i="11"/>
  <c r="BF194" i="11"/>
  <c r="T194" i="11"/>
  <c r="R194" i="11"/>
  <c r="P194" i="11"/>
  <c r="J194" i="11"/>
  <c r="BE194" i="11" s="1"/>
  <c r="BK192" i="11"/>
  <c r="BI192" i="11"/>
  <c r="BH192" i="11"/>
  <c r="BG192" i="11"/>
  <c r="BF192" i="11"/>
  <c r="T192" i="11"/>
  <c r="R192" i="11"/>
  <c r="P192" i="11"/>
  <c r="J192" i="11"/>
  <c r="BE192" i="11" s="1"/>
  <c r="BK190" i="11"/>
  <c r="BI190" i="11"/>
  <c r="BH190" i="11"/>
  <c r="BG190" i="11"/>
  <c r="BF190" i="11"/>
  <c r="BE190" i="11"/>
  <c r="T190" i="11"/>
  <c r="R190" i="11"/>
  <c r="P190" i="11"/>
  <c r="J190" i="11"/>
  <c r="BK188" i="11"/>
  <c r="BI188" i="11"/>
  <c r="BH188" i="11"/>
  <c r="BG188" i="11"/>
  <c r="BF188" i="11"/>
  <c r="BE188" i="11"/>
  <c r="T188" i="11"/>
  <c r="R188" i="11"/>
  <c r="P188" i="11"/>
  <c r="J188" i="11"/>
  <c r="BK186" i="11"/>
  <c r="BI186" i="11"/>
  <c r="BH186" i="11"/>
  <c r="BG186" i="11"/>
  <c r="BF186" i="11"/>
  <c r="T186" i="11"/>
  <c r="R186" i="11"/>
  <c r="P186" i="11"/>
  <c r="J186" i="11"/>
  <c r="BE186" i="11" s="1"/>
  <c r="BK184" i="11"/>
  <c r="BI184" i="11"/>
  <c r="BH184" i="11"/>
  <c r="BG184" i="11"/>
  <c r="BF184" i="11"/>
  <c r="T184" i="11"/>
  <c r="R184" i="11"/>
  <c r="P184" i="11"/>
  <c r="J184" i="11"/>
  <c r="BE184" i="11" s="1"/>
  <c r="BK182" i="11"/>
  <c r="BI182" i="11"/>
  <c r="BH182" i="11"/>
  <c r="BG182" i="11"/>
  <c r="BF182" i="11"/>
  <c r="BE182" i="11"/>
  <c r="T182" i="11"/>
  <c r="R182" i="11"/>
  <c r="P182" i="11"/>
  <c r="J182" i="11"/>
  <c r="BK180" i="11"/>
  <c r="BI180" i="11"/>
  <c r="BH180" i="11"/>
  <c r="BG180" i="11"/>
  <c r="BF180" i="11"/>
  <c r="BE180" i="11"/>
  <c r="T180" i="11"/>
  <c r="R180" i="11"/>
  <c r="P180" i="11"/>
  <c r="J180" i="11"/>
  <c r="BK178" i="11"/>
  <c r="BI178" i="11"/>
  <c r="BH178" i="11"/>
  <c r="BG178" i="11"/>
  <c r="BF178" i="11"/>
  <c r="T178" i="11"/>
  <c r="R178" i="11"/>
  <c r="P178" i="11"/>
  <c r="J178" i="11"/>
  <c r="BE178" i="11" s="1"/>
  <c r="BK176" i="11"/>
  <c r="BI176" i="11"/>
  <c r="BH176" i="11"/>
  <c r="BG176" i="11"/>
  <c r="BF176" i="11"/>
  <c r="T176" i="11"/>
  <c r="R176" i="11"/>
  <c r="P176" i="11"/>
  <c r="J176" i="11"/>
  <c r="BE176" i="11" s="1"/>
  <c r="BK174" i="11"/>
  <c r="BI174" i="11"/>
  <c r="BH174" i="11"/>
  <c r="BG174" i="11"/>
  <c r="BF174" i="11"/>
  <c r="BE174" i="11"/>
  <c r="T174" i="11"/>
  <c r="R174" i="11"/>
  <c r="P174" i="11"/>
  <c r="J174" i="11"/>
  <c r="BK172" i="11"/>
  <c r="BI172" i="11"/>
  <c r="BH172" i="11"/>
  <c r="BG172" i="11"/>
  <c r="BF172" i="11"/>
  <c r="BE172" i="11"/>
  <c r="T172" i="11"/>
  <c r="R172" i="11"/>
  <c r="P172" i="11"/>
  <c r="J172" i="11"/>
  <c r="BK170" i="11"/>
  <c r="BI170" i="11"/>
  <c r="BH170" i="11"/>
  <c r="BG170" i="11"/>
  <c r="BF170" i="11"/>
  <c r="T170" i="11"/>
  <c r="R170" i="11"/>
  <c r="P170" i="11"/>
  <c r="J170" i="11"/>
  <c r="BE170" i="11" s="1"/>
  <c r="BK168" i="11"/>
  <c r="BI168" i="11"/>
  <c r="BH168" i="11"/>
  <c r="BG168" i="11"/>
  <c r="BF168" i="11"/>
  <c r="T168" i="11"/>
  <c r="R168" i="11"/>
  <c r="P168" i="11"/>
  <c r="J168" i="11"/>
  <c r="BE168" i="11" s="1"/>
  <c r="BK166" i="11"/>
  <c r="BI166" i="11"/>
  <c r="BH166" i="11"/>
  <c r="BG166" i="11"/>
  <c r="BF166" i="11"/>
  <c r="BE166" i="11"/>
  <c r="T166" i="11"/>
  <c r="R166" i="11"/>
  <c r="P166" i="11"/>
  <c r="J166" i="11"/>
  <c r="BK164" i="11"/>
  <c r="BI164" i="11"/>
  <c r="BH164" i="11"/>
  <c r="BG164" i="11"/>
  <c r="BF164" i="11"/>
  <c r="BE164" i="11"/>
  <c r="T164" i="11"/>
  <c r="R164" i="11"/>
  <c r="P164" i="11"/>
  <c r="J164" i="11"/>
  <c r="BK162" i="11"/>
  <c r="BI162" i="11"/>
  <c r="BH162" i="11"/>
  <c r="BG162" i="11"/>
  <c r="BF162" i="11"/>
  <c r="T162" i="11"/>
  <c r="R162" i="11"/>
  <c r="P162" i="11"/>
  <c r="J162" i="11"/>
  <c r="BE162" i="11" s="1"/>
  <c r="BK160" i="11"/>
  <c r="BI160" i="11"/>
  <c r="BH160" i="11"/>
  <c r="BG160" i="11"/>
  <c r="BF160" i="11"/>
  <c r="T160" i="11"/>
  <c r="R160" i="11"/>
  <c r="P160" i="11"/>
  <c r="J160" i="11"/>
  <c r="BE160" i="11" s="1"/>
  <c r="BK158" i="11"/>
  <c r="BI158" i="11"/>
  <c r="BH158" i="11"/>
  <c r="BG158" i="11"/>
  <c r="BF158" i="11"/>
  <c r="BE158" i="11"/>
  <c r="T158" i="11"/>
  <c r="R158" i="11"/>
  <c r="P158" i="11"/>
  <c r="J158" i="11"/>
  <c r="BK156" i="11"/>
  <c r="BI156" i="11"/>
  <c r="BH156" i="11"/>
  <c r="BG156" i="11"/>
  <c r="BF156" i="11"/>
  <c r="BE156" i="11"/>
  <c r="T156" i="11"/>
  <c r="R156" i="11"/>
  <c r="P156" i="11"/>
  <c r="J156" i="11"/>
  <c r="BK154" i="11"/>
  <c r="BI154" i="11"/>
  <c r="BH154" i="11"/>
  <c r="BG154" i="11"/>
  <c r="BF154" i="11"/>
  <c r="T154" i="11"/>
  <c r="R154" i="11"/>
  <c r="P154" i="11"/>
  <c r="J154" i="11"/>
  <c r="BE154" i="11" s="1"/>
  <c r="BK152" i="11"/>
  <c r="BI152" i="11"/>
  <c r="BH152" i="11"/>
  <c r="BG152" i="11"/>
  <c r="BF152" i="11"/>
  <c r="T152" i="11"/>
  <c r="R152" i="11"/>
  <c r="P152" i="11"/>
  <c r="J152" i="11"/>
  <c r="BE152" i="11" s="1"/>
  <c r="BK150" i="11"/>
  <c r="BI150" i="11"/>
  <c r="BH150" i="11"/>
  <c r="BG150" i="11"/>
  <c r="BF150" i="11"/>
  <c r="BE150" i="11"/>
  <c r="T150" i="11"/>
  <c r="R150" i="11"/>
  <c r="P150" i="11"/>
  <c r="J150" i="11"/>
  <c r="BK148" i="11"/>
  <c r="BI148" i="11"/>
  <c r="BH148" i="11"/>
  <c r="BG148" i="11"/>
  <c r="BF148" i="11"/>
  <c r="BE148" i="11"/>
  <c r="T148" i="11"/>
  <c r="R148" i="11"/>
  <c r="P148" i="11"/>
  <c r="J148" i="11"/>
  <c r="BK146" i="11"/>
  <c r="BI146" i="11"/>
  <c r="BH146" i="11"/>
  <c r="BG146" i="11"/>
  <c r="BF146" i="11"/>
  <c r="T146" i="11"/>
  <c r="R146" i="11"/>
  <c r="P146" i="11"/>
  <c r="J146" i="11"/>
  <c r="BE146" i="11" s="1"/>
  <c r="BK144" i="11"/>
  <c r="BI144" i="11"/>
  <c r="BH144" i="11"/>
  <c r="BG144" i="11"/>
  <c r="BF144" i="11"/>
  <c r="T144" i="11"/>
  <c r="R144" i="11"/>
  <c r="P144" i="11"/>
  <c r="J144" i="11"/>
  <c r="BE144" i="11" s="1"/>
  <c r="BK142" i="11"/>
  <c r="BI142" i="11"/>
  <c r="BH142" i="11"/>
  <c r="BG142" i="11"/>
  <c r="BF142" i="11"/>
  <c r="BE142" i="11"/>
  <c r="T142" i="11"/>
  <c r="R142" i="11"/>
  <c r="P142" i="11"/>
  <c r="J142" i="11"/>
  <c r="BK140" i="11"/>
  <c r="BI140" i="11"/>
  <c r="BH140" i="11"/>
  <c r="BG140" i="11"/>
  <c r="BF140" i="11"/>
  <c r="BE140" i="11"/>
  <c r="T140" i="11"/>
  <c r="R140" i="11"/>
  <c r="P140" i="11"/>
  <c r="P133" i="11" s="1"/>
  <c r="P132" i="11" s="1"/>
  <c r="P131" i="11" s="1"/>
  <c r="J140" i="11"/>
  <c r="BK138" i="11"/>
  <c r="BI138" i="11"/>
  <c r="BH138" i="11"/>
  <c r="BG138" i="11"/>
  <c r="BF138" i="11"/>
  <c r="T138" i="11"/>
  <c r="T133" i="11" s="1"/>
  <c r="T132" i="11" s="1"/>
  <c r="T131" i="11" s="1"/>
  <c r="R138" i="11"/>
  <c r="P138" i="11"/>
  <c r="J138" i="11"/>
  <c r="BE138" i="11" s="1"/>
  <c r="BK136" i="11"/>
  <c r="BI136" i="11"/>
  <c r="BH136" i="11"/>
  <c r="BG136" i="11"/>
  <c r="BF136" i="11"/>
  <c r="T136" i="11"/>
  <c r="R136" i="11"/>
  <c r="P136" i="11"/>
  <c r="J136" i="11"/>
  <c r="BE136" i="11" s="1"/>
  <c r="BK134" i="11"/>
  <c r="BK133" i="11" s="1"/>
  <c r="BI134" i="11"/>
  <c r="BH134" i="11"/>
  <c r="BG134" i="11"/>
  <c r="BF134" i="11"/>
  <c r="BE134" i="11"/>
  <c r="T134" i="11"/>
  <c r="R134" i="11"/>
  <c r="R133" i="11" s="1"/>
  <c r="R132" i="11" s="1"/>
  <c r="R131" i="11" s="1"/>
  <c r="P134" i="11"/>
  <c r="J134" i="11"/>
  <c r="J128" i="11"/>
  <c r="J127" i="11"/>
  <c r="F127" i="11"/>
  <c r="F125" i="11"/>
  <c r="E123" i="11"/>
  <c r="E121" i="11"/>
  <c r="BI110" i="11"/>
  <c r="BH110" i="11"/>
  <c r="BG110" i="11"/>
  <c r="BF110" i="11"/>
  <c r="BI109" i="11"/>
  <c r="BH109" i="11"/>
  <c r="BG109" i="11"/>
  <c r="BF109" i="11"/>
  <c r="BE109" i="11"/>
  <c r="BI108" i="11"/>
  <c r="BH108" i="11"/>
  <c r="BG108" i="11"/>
  <c r="BF108" i="11"/>
  <c r="BE108" i="11"/>
  <c r="BI107" i="11"/>
  <c r="BH107" i="11"/>
  <c r="BG107" i="11"/>
  <c r="BF107" i="11"/>
  <c r="BE107" i="11"/>
  <c r="BI106" i="11"/>
  <c r="F39" i="11" s="1"/>
  <c r="BH106" i="11"/>
  <c r="BG106" i="11"/>
  <c r="BF106" i="11"/>
  <c r="BE106" i="11"/>
  <c r="BI105" i="11"/>
  <c r="BH105" i="11"/>
  <c r="F38" i="11" s="1"/>
  <c r="BG105" i="11"/>
  <c r="F37" i="11" s="1"/>
  <c r="BF105" i="11"/>
  <c r="J36" i="11" s="1"/>
  <c r="BE105" i="11"/>
  <c r="J92" i="11"/>
  <c r="J91" i="11"/>
  <c r="F91" i="11"/>
  <c r="F89" i="11"/>
  <c r="E87" i="11"/>
  <c r="E85" i="11"/>
  <c r="J39" i="11"/>
  <c r="J38" i="11"/>
  <c r="J37" i="11"/>
  <c r="J18" i="11"/>
  <c r="E18" i="11"/>
  <c r="F92" i="11" s="1"/>
  <c r="J17" i="11"/>
  <c r="J12" i="11"/>
  <c r="J89" i="11" s="1"/>
  <c r="E7" i="11"/>
  <c r="BK564" i="10"/>
  <c r="BI564" i="10"/>
  <c r="BH564" i="10"/>
  <c r="BG564" i="10"/>
  <c r="BF564" i="10"/>
  <c r="BE564" i="10"/>
  <c r="T564" i="10"/>
  <c r="R564" i="10"/>
  <c r="P564" i="10"/>
  <c r="J564" i="10"/>
  <c r="BK562" i="10"/>
  <c r="BI562" i="10"/>
  <c r="BH562" i="10"/>
  <c r="BG562" i="10"/>
  <c r="BF562" i="10"/>
  <c r="BE562" i="10"/>
  <c r="T562" i="10"/>
  <c r="R562" i="10"/>
  <c r="P562" i="10"/>
  <c r="J562" i="10"/>
  <c r="BK560" i="10"/>
  <c r="BI560" i="10"/>
  <c r="BH560" i="10"/>
  <c r="BG560" i="10"/>
  <c r="BF560" i="10"/>
  <c r="T560" i="10"/>
  <c r="R560" i="10"/>
  <c r="P560" i="10"/>
  <c r="P555" i="10" s="1"/>
  <c r="J560" i="10"/>
  <c r="BE560" i="10" s="1"/>
  <c r="BK558" i="10"/>
  <c r="BI558" i="10"/>
  <c r="BH558" i="10"/>
  <c r="BG558" i="10"/>
  <c r="BF558" i="10"/>
  <c r="T558" i="10"/>
  <c r="R558" i="10"/>
  <c r="P558" i="10"/>
  <c r="J558" i="10"/>
  <c r="BE558" i="10" s="1"/>
  <c r="BK556" i="10"/>
  <c r="BI556" i="10"/>
  <c r="BH556" i="10"/>
  <c r="BG556" i="10"/>
  <c r="BF556" i="10"/>
  <c r="T556" i="10"/>
  <c r="T555" i="10" s="1"/>
  <c r="R556" i="10"/>
  <c r="R555" i="10" s="1"/>
  <c r="P556" i="10"/>
  <c r="J556" i="10"/>
  <c r="BE556" i="10" s="1"/>
  <c r="BK555" i="10"/>
  <c r="J555" i="10" s="1"/>
  <c r="J108" i="10" s="1"/>
  <c r="BK553" i="10"/>
  <c r="BI553" i="10"/>
  <c r="BH553" i="10"/>
  <c r="BG553" i="10"/>
  <c r="BF553" i="10"/>
  <c r="BE553" i="10"/>
  <c r="T553" i="10"/>
  <c r="R553" i="10"/>
  <c r="P553" i="10"/>
  <c r="J553" i="10"/>
  <c r="BK551" i="10"/>
  <c r="BI551" i="10"/>
  <c r="BH551" i="10"/>
  <c r="BG551" i="10"/>
  <c r="BF551" i="10"/>
  <c r="T551" i="10"/>
  <c r="R551" i="10"/>
  <c r="P551" i="10"/>
  <c r="J551" i="10"/>
  <c r="BE551" i="10" s="1"/>
  <c r="BK549" i="10"/>
  <c r="BI549" i="10"/>
  <c r="BH549" i="10"/>
  <c r="BG549" i="10"/>
  <c r="BF549" i="10"/>
  <c r="T549" i="10"/>
  <c r="R549" i="10"/>
  <c r="P549" i="10"/>
  <c r="J549" i="10"/>
  <c r="BE549" i="10" s="1"/>
  <c r="BK547" i="10"/>
  <c r="BI547" i="10"/>
  <c r="BH547" i="10"/>
  <c r="BG547" i="10"/>
  <c r="BF547" i="10"/>
  <c r="T547" i="10"/>
  <c r="R547" i="10"/>
  <c r="P547" i="10"/>
  <c r="J547" i="10"/>
  <c r="BE547" i="10" s="1"/>
  <c r="BK545" i="10"/>
  <c r="BI545" i="10"/>
  <c r="BH545" i="10"/>
  <c r="BG545" i="10"/>
  <c r="BF545" i="10"/>
  <c r="T545" i="10"/>
  <c r="R545" i="10"/>
  <c r="P545" i="10"/>
  <c r="J545" i="10"/>
  <c r="BE545" i="10" s="1"/>
  <c r="BK543" i="10"/>
  <c r="BI543" i="10"/>
  <c r="BH543" i="10"/>
  <c r="BG543" i="10"/>
  <c r="BF543" i="10"/>
  <c r="T543" i="10"/>
  <c r="R543" i="10"/>
  <c r="P543" i="10"/>
  <c r="J543" i="10"/>
  <c r="BE543" i="10" s="1"/>
  <c r="BK541" i="10"/>
  <c r="BI541" i="10"/>
  <c r="BH541" i="10"/>
  <c r="BG541" i="10"/>
  <c r="BF541" i="10"/>
  <c r="T541" i="10"/>
  <c r="R541" i="10"/>
  <c r="P541" i="10"/>
  <c r="J541" i="10"/>
  <c r="BE541" i="10" s="1"/>
  <c r="BK539" i="10"/>
  <c r="BI539" i="10"/>
  <c r="BH539" i="10"/>
  <c r="BG539" i="10"/>
  <c r="BF539" i="10"/>
  <c r="BE539" i="10"/>
  <c r="T539" i="10"/>
  <c r="R539" i="10"/>
  <c r="P539" i="10"/>
  <c r="J539" i="10"/>
  <c r="BK537" i="10"/>
  <c r="BI537" i="10"/>
  <c r="BH537" i="10"/>
  <c r="BG537" i="10"/>
  <c r="BF537" i="10"/>
  <c r="BE537" i="10"/>
  <c r="T537" i="10"/>
  <c r="R537" i="10"/>
  <c r="P537" i="10"/>
  <c r="J537" i="10"/>
  <c r="BK535" i="10"/>
  <c r="BI535" i="10"/>
  <c r="BH535" i="10"/>
  <c r="BG535" i="10"/>
  <c r="BF535" i="10"/>
  <c r="T535" i="10"/>
  <c r="R535" i="10"/>
  <c r="P535" i="10"/>
  <c r="J535" i="10"/>
  <c r="BE535" i="10" s="1"/>
  <c r="BK533" i="10"/>
  <c r="BI533" i="10"/>
  <c r="BH533" i="10"/>
  <c r="BG533" i="10"/>
  <c r="BF533" i="10"/>
  <c r="T533" i="10"/>
  <c r="R533" i="10"/>
  <c r="P533" i="10"/>
  <c r="J533" i="10"/>
  <c r="BE533" i="10" s="1"/>
  <c r="BK531" i="10"/>
  <c r="BI531" i="10"/>
  <c r="BH531" i="10"/>
  <c r="BG531" i="10"/>
  <c r="BF531" i="10"/>
  <c r="T531" i="10"/>
  <c r="R531" i="10"/>
  <c r="P531" i="10"/>
  <c r="J531" i="10"/>
  <c r="BE531" i="10" s="1"/>
  <c r="BK529" i="10"/>
  <c r="BI529" i="10"/>
  <c r="BH529" i="10"/>
  <c r="BG529" i="10"/>
  <c r="BF529" i="10"/>
  <c r="T529" i="10"/>
  <c r="R529" i="10"/>
  <c r="P529" i="10"/>
  <c r="J529" i="10"/>
  <c r="BE529" i="10" s="1"/>
  <c r="BK527" i="10"/>
  <c r="BI527" i="10"/>
  <c r="BH527" i="10"/>
  <c r="BG527" i="10"/>
  <c r="BF527" i="10"/>
  <c r="T527" i="10"/>
  <c r="R527" i="10"/>
  <c r="P527" i="10"/>
  <c r="J527" i="10"/>
  <c r="BE527" i="10" s="1"/>
  <c r="BK525" i="10"/>
  <c r="BI525" i="10"/>
  <c r="BH525" i="10"/>
  <c r="BG525" i="10"/>
  <c r="BF525" i="10"/>
  <c r="T525" i="10"/>
  <c r="R525" i="10"/>
  <c r="P525" i="10"/>
  <c r="J525" i="10"/>
  <c r="BE525" i="10" s="1"/>
  <c r="BK523" i="10"/>
  <c r="BI523" i="10"/>
  <c r="BH523" i="10"/>
  <c r="BG523" i="10"/>
  <c r="BF523" i="10"/>
  <c r="BE523" i="10"/>
  <c r="T523" i="10"/>
  <c r="R523" i="10"/>
  <c r="P523" i="10"/>
  <c r="J523" i="10"/>
  <c r="BK521" i="10"/>
  <c r="BI521" i="10"/>
  <c r="BH521" i="10"/>
  <c r="BG521" i="10"/>
  <c r="BF521" i="10"/>
  <c r="BE521" i="10"/>
  <c r="T521" i="10"/>
  <c r="R521" i="10"/>
  <c r="R518" i="10" s="1"/>
  <c r="R517" i="10" s="1"/>
  <c r="P521" i="10"/>
  <c r="P518" i="10" s="1"/>
  <c r="P517" i="10" s="1"/>
  <c r="J521" i="10"/>
  <c r="BK519" i="10"/>
  <c r="BK518" i="10" s="1"/>
  <c r="BI519" i="10"/>
  <c r="BH519" i="10"/>
  <c r="BG519" i="10"/>
  <c r="BF519" i="10"/>
  <c r="T519" i="10"/>
  <c r="T518" i="10" s="1"/>
  <c r="T517" i="10" s="1"/>
  <c r="R519" i="10"/>
  <c r="P519" i="10"/>
  <c r="J519" i="10"/>
  <c r="BE519" i="10" s="1"/>
  <c r="BK515" i="10"/>
  <c r="BI515" i="10"/>
  <c r="BH515" i="10"/>
  <c r="BG515" i="10"/>
  <c r="BF515" i="10"/>
  <c r="T515" i="10"/>
  <c r="R515" i="10"/>
  <c r="P515" i="10"/>
  <c r="J515" i="10"/>
  <c r="BE515" i="10" s="1"/>
  <c r="BK513" i="10"/>
  <c r="BI513" i="10"/>
  <c r="BH513" i="10"/>
  <c r="BG513" i="10"/>
  <c r="BF513" i="10"/>
  <c r="T513" i="10"/>
  <c r="R513" i="10"/>
  <c r="P513" i="10"/>
  <c r="J513" i="10"/>
  <c r="BE513" i="10" s="1"/>
  <c r="BK510" i="10"/>
  <c r="BI510" i="10"/>
  <c r="BH510" i="10"/>
  <c r="BG510" i="10"/>
  <c r="BF510" i="10"/>
  <c r="T510" i="10"/>
  <c r="R510" i="10"/>
  <c r="P510" i="10"/>
  <c r="J510" i="10"/>
  <c r="BE510" i="10" s="1"/>
  <c r="BK508" i="10"/>
  <c r="BI508" i="10"/>
  <c r="BH508" i="10"/>
  <c r="BG508" i="10"/>
  <c r="BF508" i="10"/>
  <c r="T508" i="10"/>
  <c r="R508" i="10"/>
  <c r="P508" i="10"/>
  <c r="J508" i="10"/>
  <c r="BE508" i="10" s="1"/>
  <c r="BK506" i="10"/>
  <c r="BI506" i="10"/>
  <c r="BH506" i="10"/>
  <c r="BG506" i="10"/>
  <c r="BF506" i="10"/>
  <c r="BE506" i="10"/>
  <c r="T506" i="10"/>
  <c r="R506" i="10"/>
  <c r="P506" i="10"/>
  <c r="J506" i="10"/>
  <c r="BK504" i="10"/>
  <c r="BK503" i="10" s="1"/>
  <c r="J503" i="10" s="1"/>
  <c r="J105" i="10" s="1"/>
  <c r="BI504" i="10"/>
  <c r="BH504" i="10"/>
  <c r="BG504" i="10"/>
  <c r="BF504" i="10"/>
  <c r="BE504" i="10"/>
  <c r="T504" i="10"/>
  <c r="R504" i="10"/>
  <c r="R503" i="10" s="1"/>
  <c r="P504" i="10"/>
  <c r="P503" i="10" s="1"/>
  <c r="J504" i="10"/>
  <c r="T503" i="10"/>
  <c r="BK501" i="10"/>
  <c r="BI501" i="10"/>
  <c r="BH501" i="10"/>
  <c r="BG501" i="10"/>
  <c r="BF501" i="10"/>
  <c r="T501" i="10"/>
  <c r="R501" i="10"/>
  <c r="P501" i="10"/>
  <c r="J501" i="10"/>
  <c r="BE501" i="10" s="1"/>
  <c r="BK499" i="10"/>
  <c r="BI499" i="10"/>
  <c r="BH499" i="10"/>
  <c r="BG499" i="10"/>
  <c r="BF499" i="10"/>
  <c r="BE499" i="10"/>
  <c r="T499" i="10"/>
  <c r="R499" i="10"/>
  <c r="P499" i="10"/>
  <c r="J499" i="10"/>
  <c r="BK497" i="10"/>
  <c r="BI497" i="10"/>
  <c r="BH497" i="10"/>
  <c r="BG497" i="10"/>
  <c r="BF497" i="10"/>
  <c r="BE497" i="10"/>
  <c r="T497" i="10"/>
  <c r="R497" i="10"/>
  <c r="P497" i="10"/>
  <c r="J497" i="10"/>
  <c r="BK495" i="10"/>
  <c r="BI495" i="10"/>
  <c r="BH495" i="10"/>
  <c r="BG495" i="10"/>
  <c r="BF495" i="10"/>
  <c r="T495" i="10"/>
  <c r="T492" i="10" s="1"/>
  <c r="R495" i="10"/>
  <c r="P495" i="10"/>
  <c r="P492" i="10" s="1"/>
  <c r="J495" i="10"/>
  <c r="BE495" i="10" s="1"/>
  <c r="BK493" i="10"/>
  <c r="BK492" i="10" s="1"/>
  <c r="J492" i="10" s="1"/>
  <c r="J104" i="10" s="1"/>
  <c r="BI493" i="10"/>
  <c r="BH493" i="10"/>
  <c r="BG493" i="10"/>
  <c r="BF493" i="10"/>
  <c r="T493" i="10"/>
  <c r="R493" i="10"/>
  <c r="R492" i="10" s="1"/>
  <c r="P493" i="10"/>
  <c r="J493" i="10"/>
  <c r="BE493" i="10" s="1"/>
  <c r="BK490" i="10"/>
  <c r="BI490" i="10"/>
  <c r="BH490" i="10"/>
  <c r="BG490" i="10"/>
  <c r="BF490" i="10"/>
  <c r="BE490" i="10"/>
  <c r="T490" i="10"/>
  <c r="R490" i="10"/>
  <c r="P490" i="10"/>
  <c r="J490" i="10"/>
  <c r="BK488" i="10"/>
  <c r="BK483" i="10" s="1"/>
  <c r="J483" i="10" s="1"/>
  <c r="J103" i="10" s="1"/>
  <c r="BI488" i="10"/>
  <c r="BH488" i="10"/>
  <c r="BG488" i="10"/>
  <c r="BF488" i="10"/>
  <c r="BE488" i="10"/>
  <c r="T488" i="10"/>
  <c r="R488" i="10"/>
  <c r="P488" i="10"/>
  <c r="J488" i="10"/>
  <c r="BK486" i="10"/>
  <c r="BI486" i="10"/>
  <c r="BH486" i="10"/>
  <c r="BG486" i="10"/>
  <c r="BF486" i="10"/>
  <c r="T486" i="10"/>
  <c r="R486" i="10"/>
  <c r="P486" i="10"/>
  <c r="J486" i="10"/>
  <c r="BE486" i="10" s="1"/>
  <c r="BK484" i="10"/>
  <c r="BI484" i="10"/>
  <c r="BH484" i="10"/>
  <c r="BG484" i="10"/>
  <c r="BF484" i="10"/>
  <c r="BE484" i="10"/>
  <c r="T484" i="10"/>
  <c r="T483" i="10" s="1"/>
  <c r="R484" i="10"/>
  <c r="R483" i="10" s="1"/>
  <c r="P484" i="10"/>
  <c r="P483" i="10" s="1"/>
  <c r="J484" i="10"/>
  <c r="BK481" i="10"/>
  <c r="BI481" i="10"/>
  <c r="BH481" i="10"/>
  <c r="BG481" i="10"/>
  <c r="BF481" i="10"/>
  <c r="BE481" i="10"/>
  <c r="T481" i="10"/>
  <c r="R481" i="10"/>
  <c r="P481" i="10"/>
  <c r="J481" i="10"/>
  <c r="BK479" i="10"/>
  <c r="BI479" i="10"/>
  <c r="BH479" i="10"/>
  <c r="BG479" i="10"/>
  <c r="BF479" i="10"/>
  <c r="T479" i="10"/>
  <c r="R479" i="10"/>
  <c r="P479" i="10"/>
  <c r="J479" i="10"/>
  <c r="BE479" i="10" s="1"/>
  <c r="BK477" i="10"/>
  <c r="BI477" i="10"/>
  <c r="BH477" i="10"/>
  <c r="BG477" i="10"/>
  <c r="BF477" i="10"/>
  <c r="T477" i="10"/>
  <c r="R477" i="10"/>
  <c r="P477" i="10"/>
  <c r="J477" i="10"/>
  <c r="BE477" i="10" s="1"/>
  <c r="BK475" i="10"/>
  <c r="BI475" i="10"/>
  <c r="BH475" i="10"/>
  <c r="BG475" i="10"/>
  <c r="BF475" i="10"/>
  <c r="T475" i="10"/>
  <c r="R475" i="10"/>
  <c r="P475" i="10"/>
  <c r="J475" i="10"/>
  <c r="BE475" i="10" s="1"/>
  <c r="BK473" i="10"/>
  <c r="BI473" i="10"/>
  <c r="BH473" i="10"/>
  <c r="BG473" i="10"/>
  <c r="BF473" i="10"/>
  <c r="BE473" i="10"/>
  <c r="T473" i="10"/>
  <c r="R473" i="10"/>
  <c r="P473" i="10"/>
  <c r="J473" i="10"/>
  <c r="BK471" i="10"/>
  <c r="BI471" i="10"/>
  <c r="BH471" i="10"/>
  <c r="BG471" i="10"/>
  <c r="BF471" i="10"/>
  <c r="T471" i="10"/>
  <c r="R471" i="10"/>
  <c r="P471" i="10"/>
  <c r="J471" i="10"/>
  <c r="BE471" i="10" s="1"/>
  <c r="BK469" i="10"/>
  <c r="BI469" i="10"/>
  <c r="BH469" i="10"/>
  <c r="BG469" i="10"/>
  <c r="BF469" i="10"/>
  <c r="T469" i="10"/>
  <c r="R469" i="10"/>
  <c r="P469" i="10"/>
  <c r="J469" i="10"/>
  <c r="BE469" i="10" s="1"/>
  <c r="BK467" i="10"/>
  <c r="BI467" i="10"/>
  <c r="BH467" i="10"/>
  <c r="BG467" i="10"/>
  <c r="BF467" i="10"/>
  <c r="BE467" i="10"/>
  <c r="T467" i="10"/>
  <c r="R467" i="10"/>
  <c r="P467" i="10"/>
  <c r="J467" i="10"/>
  <c r="BK465" i="10"/>
  <c r="BI465" i="10"/>
  <c r="BH465" i="10"/>
  <c r="BG465" i="10"/>
  <c r="BF465" i="10"/>
  <c r="BE465" i="10"/>
  <c r="T465" i="10"/>
  <c r="R465" i="10"/>
  <c r="P465" i="10"/>
  <c r="J465" i="10"/>
  <c r="BK463" i="10"/>
  <c r="BI463" i="10"/>
  <c r="BH463" i="10"/>
  <c r="BG463" i="10"/>
  <c r="BF463" i="10"/>
  <c r="T463" i="10"/>
  <c r="R463" i="10"/>
  <c r="P463" i="10"/>
  <c r="J463" i="10"/>
  <c r="BE463" i="10" s="1"/>
  <c r="BK461" i="10"/>
  <c r="BI461" i="10"/>
  <c r="BH461" i="10"/>
  <c r="BG461" i="10"/>
  <c r="BF461" i="10"/>
  <c r="T461" i="10"/>
  <c r="R461" i="10"/>
  <c r="P461" i="10"/>
  <c r="J461" i="10"/>
  <c r="BE461" i="10" s="1"/>
  <c r="BK459" i="10"/>
  <c r="BI459" i="10"/>
  <c r="BH459" i="10"/>
  <c r="BG459" i="10"/>
  <c r="BF459" i="10"/>
  <c r="T459" i="10"/>
  <c r="R459" i="10"/>
  <c r="P459" i="10"/>
  <c r="J459" i="10"/>
  <c r="BE459" i="10" s="1"/>
  <c r="BK457" i="10"/>
  <c r="BI457" i="10"/>
  <c r="BH457" i="10"/>
  <c r="BG457" i="10"/>
  <c r="BF457" i="10"/>
  <c r="BE457" i="10"/>
  <c r="T457" i="10"/>
  <c r="R457" i="10"/>
  <c r="P457" i="10"/>
  <c r="J457" i="10"/>
  <c r="BK455" i="10"/>
  <c r="BI455" i="10"/>
  <c r="BH455" i="10"/>
  <c r="BG455" i="10"/>
  <c r="BF455" i="10"/>
  <c r="T455" i="10"/>
  <c r="R455" i="10"/>
  <c r="P455" i="10"/>
  <c r="J455" i="10"/>
  <c r="BE455" i="10" s="1"/>
  <c r="BK453" i="10"/>
  <c r="BI453" i="10"/>
  <c r="BH453" i="10"/>
  <c r="BG453" i="10"/>
  <c r="BF453" i="10"/>
  <c r="T453" i="10"/>
  <c r="R453" i="10"/>
  <c r="P453" i="10"/>
  <c r="J453" i="10"/>
  <c r="BE453" i="10" s="1"/>
  <c r="BK451" i="10"/>
  <c r="BI451" i="10"/>
  <c r="BH451" i="10"/>
  <c r="BG451" i="10"/>
  <c r="BF451" i="10"/>
  <c r="BE451" i="10"/>
  <c r="T451" i="10"/>
  <c r="R451" i="10"/>
  <c r="P451" i="10"/>
  <c r="J451" i="10"/>
  <c r="BK449" i="10"/>
  <c r="BI449" i="10"/>
  <c r="BH449" i="10"/>
  <c r="BG449" i="10"/>
  <c r="BF449" i="10"/>
  <c r="BE449" i="10"/>
  <c r="T449" i="10"/>
  <c r="R449" i="10"/>
  <c r="P449" i="10"/>
  <c r="J449" i="10"/>
  <c r="BK447" i="10"/>
  <c r="BI447" i="10"/>
  <c r="BH447" i="10"/>
  <c r="BG447" i="10"/>
  <c r="BF447" i="10"/>
  <c r="T447" i="10"/>
  <c r="R447" i="10"/>
  <c r="P447" i="10"/>
  <c r="J447" i="10"/>
  <c r="BE447" i="10" s="1"/>
  <c r="BK445" i="10"/>
  <c r="BI445" i="10"/>
  <c r="BH445" i="10"/>
  <c r="BG445" i="10"/>
  <c r="BF445" i="10"/>
  <c r="T445" i="10"/>
  <c r="R445" i="10"/>
  <c r="P445" i="10"/>
  <c r="J445" i="10"/>
  <c r="BE445" i="10" s="1"/>
  <c r="BK443" i="10"/>
  <c r="BI443" i="10"/>
  <c r="BH443" i="10"/>
  <c r="BG443" i="10"/>
  <c r="BF443" i="10"/>
  <c r="T443" i="10"/>
  <c r="R443" i="10"/>
  <c r="P443" i="10"/>
  <c r="J443" i="10"/>
  <c r="BE443" i="10" s="1"/>
  <c r="BK441" i="10"/>
  <c r="BI441" i="10"/>
  <c r="BH441" i="10"/>
  <c r="BG441" i="10"/>
  <c r="BF441" i="10"/>
  <c r="BE441" i="10"/>
  <c r="T441" i="10"/>
  <c r="R441" i="10"/>
  <c r="P441" i="10"/>
  <c r="J441" i="10"/>
  <c r="BK439" i="10"/>
  <c r="BI439" i="10"/>
  <c r="BH439" i="10"/>
  <c r="BG439" i="10"/>
  <c r="BF439" i="10"/>
  <c r="T439" i="10"/>
  <c r="R439" i="10"/>
  <c r="P439" i="10"/>
  <c r="J439" i="10"/>
  <c r="BE439" i="10" s="1"/>
  <c r="BK437" i="10"/>
  <c r="BI437" i="10"/>
  <c r="BH437" i="10"/>
  <c r="BG437" i="10"/>
  <c r="BF437" i="10"/>
  <c r="T437" i="10"/>
  <c r="R437" i="10"/>
  <c r="P437" i="10"/>
  <c r="J437" i="10"/>
  <c r="BE437" i="10" s="1"/>
  <c r="BK435" i="10"/>
  <c r="BI435" i="10"/>
  <c r="BH435" i="10"/>
  <c r="BG435" i="10"/>
  <c r="BF435" i="10"/>
  <c r="BE435" i="10"/>
  <c r="T435" i="10"/>
  <c r="R435" i="10"/>
  <c r="P435" i="10"/>
  <c r="J435" i="10"/>
  <c r="BK433" i="10"/>
  <c r="BI433" i="10"/>
  <c r="BH433" i="10"/>
  <c r="BG433" i="10"/>
  <c r="BF433" i="10"/>
  <c r="BE433" i="10"/>
  <c r="T433" i="10"/>
  <c r="R433" i="10"/>
  <c r="P433" i="10"/>
  <c r="J433" i="10"/>
  <c r="BK431" i="10"/>
  <c r="BI431" i="10"/>
  <c r="BH431" i="10"/>
  <c r="BG431" i="10"/>
  <c r="BF431" i="10"/>
  <c r="T431" i="10"/>
  <c r="R431" i="10"/>
  <c r="P431" i="10"/>
  <c r="J431" i="10"/>
  <c r="BE431" i="10" s="1"/>
  <c r="BK429" i="10"/>
  <c r="BI429" i="10"/>
  <c r="BH429" i="10"/>
  <c r="BG429" i="10"/>
  <c r="BF429" i="10"/>
  <c r="T429" i="10"/>
  <c r="R429" i="10"/>
  <c r="P429" i="10"/>
  <c r="J429" i="10"/>
  <c r="BE429" i="10" s="1"/>
  <c r="BK427" i="10"/>
  <c r="BI427" i="10"/>
  <c r="BH427" i="10"/>
  <c r="BG427" i="10"/>
  <c r="BF427" i="10"/>
  <c r="T427" i="10"/>
  <c r="R427" i="10"/>
  <c r="P427" i="10"/>
  <c r="J427" i="10"/>
  <c r="BE427" i="10" s="1"/>
  <c r="BK425" i="10"/>
  <c r="BI425" i="10"/>
  <c r="BH425" i="10"/>
  <c r="BG425" i="10"/>
  <c r="BF425" i="10"/>
  <c r="BE425" i="10"/>
  <c r="T425" i="10"/>
  <c r="R425" i="10"/>
  <c r="P425" i="10"/>
  <c r="J425" i="10"/>
  <c r="BK423" i="10"/>
  <c r="BI423" i="10"/>
  <c r="BH423" i="10"/>
  <c r="BG423" i="10"/>
  <c r="BF423" i="10"/>
  <c r="T423" i="10"/>
  <c r="R423" i="10"/>
  <c r="P423" i="10"/>
  <c r="J423" i="10"/>
  <c r="BE423" i="10" s="1"/>
  <c r="BK421" i="10"/>
  <c r="BI421" i="10"/>
  <c r="BH421" i="10"/>
  <c r="BG421" i="10"/>
  <c r="BF421" i="10"/>
  <c r="T421" i="10"/>
  <c r="R421" i="10"/>
  <c r="P421" i="10"/>
  <c r="J421" i="10"/>
  <c r="BE421" i="10" s="1"/>
  <c r="BK419" i="10"/>
  <c r="BI419" i="10"/>
  <c r="BH419" i="10"/>
  <c r="BG419" i="10"/>
  <c r="BF419" i="10"/>
  <c r="BE419" i="10"/>
  <c r="T419" i="10"/>
  <c r="R419" i="10"/>
  <c r="P419" i="10"/>
  <c r="J419" i="10"/>
  <c r="BK417" i="10"/>
  <c r="BI417" i="10"/>
  <c r="BH417" i="10"/>
  <c r="BG417" i="10"/>
  <c r="BF417" i="10"/>
  <c r="BE417" i="10"/>
  <c r="T417" i="10"/>
  <c r="R417" i="10"/>
  <c r="P417" i="10"/>
  <c r="J417" i="10"/>
  <c r="BK415" i="10"/>
  <c r="BI415" i="10"/>
  <c r="BH415" i="10"/>
  <c r="BG415" i="10"/>
  <c r="BF415" i="10"/>
  <c r="T415" i="10"/>
  <c r="R415" i="10"/>
  <c r="P415" i="10"/>
  <c r="J415" i="10"/>
  <c r="BE415" i="10" s="1"/>
  <c r="BK413" i="10"/>
  <c r="BI413" i="10"/>
  <c r="BH413" i="10"/>
  <c r="BG413" i="10"/>
  <c r="BF413" i="10"/>
  <c r="T413" i="10"/>
  <c r="R413" i="10"/>
  <c r="P413" i="10"/>
  <c r="J413" i="10"/>
  <c r="BE413" i="10" s="1"/>
  <c r="BK411" i="10"/>
  <c r="BI411" i="10"/>
  <c r="BH411" i="10"/>
  <c r="BG411" i="10"/>
  <c r="BF411" i="10"/>
  <c r="T411" i="10"/>
  <c r="R411" i="10"/>
  <c r="P411" i="10"/>
  <c r="J411" i="10"/>
  <c r="BE411" i="10" s="1"/>
  <c r="BK409" i="10"/>
  <c r="BI409" i="10"/>
  <c r="BH409" i="10"/>
  <c r="BG409" i="10"/>
  <c r="BF409" i="10"/>
  <c r="BE409" i="10"/>
  <c r="T409" i="10"/>
  <c r="R409" i="10"/>
  <c r="P409" i="10"/>
  <c r="J409" i="10"/>
  <c r="BK407" i="10"/>
  <c r="BI407" i="10"/>
  <c r="BH407" i="10"/>
  <c r="BG407" i="10"/>
  <c r="BF407" i="10"/>
  <c r="T407" i="10"/>
  <c r="R407" i="10"/>
  <c r="P407" i="10"/>
  <c r="J407" i="10"/>
  <c r="BE407" i="10" s="1"/>
  <c r="BK405" i="10"/>
  <c r="BI405" i="10"/>
  <c r="BH405" i="10"/>
  <c r="BG405" i="10"/>
  <c r="BF405" i="10"/>
  <c r="T405" i="10"/>
  <c r="R405" i="10"/>
  <c r="P405" i="10"/>
  <c r="J405" i="10"/>
  <c r="BE405" i="10" s="1"/>
  <c r="BK403" i="10"/>
  <c r="BI403" i="10"/>
  <c r="BH403" i="10"/>
  <c r="BG403" i="10"/>
  <c r="BF403" i="10"/>
  <c r="BE403" i="10"/>
  <c r="T403" i="10"/>
  <c r="R403" i="10"/>
  <c r="P403" i="10"/>
  <c r="J403" i="10"/>
  <c r="BK401" i="10"/>
  <c r="BI401" i="10"/>
  <c r="BH401" i="10"/>
  <c r="BG401" i="10"/>
  <c r="BF401" i="10"/>
  <c r="BE401" i="10"/>
  <c r="T401" i="10"/>
  <c r="R401" i="10"/>
  <c r="P401" i="10"/>
  <c r="J401" i="10"/>
  <c r="BK399" i="10"/>
  <c r="BI399" i="10"/>
  <c r="BH399" i="10"/>
  <c r="BG399" i="10"/>
  <c r="BF399" i="10"/>
  <c r="BE399" i="10"/>
  <c r="T399" i="10"/>
  <c r="R399" i="10"/>
  <c r="P399" i="10"/>
  <c r="J399" i="10"/>
  <c r="BK397" i="10"/>
  <c r="BI397" i="10"/>
  <c r="BH397" i="10"/>
  <c r="BG397" i="10"/>
  <c r="BF397" i="10"/>
  <c r="T397" i="10"/>
  <c r="R397" i="10"/>
  <c r="P397" i="10"/>
  <c r="J397" i="10"/>
  <c r="BE397" i="10" s="1"/>
  <c r="BK395" i="10"/>
  <c r="BI395" i="10"/>
  <c r="BH395" i="10"/>
  <c r="BG395" i="10"/>
  <c r="BF395" i="10"/>
  <c r="T395" i="10"/>
  <c r="R395" i="10"/>
  <c r="P395" i="10"/>
  <c r="J395" i="10"/>
  <c r="BE395" i="10" s="1"/>
  <c r="BK393" i="10"/>
  <c r="BK382" i="10" s="1"/>
  <c r="J382" i="10" s="1"/>
  <c r="J102" i="10" s="1"/>
  <c r="BI393" i="10"/>
  <c r="BH393" i="10"/>
  <c r="BG393" i="10"/>
  <c r="BF393" i="10"/>
  <c r="BE393" i="10"/>
  <c r="T393" i="10"/>
  <c r="R393" i="10"/>
  <c r="P393" i="10"/>
  <c r="J393" i="10"/>
  <c r="BK391" i="10"/>
  <c r="BI391" i="10"/>
  <c r="BH391" i="10"/>
  <c r="BG391" i="10"/>
  <c r="BF391" i="10"/>
  <c r="T391" i="10"/>
  <c r="T382" i="10" s="1"/>
  <c r="R391" i="10"/>
  <c r="P391" i="10"/>
  <c r="J391" i="10"/>
  <c r="BE391" i="10" s="1"/>
  <c r="BK389" i="10"/>
  <c r="BI389" i="10"/>
  <c r="BH389" i="10"/>
  <c r="BG389" i="10"/>
  <c r="BF389" i="10"/>
  <c r="T389" i="10"/>
  <c r="R389" i="10"/>
  <c r="P389" i="10"/>
  <c r="J389" i="10"/>
  <c r="BE389" i="10" s="1"/>
  <c r="BK387" i="10"/>
  <c r="BI387" i="10"/>
  <c r="BH387" i="10"/>
  <c r="BG387" i="10"/>
  <c r="BF387" i="10"/>
  <c r="BE387" i="10"/>
  <c r="T387" i="10"/>
  <c r="R387" i="10"/>
  <c r="P387" i="10"/>
  <c r="J387" i="10"/>
  <c r="BK385" i="10"/>
  <c r="BI385" i="10"/>
  <c r="BH385" i="10"/>
  <c r="BG385" i="10"/>
  <c r="BF385" i="10"/>
  <c r="BE385" i="10"/>
  <c r="T385" i="10"/>
  <c r="R385" i="10"/>
  <c r="P385" i="10"/>
  <c r="P382" i="10" s="1"/>
  <c r="J385" i="10"/>
  <c r="BK383" i="10"/>
  <c r="BI383" i="10"/>
  <c r="BH383" i="10"/>
  <c r="BG383" i="10"/>
  <c r="BF383" i="10"/>
  <c r="BE383" i="10"/>
  <c r="T383" i="10"/>
  <c r="R383" i="10"/>
  <c r="R382" i="10" s="1"/>
  <c r="P383" i="10"/>
  <c r="J383" i="10"/>
  <c r="BK380" i="10"/>
  <c r="BI380" i="10"/>
  <c r="BH380" i="10"/>
  <c r="BG380" i="10"/>
  <c r="BF380" i="10"/>
  <c r="T380" i="10"/>
  <c r="R380" i="10"/>
  <c r="P380" i="10"/>
  <c r="J380" i="10"/>
  <c r="BE380" i="10" s="1"/>
  <c r="BK379" i="10"/>
  <c r="BI379" i="10"/>
  <c r="BH379" i="10"/>
  <c r="BG379" i="10"/>
  <c r="BF379" i="10"/>
  <c r="BE379" i="10"/>
  <c r="T379" i="10"/>
  <c r="R379" i="10"/>
  <c r="P379" i="10"/>
  <c r="J379" i="10"/>
  <c r="BK377" i="10"/>
  <c r="BI377" i="10"/>
  <c r="BH377" i="10"/>
  <c r="BG377" i="10"/>
  <c r="BF377" i="10"/>
  <c r="BE377" i="10"/>
  <c r="T377" i="10"/>
  <c r="R377" i="10"/>
  <c r="P377" i="10"/>
  <c r="J377" i="10"/>
  <c r="BK375" i="10"/>
  <c r="BI375" i="10"/>
  <c r="BH375" i="10"/>
  <c r="BG375" i="10"/>
  <c r="BF375" i="10"/>
  <c r="BE375" i="10"/>
  <c r="T375" i="10"/>
  <c r="R375" i="10"/>
  <c r="P375" i="10"/>
  <c r="J375" i="10"/>
  <c r="BK373" i="10"/>
  <c r="BI373" i="10"/>
  <c r="BH373" i="10"/>
  <c r="BG373" i="10"/>
  <c r="BF373" i="10"/>
  <c r="BE373" i="10"/>
  <c r="T373" i="10"/>
  <c r="R373" i="10"/>
  <c r="P373" i="10"/>
  <c r="J373" i="10"/>
  <c r="BK371" i="10"/>
  <c r="BI371" i="10"/>
  <c r="BH371" i="10"/>
  <c r="BG371" i="10"/>
  <c r="BF371" i="10"/>
  <c r="T371" i="10"/>
  <c r="R371" i="10"/>
  <c r="P371" i="10"/>
  <c r="J371" i="10"/>
  <c r="BE371" i="10" s="1"/>
  <c r="BK369" i="10"/>
  <c r="BI369" i="10"/>
  <c r="BH369" i="10"/>
  <c r="BG369" i="10"/>
  <c r="BF369" i="10"/>
  <c r="BE369" i="10"/>
  <c r="T369" i="10"/>
  <c r="R369" i="10"/>
  <c r="P369" i="10"/>
  <c r="J369" i="10"/>
  <c r="BK367" i="10"/>
  <c r="BI367" i="10"/>
  <c r="BH367" i="10"/>
  <c r="BG367" i="10"/>
  <c r="BF367" i="10"/>
  <c r="T367" i="10"/>
  <c r="R367" i="10"/>
  <c r="P367" i="10"/>
  <c r="J367" i="10"/>
  <c r="BE367" i="10" s="1"/>
  <c r="BK365" i="10"/>
  <c r="BI365" i="10"/>
  <c r="BH365" i="10"/>
  <c r="BG365" i="10"/>
  <c r="BF365" i="10"/>
  <c r="T365" i="10"/>
  <c r="R365" i="10"/>
  <c r="P365" i="10"/>
  <c r="J365" i="10"/>
  <c r="BE365" i="10" s="1"/>
  <c r="BK363" i="10"/>
  <c r="BI363" i="10"/>
  <c r="BH363" i="10"/>
  <c r="BG363" i="10"/>
  <c r="BF363" i="10"/>
  <c r="BE363" i="10"/>
  <c r="T363" i="10"/>
  <c r="R363" i="10"/>
  <c r="P363" i="10"/>
  <c r="J363" i="10"/>
  <c r="BK361" i="10"/>
  <c r="BI361" i="10"/>
  <c r="BH361" i="10"/>
  <c r="BG361" i="10"/>
  <c r="BF361" i="10"/>
  <c r="BE361" i="10"/>
  <c r="T361" i="10"/>
  <c r="R361" i="10"/>
  <c r="P361" i="10"/>
  <c r="J361" i="10"/>
  <c r="BK359" i="10"/>
  <c r="BI359" i="10"/>
  <c r="BH359" i="10"/>
  <c r="BG359" i="10"/>
  <c r="BF359" i="10"/>
  <c r="T359" i="10"/>
  <c r="R359" i="10"/>
  <c r="P359" i="10"/>
  <c r="J359" i="10"/>
  <c r="BE359" i="10" s="1"/>
  <c r="BK357" i="10"/>
  <c r="BI357" i="10"/>
  <c r="BH357" i="10"/>
  <c r="BG357" i="10"/>
  <c r="BF357" i="10"/>
  <c r="BE357" i="10"/>
  <c r="T357" i="10"/>
  <c r="R357" i="10"/>
  <c r="P357" i="10"/>
  <c r="J357" i="10"/>
  <c r="BK355" i="10"/>
  <c r="BI355" i="10"/>
  <c r="BH355" i="10"/>
  <c r="BG355" i="10"/>
  <c r="BF355" i="10"/>
  <c r="T355" i="10"/>
  <c r="R355" i="10"/>
  <c r="P355" i="10"/>
  <c r="J355" i="10"/>
  <c r="BE355" i="10" s="1"/>
  <c r="BK353" i="10"/>
  <c r="BI353" i="10"/>
  <c r="BH353" i="10"/>
  <c r="BG353" i="10"/>
  <c r="BF353" i="10"/>
  <c r="BE353" i="10"/>
  <c r="T353" i="10"/>
  <c r="R353" i="10"/>
  <c r="P353" i="10"/>
  <c r="J353" i="10"/>
  <c r="BK351" i="10"/>
  <c r="BI351" i="10"/>
  <c r="BH351" i="10"/>
  <c r="BG351" i="10"/>
  <c r="BF351" i="10"/>
  <c r="T351" i="10"/>
  <c r="R351" i="10"/>
  <c r="P351" i="10"/>
  <c r="J351" i="10"/>
  <c r="BE351" i="10" s="1"/>
  <c r="BK349" i="10"/>
  <c r="BI349" i="10"/>
  <c r="BH349" i="10"/>
  <c r="BG349" i="10"/>
  <c r="BF349" i="10"/>
  <c r="T349" i="10"/>
  <c r="R349" i="10"/>
  <c r="P349" i="10"/>
  <c r="J349" i="10"/>
  <c r="BE349" i="10" s="1"/>
  <c r="BK347" i="10"/>
  <c r="BI347" i="10"/>
  <c r="BH347" i="10"/>
  <c r="BG347" i="10"/>
  <c r="BF347" i="10"/>
  <c r="BE347" i="10"/>
  <c r="T347" i="10"/>
  <c r="R347" i="10"/>
  <c r="P347" i="10"/>
  <c r="J347" i="10"/>
  <c r="BK345" i="10"/>
  <c r="BI345" i="10"/>
  <c r="BH345" i="10"/>
  <c r="BG345" i="10"/>
  <c r="BF345" i="10"/>
  <c r="BE345" i="10"/>
  <c r="T345" i="10"/>
  <c r="R345" i="10"/>
  <c r="P345" i="10"/>
  <c r="J345" i="10"/>
  <c r="BK343" i="10"/>
  <c r="BI343" i="10"/>
  <c r="BH343" i="10"/>
  <c r="BG343" i="10"/>
  <c r="BF343" i="10"/>
  <c r="T343" i="10"/>
  <c r="R343" i="10"/>
  <c r="P343" i="10"/>
  <c r="J343" i="10"/>
  <c r="BE343" i="10" s="1"/>
  <c r="BK341" i="10"/>
  <c r="BI341" i="10"/>
  <c r="BH341" i="10"/>
  <c r="BG341" i="10"/>
  <c r="BF341" i="10"/>
  <c r="BE341" i="10"/>
  <c r="T341" i="10"/>
  <c r="R341" i="10"/>
  <c r="P341" i="10"/>
  <c r="J341" i="10"/>
  <c r="BK339" i="10"/>
  <c r="BI339" i="10"/>
  <c r="BH339" i="10"/>
  <c r="BG339" i="10"/>
  <c r="BF339" i="10"/>
  <c r="T339" i="10"/>
  <c r="R339" i="10"/>
  <c r="P339" i="10"/>
  <c r="J339" i="10"/>
  <c r="BE339" i="10" s="1"/>
  <c r="BK337" i="10"/>
  <c r="BI337" i="10"/>
  <c r="BH337" i="10"/>
  <c r="BG337" i="10"/>
  <c r="BF337" i="10"/>
  <c r="BE337" i="10"/>
  <c r="T337" i="10"/>
  <c r="R337" i="10"/>
  <c r="P337" i="10"/>
  <c r="J337" i="10"/>
  <c r="BK335" i="10"/>
  <c r="BI335" i="10"/>
  <c r="BH335" i="10"/>
  <c r="BG335" i="10"/>
  <c r="BF335" i="10"/>
  <c r="T335" i="10"/>
  <c r="R335" i="10"/>
  <c r="P335" i="10"/>
  <c r="J335" i="10"/>
  <c r="BE335" i="10" s="1"/>
  <c r="BK333" i="10"/>
  <c r="BI333" i="10"/>
  <c r="BH333" i="10"/>
  <c r="BG333" i="10"/>
  <c r="BF333" i="10"/>
  <c r="T333" i="10"/>
  <c r="R333" i="10"/>
  <c r="P333" i="10"/>
  <c r="J333" i="10"/>
  <c r="BE333" i="10" s="1"/>
  <c r="BK331" i="10"/>
  <c r="BI331" i="10"/>
  <c r="BH331" i="10"/>
  <c r="BG331" i="10"/>
  <c r="BF331" i="10"/>
  <c r="BE331" i="10"/>
  <c r="T331" i="10"/>
  <c r="R331" i="10"/>
  <c r="P331" i="10"/>
  <c r="J331" i="10"/>
  <c r="BK329" i="10"/>
  <c r="BI329" i="10"/>
  <c r="BH329" i="10"/>
  <c r="BG329" i="10"/>
  <c r="BF329" i="10"/>
  <c r="BE329" i="10"/>
  <c r="T329" i="10"/>
  <c r="R329" i="10"/>
  <c r="P329" i="10"/>
  <c r="J329" i="10"/>
  <c r="BK327" i="10"/>
  <c r="BI327" i="10"/>
  <c r="BH327" i="10"/>
  <c r="BG327" i="10"/>
  <c r="BF327" i="10"/>
  <c r="T327" i="10"/>
  <c r="R327" i="10"/>
  <c r="P327" i="10"/>
  <c r="J327" i="10"/>
  <c r="BE327" i="10" s="1"/>
  <c r="BK325" i="10"/>
  <c r="BI325" i="10"/>
  <c r="BH325" i="10"/>
  <c r="BG325" i="10"/>
  <c r="BF325" i="10"/>
  <c r="BE325" i="10"/>
  <c r="T325" i="10"/>
  <c r="R325" i="10"/>
  <c r="R316" i="10" s="1"/>
  <c r="P325" i="10"/>
  <c r="J325" i="10"/>
  <c r="BK323" i="10"/>
  <c r="BI323" i="10"/>
  <c r="BH323" i="10"/>
  <c r="BG323" i="10"/>
  <c r="BF323" i="10"/>
  <c r="T323" i="10"/>
  <c r="R323" i="10"/>
  <c r="P323" i="10"/>
  <c r="J323" i="10"/>
  <c r="BE323" i="10" s="1"/>
  <c r="BK321" i="10"/>
  <c r="BK316" i="10" s="1"/>
  <c r="J316" i="10" s="1"/>
  <c r="J101" i="10" s="1"/>
  <c r="BI321" i="10"/>
  <c r="BH321" i="10"/>
  <c r="BG321" i="10"/>
  <c r="BF321" i="10"/>
  <c r="BE321" i="10"/>
  <c r="T321" i="10"/>
  <c r="R321" i="10"/>
  <c r="P321" i="10"/>
  <c r="J321" i="10"/>
  <c r="BK319" i="10"/>
  <c r="BI319" i="10"/>
  <c r="BH319" i="10"/>
  <c r="BG319" i="10"/>
  <c r="BF319" i="10"/>
  <c r="T319" i="10"/>
  <c r="T316" i="10" s="1"/>
  <c r="R319" i="10"/>
  <c r="P319" i="10"/>
  <c r="P316" i="10" s="1"/>
  <c r="J319" i="10"/>
  <c r="BE319" i="10" s="1"/>
  <c r="BK317" i="10"/>
  <c r="BI317" i="10"/>
  <c r="BH317" i="10"/>
  <c r="BG317" i="10"/>
  <c r="BF317" i="10"/>
  <c r="T317" i="10"/>
  <c r="R317" i="10"/>
  <c r="P317" i="10"/>
  <c r="J317" i="10"/>
  <c r="BE317" i="10" s="1"/>
  <c r="BK314" i="10"/>
  <c r="BI314" i="10"/>
  <c r="BH314" i="10"/>
  <c r="BG314" i="10"/>
  <c r="BF314" i="10"/>
  <c r="BE314" i="10"/>
  <c r="T314" i="10"/>
  <c r="R314" i="10"/>
  <c r="P314" i="10"/>
  <c r="J314" i="10"/>
  <c r="BK312" i="10"/>
  <c r="BI312" i="10"/>
  <c r="BH312" i="10"/>
  <c r="BG312" i="10"/>
  <c r="BF312" i="10"/>
  <c r="T312" i="10"/>
  <c r="R312" i="10"/>
  <c r="P312" i="10"/>
  <c r="J312" i="10"/>
  <c r="BE312" i="10" s="1"/>
  <c r="BK310" i="10"/>
  <c r="BI310" i="10"/>
  <c r="BH310" i="10"/>
  <c r="BG310" i="10"/>
  <c r="BF310" i="10"/>
  <c r="T310" i="10"/>
  <c r="R310" i="10"/>
  <c r="P310" i="10"/>
  <c r="J310" i="10"/>
  <c r="BE310" i="10" s="1"/>
  <c r="BK308" i="10"/>
  <c r="BI308" i="10"/>
  <c r="BH308" i="10"/>
  <c r="BG308" i="10"/>
  <c r="BF308" i="10"/>
  <c r="BE308" i="10"/>
  <c r="T308" i="10"/>
  <c r="R308" i="10"/>
  <c r="P308" i="10"/>
  <c r="J308" i="10"/>
  <c r="BK306" i="10"/>
  <c r="BI306" i="10"/>
  <c r="BH306" i="10"/>
  <c r="BG306" i="10"/>
  <c r="BF306" i="10"/>
  <c r="BE306" i="10"/>
  <c r="T306" i="10"/>
  <c r="R306" i="10"/>
  <c r="P306" i="10"/>
  <c r="J306" i="10"/>
  <c r="BK304" i="10"/>
  <c r="BI304" i="10"/>
  <c r="BH304" i="10"/>
  <c r="BG304" i="10"/>
  <c r="BF304" i="10"/>
  <c r="T304" i="10"/>
  <c r="R304" i="10"/>
  <c r="P304" i="10"/>
  <c r="J304" i="10"/>
  <c r="BE304" i="10" s="1"/>
  <c r="BK302" i="10"/>
  <c r="BI302" i="10"/>
  <c r="BH302" i="10"/>
  <c r="BG302" i="10"/>
  <c r="BF302" i="10"/>
  <c r="T302" i="10"/>
  <c r="R302" i="10"/>
  <c r="P302" i="10"/>
  <c r="J302" i="10"/>
  <c r="BE302" i="10" s="1"/>
  <c r="BK300" i="10"/>
  <c r="BI300" i="10"/>
  <c r="BH300" i="10"/>
  <c r="BG300" i="10"/>
  <c r="BF300" i="10"/>
  <c r="T300" i="10"/>
  <c r="R300" i="10"/>
  <c r="P300" i="10"/>
  <c r="J300" i="10"/>
  <c r="BE300" i="10" s="1"/>
  <c r="BK298" i="10"/>
  <c r="BI298" i="10"/>
  <c r="BH298" i="10"/>
  <c r="BG298" i="10"/>
  <c r="BF298" i="10"/>
  <c r="BE298" i="10"/>
  <c r="T298" i="10"/>
  <c r="R298" i="10"/>
  <c r="P298" i="10"/>
  <c r="J298" i="10"/>
  <c r="BK296" i="10"/>
  <c r="BI296" i="10"/>
  <c r="BH296" i="10"/>
  <c r="BG296" i="10"/>
  <c r="BF296" i="10"/>
  <c r="T296" i="10"/>
  <c r="R296" i="10"/>
  <c r="P296" i="10"/>
  <c r="J296" i="10"/>
  <c r="BE296" i="10" s="1"/>
  <c r="BK294" i="10"/>
  <c r="BI294" i="10"/>
  <c r="BH294" i="10"/>
  <c r="BG294" i="10"/>
  <c r="BF294" i="10"/>
  <c r="T294" i="10"/>
  <c r="R294" i="10"/>
  <c r="P294" i="10"/>
  <c r="J294" i="10"/>
  <c r="BE294" i="10" s="1"/>
  <c r="BK292" i="10"/>
  <c r="BI292" i="10"/>
  <c r="BH292" i="10"/>
  <c r="BG292" i="10"/>
  <c r="BF292" i="10"/>
  <c r="BE292" i="10"/>
  <c r="T292" i="10"/>
  <c r="R292" i="10"/>
  <c r="P292" i="10"/>
  <c r="J292" i="10"/>
  <c r="BK290" i="10"/>
  <c r="BI290" i="10"/>
  <c r="BH290" i="10"/>
  <c r="BG290" i="10"/>
  <c r="BF290" i="10"/>
  <c r="BE290" i="10"/>
  <c r="T290" i="10"/>
  <c r="R290" i="10"/>
  <c r="P290" i="10"/>
  <c r="J290" i="10"/>
  <c r="BK288" i="10"/>
  <c r="BI288" i="10"/>
  <c r="BH288" i="10"/>
  <c r="BG288" i="10"/>
  <c r="BF288" i="10"/>
  <c r="BE288" i="10"/>
  <c r="T288" i="10"/>
  <c r="R288" i="10"/>
  <c r="P288" i="10"/>
  <c r="J288" i="10"/>
  <c r="BK286" i="10"/>
  <c r="BI286" i="10"/>
  <c r="BH286" i="10"/>
  <c r="BG286" i="10"/>
  <c r="BF286" i="10"/>
  <c r="T286" i="10"/>
  <c r="R286" i="10"/>
  <c r="P286" i="10"/>
  <c r="J286" i="10"/>
  <c r="BE286" i="10" s="1"/>
  <c r="BK284" i="10"/>
  <c r="BI284" i="10"/>
  <c r="BH284" i="10"/>
  <c r="BG284" i="10"/>
  <c r="BF284" i="10"/>
  <c r="T284" i="10"/>
  <c r="R284" i="10"/>
  <c r="P284" i="10"/>
  <c r="J284" i="10"/>
  <c r="BE284" i="10" s="1"/>
  <c r="BK282" i="10"/>
  <c r="BI282" i="10"/>
  <c r="BH282" i="10"/>
  <c r="BG282" i="10"/>
  <c r="BF282" i="10"/>
  <c r="BE282" i="10"/>
  <c r="T282" i="10"/>
  <c r="R282" i="10"/>
  <c r="P282" i="10"/>
  <c r="J282" i="10"/>
  <c r="BK280" i="10"/>
  <c r="BI280" i="10"/>
  <c r="BH280" i="10"/>
  <c r="BG280" i="10"/>
  <c r="BF280" i="10"/>
  <c r="T280" i="10"/>
  <c r="R280" i="10"/>
  <c r="P280" i="10"/>
  <c r="J280" i="10"/>
  <c r="BE280" i="10" s="1"/>
  <c r="BK278" i="10"/>
  <c r="BI278" i="10"/>
  <c r="BH278" i="10"/>
  <c r="BG278" i="10"/>
  <c r="BF278" i="10"/>
  <c r="T278" i="10"/>
  <c r="R278" i="10"/>
  <c r="P278" i="10"/>
  <c r="J278" i="10"/>
  <c r="BE278" i="10" s="1"/>
  <c r="BK276" i="10"/>
  <c r="BI276" i="10"/>
  <c r="BH276" i="10"/>
  <c r="BG276" i="10"/>
  <c r="BF276" i="10"/>
  <c r="BE276" i="10"/>
  <c r="T276" i="10"/>
  <c r="R276" i="10"/>
  <c r="P276" i="10"/>
  <c r="J276" i="10"/>
  <c r="BK274" i="10"/>
  <c r="BI274" i="10"/>
  <c r="BH274" i="10"/>
  <c r="BG274" i="10"/>
  <c r="BF274" i="10"/>
  <c r="BE274" i="10"/>
  <c r="T274" i="10"/>
  <c r="R274" i="10"/>
  <c r="P274" i="10"/>
  <c r="J274" i="10"/>
  <c r="BK272" i="10"/>
  <c r="BI272" i="10"/>
  <c r="BH272" i="10"/>
  <c r="BG272" i="10"/>
  <c r="BF272" i="10"/>
  <c r="T272" i="10"/>
  <c r="R272" i="10"/>
  <c r="P272" i="10"/>
  <c r="J272" i="10"/>
  <c r="BE272" i="10" s="1"/>
  <c r="BK270" i="10"/>
  <c r="BI270" i="10"/>
  <c r="BH270" i="10"/>
  <c r="BG270" i="10"/>
  <c r="BF270" i="10"/>
  <c r="T270" i="10"/>
  <c r="R270" i="10"/>
  <c r="P270" i="10"/>
  <c r="J270" i="10"/>
  <c r="BE270" i="10" s="1"/>
  <c r="BK268" i="10"/>
  <c r="BI268" i="10"/>
  <c r="BH268" i="10"/>
  <c r="BG268" i="10"/>
  <c r="BF268" i="10"/>
  <c r="T268" i="10"/>
  <c r="R268" i="10"/>
  <c r="P268" i="10"/>
  <c r="J268" i="10"/>
  <c r="BE268" i="10" s="1"/>
  <c r="BK266" i="10"/>
  <c r="BI266" i="10"/>
  <c r="BH266" i="10"/>
  <c r="BG266" i="10"/>
  <c r="BF266" i="10"/>
  <c r="BE266" i="10"/>
  <c r="T266" i="10"/>
  <c r="R266" i="10"/>
  <c r="P266" i="10"/>
  <c r="J266" i="10"/>
  <c r="BK264" i="10"/>
  <c r="BI264" i="10"/>
  <c r="BH264" i="10"/>
  <c r="BG264" i="10"/>
  <c r="BF264" i="10"/>
  <c r="BE264" i="10"/>
  <c r="T264" i="10"/>
  <c r="T253" i="10" s="1"/>
  <c r="R264" i="10"/>
  <c r="P264" i="10"/>
  <c r="J264" i="10"/>
  <c r="BK262" i="10"/>
  <c r="BI262" i="10"/>
  <c r="BH262" i="10"/>
  <c r="BG262" i="10"/>
  <c r="BF262" i="10"/>
  <c r="T262" i="10"/>
  <c r="R262" i="10"/>
  <c r="P262" i="10"/>
  <c r="J262" i="10"/>
  <c r="BE262" i="10" s="1"/>
  <c r="BK260" i="10"/>
  <c r="BI260" i="10"/>
  <c r="BH260" i="10"/>
  <c r="BG260" i="10"/>
  <c r="BF260" i="10"/>
  <c r="BE260" i="10"/>
  <c r="T260" i="10"/>
  <c r="R260" i="10"/>
  <c r="P260" i="10"/>
  <c r="J260" i="10"/>
  <c r="BK258" i="10"/>
  <c r="BI258" i="10"/>
  <c r="BH258" i="10"/>
  <c r="BG258" i="10"/>
  <c r="BF258" i="10"/>
  <c r="BE258" i="10"/>
  <c r="T258" i="10"/>
  <c r="R258" i="10"/>
  <c r="P258" i="10"/>
  <c r="P253" i="10" s="1"/>
  <c r="J258" i="10"/>
  <c r="BK256" i="10"/>
  <c r="BI256" i="10"/>
  <c r="BH256" i="10"/>
  <c r="BG256" i="10"/>
  <c r="BF256" i="10"/>
  <c r="T256" i="10"/>
  <c r="R256" i="10"/>
  <c r="P256" i="10"/>
  <c r="J256" i="10"/>
  <c r="BE256" i="10" s="1"/>
  <c r="BK254" i="10"/>
  <c r="BK253" i="10" s="1"/>
  <c r="J253" i="10" s="1"/>
  <c r="J100" i="10" s="1"/>
  <c r="BI254" i="10"/>
  <c r="BH254" i="10"/>
  <c r="BG254" i="10"/>
  <c r="BF254" i="10"/>
  <c r="T254" i="10"/>
  <c r="R254" i="10"/>
  <c r="R253" i="10" s="1"/>
  <c r="P254" i="10"/>
  <c r="J254" i="10"/>
  <c r="BE254" i="10" s="1"/>
  <c r="BK251" i="10"/>
  <c r="BI251" i="10"/>
  <c r="BH251" i="10"/>
  <c r="BG251" i="10"/>
  <c r="BF251" i="10"/>
  <c r="BE251" i="10"/>
  <c r="T251" i="10"/>
  <c r="R251" i="10"/>
  <c r="P251" i="10"/>
  <c r="J251" i="10"/>
  <c r="BK249" i="10"/>
  <c r="BI249" i="10"/>
  <c r="BH249" i="10"/>
  <c r="BG249" i="10"/>
  <c r="BF249" i="10"/>
  <c r="T249" i="10"/>
  <c r="R249" i="10"/>
  <c r="P249" i="10"/>
  <c r="J249" i="10"/>
  <c r="BE249" i="10" s="1"/>
  <c r="BK247" i="10"/>
  <c r="BI247" i="10"/>
  <c r="BH247" i="10"/>
  <c r="BG247" i="10"/>
  <c r="BF247" i="10"/>
  <c r="BE247" i="10"/>
  <c r="T247" i="10"/>
  <c r="R247" i="10"/>
  <c r="P247" i="10"/>
  <c r="J247" i="10"/>
  <c r="BK245" i="10"/>
  <c r="BI245" i="10"/>
  <c r="BH245" i="10"/>
  <c r="BG245" i="10"/>
  <c r="BF245" i="10"/>
  <c r="BE245" i="10"/>
  <c r="T245" i="10"/>
  <c r="R245" i="10"/>
  <c r="P245" i="10"/>
  <c r="J245" i="10"/>
  <c r="BK243" i="10"/>
  <c r="BI243" i="10"/>
  <c r="BH243" i="10"/>
  <c r="BG243" i="10"/>
  <c r="BF243" i="10"/>
  <c r="T243" i="10"/>
  <c r="R243" i="10"/>
  <c r="P243" i="10"/>
  <c r="J243" i="10"/>
  <c r="BE243" i="10" s="1"/>
  <c r="BK241" i="10"/>
  <c r="BI241" i="10"/>
  <c r="BH241" i="10"/>
  <c r="BG241" i="10"/>
  <c r="BF241" i="10"/>
  <c r="BE241" i="10"/>
  <c r="T241" i="10"/>
  <c r="R241" i="10"/>
  <c r="P241" i="10"/>
  <c r="J241" i="10"/>
  <c r="BK239" i="10"/>
  <c r="BI239" i="10"/>
  <c r="BH239" i="10"/>
  <c r="BG239" i="10"/>
  <c r="BF239" i="10"/>
  <c r="T239" i="10"/>
  <c r="R239" i="10"/>
  <c r="P239" i="10"/>
  <c r="J239" i="10"/>
  <c r="BE239" i="10" s="1"/>
  <c r="BK237" i="10"/>
  <c r="BI237" i="10"/>
  <c r="BH237" i="10"/>
  <c r="BG237" i="10"/>
  <c r="BF237" i="10"/>
  <c r="T237" i="10"/>
  <c r="R237" i="10"/>
  <c r="P237" i="10"/>
  <c r="J237" i="10"/>
  <c r="BE237" i="10" s="1"/>
  <c r="BK235" i="10"/>
  <c r="BI235" i="10"/>
  <c r="BH235" i="10"/>
  <c r="BG235" i="10"/>
  <c r="BF235" i="10"/>
  <c r="BE235" i="10"/>
  <c r="T235" i="10"/>
  <c r="R235" i="10"/>
  <c r="P235" i="10"/>
  <c r="J235" i="10"/>
  <c r="BK233" i="10"/>
  <c r="BI233" i="10"/>
  <c r="BH233" i="10"/>
  <c r="BG233" i="10"/>
  <c r="BF233" i="10"/>
  <c r="BE233" i="10"/>
  <c r="T233" i="10"/>
  <c r="R233" i="10"/>
  <c r="P233" i="10"/>
  <c r="J233" i="10"/>
  <c r="BK231" i="10"/>
  <c r="BI231" i="10"/>
  <c r="BH231" i="10"/>
  <c r="BG231" i="10"/>
  <c r="BF231" i="10"/>
  <c r="T231" i="10"/>
  <c r="R231" i="10"/>
  <c r="P231" i="10"/>
  <c r="J231" i="10"/>
  <c r="BE231" i="10" s="1"/>
  <c r="BK229" i="10"/>
  <c r="BI229" i="10"/>
  <c r="BH229" i="10"/>
  <c r="BG229" i="10"/>
  <c r="BF229" i="10"/>
  <c r="BE229" i="10"/>
  <c r="T229" i="10"/>
  <c r="R229" i="10"/>
  <c r="P229" i="10"/>
  <c r="J229" i="10"/>
  <c r="BK227" i="10"/>
  <c r="BI227" i="10"/>
  <c r="BH227" i="10"/>
  <c r="BG227" i="10"/>
  <c r="BF227" i="10"/>
  <c r="T227" i="10"/>
  <c r="R227" i="10"/>
  <c r="P227" i="10"/>
  <c r="J227" i="10"/>
  <c r="BE227" i="10" s="1"/>
  <c r="BK225" i="10"/>
  <c r="BI225" i="10"/>
  <c r="BH225" i="10"/>
  <c r="BG225" i="10"/>
  <c r="BF225" i="10"/>
  <c r="BE225" i="10"/>
  <c r="T225" i="10"/>
  <c r="R225" i="10"/>
  <c r="P225" i="10"/>
  <c r="J225" i="10"/>
  <c r="BK223" i="10"/>
  <c r="BI223" i="10"/>
  <c r="BH223" i="10"/>
  <c r="BG223" i="10"/>
  <c r="BF223" i="10"/>
  <c r="T223" i="10"/>
  <c r="R223" i="10"/>
  <c r="P223" i="10"/>
  <c r="J223" i="10"/>
  <c r="BE223" i="10" s="1"/>
  <c r="BK221" i="10"/>
  <c r="BI221" i="10"/>
  <c r="BH221" i="10"/>
  <c r="BG221" i="10"/>
  <c r="BF221" i="10"/>
  <c r="T221" i="10"/>
  <c r="R221" i="10"/>
  <c r="P221" i="10"/>
  <c r="J221" i="10"/>
  <c r="BE221" i="10" s="1"/>
  <c r="BK219" i="10"/>
  <c r="BI219" i="10"/>
  <c r="BH219" i="10"/>
  <c r="BG219" i="10"/>
  <c r="BF219" i="10"/>
  <c r="BE219" i="10"/>
  <c r="T219" i="10"/>
  <c r="R219" i="10"/>
  <c r="P219" i="10"/>
  <c r="J219" i="10"/>
  <c r="BK217" i="10"/>
  <c r="BI217" i="10"/>
  <c r="BH217" i="10"/>
  <c r="BG217" i="10"/>
  <c r="BF217" i="10"/>
  <c r="T217" i="10"/>
  <c r="R217" i="10"/>
  <c r="P217" i="10"/>
  <c r="J217" i="10"/>
  <c r="BE217" i="10" s="1"/>
  <c r="BK215" i="10"/>
  <c r="BI215" i="10"/>
  <c r="BH215" i="10"/>
  <c r="BG215" i="10"/>
  <c r="BF215" i="10"/>
  <c r="T215" i="10"/>
  <c r="R215" i="10"/>
  <c r="P215" i="10"/>
  <c r="J215" i="10"/>
  <c r="BE215" i="10" s="1"/>
  <c r="BK213" i="10"/>
  <c r="BI213" i="10"/>
  <c r="BH213" i="10"/>
  <c r="BG213" i="10"/>
  <c r="BF213" i="10"/>
  <c r="BE213" i="10"/>
  <c r="T213" i="10"/>
  <c r="R213" i="10"/>
  <c r="P213" i="10"/>
  <c r="J213" i="10"/>
  <c r="BK211" i="10"/>
  <c r="BI211" i="10"/>
  <c r="BH211" i="10"/>
  <c r="BG211" i="10"/>
  <c r="BF211" i="10"/>
  <c r="T211" i="10"/>
  <c r="R211" i="10"/>
  <c r="P211" i="10"/>
  <c r="J211" i="10"/>
  <c r="BE211" i="10" s="1"/>
  <c r="BK209" i="10"/>
  <c r="BI209" i="10"/>
  <c r="BH209" i="10"/>
  <c r="BG209" i="10"/>
  <c r="F37" i="10" s="1"/>
  <c r="BF209" i="10"/>
  <c r="BE209" i="10"/>
  <c r="T209" i="10"/>
  <c r="R209" i="10"/>
  <c r="P209" i="10"/>
  <c r="J209" i="10"/>
  <c r="BK207" i="10"/>
  <c r="BI207" i="10"/>
  <c r="BH207" i="10"/>
  <c r="BG207" i="10"/>
  <c r="BF207" i="10"/>
  <c r="T207" i="10"/>
  <c r="R207" i="10"/>
  <c r="P207" i="10"/>
  <c r="J207" i="10"/>
  <c r="BE207" i="10" s="1"/>
  <c r="BK205" i="10"/>
  <c r="BI205" i="10"/>
  <c r="BH205" i="10"/>
  <c r="BG205" i="10"/>
  <c r="BF205" i="10"/>
  <c r="T205" i="10"/>
  <c r="R205" i="10"/>
  <c r="P205" i="10"/>
  <c r="J205" i="10"/>
  <c r="BE205" i="10" s="1"/>
  <c r="BK203" i="10"/>
  <c r="BI203" i="10"/>
  <c r="BH203" i="10"/>
  <c r="BG203" i="10"/>
  <c r="BF203" i="10"/>
  <c r="BE203" i="10"/>
  <c r="T203" i="10"/>
  <c r="R203" i="10"/>
  <c r="P203" i="10"/>
  <c r="J203" i="10"/>
  <c r="BK201" i="10"/>
  <c r="BK200" i="10" s="1"/>
  <c r="J200" i="10" s="1"/>
  <c r="J99" i="10" s="1"/>
  <c r="BI201" i="10"/>
  <c r="BH201" i="10"/>
  <c r="BG201" i="10"/>
  <c r="BF201" i="10"/>
  <c r="T201" i="10"/>
  <c r="R201" i="10"/>
  <c r="R200" i="10" s="1"/>
  <c r="P201" i="10"/>
  <c r="P200" i="10" s="1"/>
  <c r="J201" i="10"/>
  <c r="BE201" i="10" s="1"/>
  <c r="T200" i="10"/>
  <c r="BK198" i="10"/>
  <c r="BI198" i="10"/>
  <c r="BH198" i="10"/>
  <c r="BG198" i="10"/>
  <c r="BF198" i="10"/>
  <c r="T198" i="10"/>
  <c r="R198" i="10"/>
  <c r="P198" i="10"/>
  <c r="J198" i="10"/>
  <c r="BE198" i="10" s="1"/>
  <c r="BK196" i="10"/>
  <c r="BI196" i="10"/>
  <c r="BH196" i="10"/>
  <c r="BG196" i="10"/>
  <c r="BF196" i="10"/>
  <c r="BE196" i="10"/>
  <c r="T196" i="10"/>
  <c r="R196" i="10"/>
  <c r="P196" i="10"/>
  <c r="J196" i="10"/>
  <c r="BK193" i="10"/>
  <c r="BI193" i="10"/>
  <c r="BH193" i="10"/>
  <c r="BG193" i="10"/>
  <c r="BF193" i="10"/>
  <c r="BE193" i="10"/>
  <c r="T193" i="10"/>
  <c r="R193" i="10"/>
  <c r="P193" i="10"/>
  <c r="J193" i="10"/>
  <c r="BK191" i="10"/>
  <c r="BI191" i="10"/>
  <c r="BH191" i="10"/>
  <c r="BG191" i="10"/>
  <c r="BF191" i="10"/>
  <c r="BE191" i="10"/>
  <c r="T191" i="10"/>
  <c r="R191" i="10"/>
  <c r="P191" i="10"/>
  <c r="J191" i="10"/>
  <c r="BK189" i="10"/>
  <c r="BI189" i="10"/>
  <c r="BH189" i="10"/>
  <c r="BG189" i="10"/>
  <c r="BF189" i="10"/>
  <c r="T189" i="10"/>
  <c r="R189" i="10"/>
  <c r="P189" i="10"/>
  <c r="J189" i="10"/>
  <c r="BE189" i="10" s="1"/>
  <c r="BK187" i="10"/>
  <c r="BI187" i="10"/>
  <c r="BH187" i="10"/>
  <c r="BG187" i="10"/>
  <c r="BF187" i="10"/>
  <c r="T187" i="10"/>
  <c r="R187" i="10"/>
  <c r="P187" i="10"/>
  <c r="J187" i="10"/>
  <c r="BE187" i="10" s="1"/>
  <c r="BK184" i="10"/>
  <c r="BI184" i="10"/>
  <c r="BH184" i="10"/>
  <c r="BG184" i="10"/>
  <c r="BF184" i="10"/>
  <c r="BE184" i="10"/>
  <c r="T184" i="10"/>
  <c r="R184" i="10"/>
  <c r="P184" i="10"/>
  <c r="J184" i="10"/>
  <c r="BK182" i="10"/>
  <c r="BI182" i="10"/>
  <c r="BH182" i="10"/>
  <c r="BG182" i="10"/>
  <c r="BF182" i="10"/>
  <c r="BE182" i="10"/>
  <c r="T182" i="10"/>
  <c r="R182" i="10"/>
  <c r="P182" i="10"/>
  <c r="J182" i="10"/>
  <c r="BK180" i="10"/>
  <c r="BI180" i="10"/>
  <c r="BH180" i="10"/>
  <c r="BG180" i="10"/>
  <c r="BF180" i="10"/>
  <c r="T180" i="10"/>
  <c r="R180" i="10"/>
  <c r="P180" i="10"/>
  <c r="J180" i="10"/>
  <c r="BE180" i="10" s="1"/>
  <c r="BK178" i="10"/>
  <c r="BI178" i="10"/>
  <c r="BH178" i="10"/>
  <c r="BG178" i="10"/>
  <c r="BF178" i="10"/>
  <c r="BE178" i="10"/>
  <c r="T178" i="10"/>
  <c r="R178" i="10"/>
  <c r="P178" i="10"/>
  <c r="J178" i="10"/>
  <c r="BK176" i="10"/>
  <c r="BI176" i="10"/>
  <c r="BH176" i="10"/>
  <c r="BG176" i="10"/>
  <c r="BF176" i="10"/>
  <c r="BE176" i="10"/>
  <c r="T176" i="10"/>
  <c r="R176" i="10"/>
  <c r="P176" i="10"/>
  <c r="J176" i="10"/>
  <c r="BK174" i="10"/>
  <c r="BI174" i="10"/>
  <c r="BH174" i="10"/>
  <c r="BG174" i="10"/>
  <c r="BF174" i="10"/>
  <c r="BE174" i="10"/>
  <c r="T174" i="10"/>
  <c r="R174" i="10"/>
  <c r="P174" i="10"/>
  <c r="J174" i="10"/>
  <c r="BK172" i="10"/>
  <c r="BI172" i="10"/>
  <c r="BH172" i="10"/>
  <c r="BG172" i="10"/>
  <c r="BF172" i="10"/>
  <c r="T172" i="10"/>
  <c r="R172" i="10"/>
  <c r="P172" i="10"/>
  <c r="J172" i="10"/>
  <c r="BE172" i="10" s="1"/>
  <c r="BK169" i="10"/>
  <c r="BI169" i="10"/>
  <c r="BH169" i="10"/>
  <c r="BG169" i="10"/>
  <c r="BF169" i="10"/>
  <c r="T169" i="10"/>
  <c r="R169" i="10"/>
  <c r="P169" i="10"/>
  <c r="J169" i="10"/>
  <c r="BE169" i="10" s="1"/>
  <c r="BK167" i="10"/>
  <c r="BI167" i="10"/>
  <c r="BH167" i="10"/>
  <c r="BG167" i="10"/>
  <c r="BF167" i="10"/>
  <c r="BE167" i="10"/>
  <c r="T167" i="10"/>
  <c r="R167" i="10"/>
  <c r="P167" i="10"/>
  <c r="J167" i="10"/>
  <c r="BK165" i="10"/>
  <c r="BI165" i="10"/>
  <c r="BH165" i="10"/>
  <c r="BG165" i="10"/>
  <c r="BF165" i="10"/>
  <c r="BE165" i="10"/>
  <c r="T165" i="10"/>
  <c r="R165" i="10"/>
  <c r="P165" i="10"/>
  <c r="J165" i="10"/>
  <c r="BK163" i="10"/>
  <c r="BI163" i="10"/>
  <c r="BH163" i="10"/>
  <c r="BG163" i="10"/>
  <c r="BF163" i="10"/>
  <c r="T163" i="10"/>
  <c r="R163" i="10"/>
  <c r="P163" i="10"/>
  <c r="J163" i="10"/>
  <c r="BE163" i="10" s="1"/>
  <c r="BK160" i="10"/>
  <c r="BI160" i="10"/>
  <c r="BH160" i="10"/>
  <c r="BG160" i="10"/>
  <c r="BF160" i="10"/>
  <c r="BE160" i="10"/>
  <c r="T160" i="10"/>
  <c r="R160" i="10"/>
  <c r="P160" i="10"/>
  <c r="J160" i="10"/>
  <c r="BK158" i="10"/>
  <c r="BI158" i="10"/>
  <c r="BH158" i="10"/>
  <c r="BG158" i="10"/>
  <c r="BF158" i="10"/>
  <c r="BE158" i="10"/>
  <c r="T158" i="10"/>
  <c r="R158" i="10"/>
  <c r="P158" i="10"/>
  <c r="J158" i="10"/>
  <c r="BK156" i="10"/>
  <c r="BI156" i="10"/>
  <c r="BH156" i="10"/>
  <c r="BG156" i="10"/>
  <c r="BF156" i="10"/>
  <c r="T156" i="10"/>
  <c r="R156" i="10"/>
  <c r="P156" i="10"/>
  <c r="J156" i="10"/>
  <c r="BE156" i="10" s="1"/>
  <c r="BK154" i="10"/>
  <c r="BI154" i="10"/>
  <c r="BH154" i="10"/>
  <c r="BG154" i="10"/>
  <c r="BF154" i="10"/>
  <c r="T154" i="10"/>
  <c r="R154" i="10"/>
  <c r="P154" i="10"/>
  <c r="J154" i="10"/>
  <c r="BE154" i="10" s="1"/>
  <c r="BK152" i="10"/>
  <c r="BI152" i="10"/>
  <c r="BH152" i="10"/>
  <c r="BG152" i="10"/>
  <c r="BF152" i="10"/>
  <c r="T152" i="10"/>
  <c r="R152" i="10"/>
  <c r="P152" i="10"/>
  <c r="J152" i="10"/>
  <c r="BE152" i="10" s="1"/>
  <c r="BK150" i="10"/>
  <c r="BK140" i="10" s="1"/>
  <c r="BI150" i="10"/>
  <c r="BH150" i="10"/>
  <c r="BG150" i="10"/>
  <c r="BF150" i="10"/>
  <c r="BE150" i="10"/>
  <c r="T150" i="10"/>
  <c r="R150" i="10"/>
  <c r="P150" i="10"/>
  <c r="J150" i="10"/>
  <c r="BK148" i="10"/>
  <c r="BI148" i="10"/>
  <c r="BH148" i="10"/>
  <c r="BG148" i="10"/>
  <c r="BF148" i="10"/>
  <c r="T148" i="10"/>
  <c r="T140" i="10" s="1"/>
  <c r="T139" i="10" s="1"/>
  <c r="T138" i="10" s="1"/>
  <c r="R148" i="10"/>
  <c r="P148" i="10"/>
  <c r="J148" i="10"/>
  <c r="BE148" i="10" s="1"/>
  <c r="BK146" i="10"/>
  <c r="BI146" i="10"/>
  <c r="BH146" i="10"/>
  <c r="BG146" i="10"/>
  <c r="BF146" i="10"/>
  <c r="T146" i="10"/>
  <c r="R146" i="10"/>
  <c r="P146" i="10"/>
  <c r="J146" i="10"/>
  <c r="BE146" i="10" s="1"/>
  <c r="BK143" i="10"/>
  <c r="BI143" i="10"/>
  <c r="BH143" i="10"/>
  <c r="BG143" i="10"/>
  <c r="BF143" i="10"/>
  <c r="BE143" i="10"/>
  <c r="T143" i="10"/>
  <c r="R143" i="10"/>
  <c r="P143" i="10"/>
  <c r="J143" i="10"/>
  <c r="BK141" i="10"/>
  <c r="BI141" i="10"/>
  <c r="BH141" i="10"/>
  <c r="BG141" i="10"/>
  <c r="BF141" i="10"/>
  <c r="BE141" i="10"/>
  <c r="T141" i="10"/>
  <c r="R141" i="10"/>
  <c r="R140" i="10" s="1"/>
  <c r="P141" i="10"/>
  <c r="P140" i="10" s="1"/>
  <c r="J141" i="10"/>
  <c r="J135" i="10"/>
  <c r="J134" i="10"/>
  <c r="F134" i="10"/>
  <c r="F132" i="10"/>
  <c r="E130" i="10"/>
  <c r="BI117" i="10"/>
  <c r="BH117" i="10"/>
  <c r="BG117" i="10"/>
  <c r="BF117" i="10"/>
  <c r="BI116" i="10"/>
  <c r="BH116" i="10"/>
  <c r="BG116" i="10"/>
  <c r="BF116" i="10"/>
  <c r="BE116" i="10"/>
  <c r="BI115" i="10"/>
  <c r="BH115" i="10"/>
  <c r="BG115" i="10"/>
  <c r="BF115" i="10"/>
  <c r="BE115" i="10"/>
  <c r="BI114" i="10"/>
  <c r="BH114" i="10"/>
  <c r="BG114" i="10"/>
  <c r="BF114" i="10"/>
  <c r="J36" i="10" s="1"/>
  <c r="BE114" i="10"/>
  <c r="BI113" i="10"/>
  <c r="F39" i="10" s="1"/>
  <c r="BH113" i="10"/>
  <c r="F38" i="10" s="1"/>
  <c r="BG113" i="10"/>
  <c r="BF113" i="10"/>
  <c r="BE113" i="10"/>
  <c r="BI112" i="10"/>
  <c r="BH112" i="10"/>
  <c r="BG112" i="10"/>
  <c r="BF112" i="10"/>
  <c r="BE112" i="10"/>
  <c r="J92" i="10"/>
  <c r="J91" i="10"/>
  <c r="F91" i="10"/>
  <c r="F89" i="10"/>
  <c r="E87" i="10"/>
  <c r="J39" i="10"/>
  <c r="J38" i="10"/>
  <c r="J37" i="10"/>
  <c r="J18" i="10"/>
  <c r="E18" i="10"/>
  <c r="F135" i="10" s="1"/>
  <c r="J17" i="10"/>
  <c r="J12" i="10"/>
  <c r="J132" i="10" s="1"/>
  <c r="E7" i="10"/>
  <c r="E85" i="10" s="1"/>
  <c r="J135" i="14" l="1"/>
  <c r="J98" i="14" s="1"/>
  <c r="BK134" i="14"/>
  <c r="R134" i="14"/>
  <c r="R133" i="14" s="1"/>
  <c r="P134" i="14"/>
  <c r="P133" i="14" s="1"/>
  <c r="F92" i="14"/>
  <c r="J187" i="13"/>
  <c r="J101" i="13" s="1"/>
  <c r="BK186" i="13"/>
  <c r="J186" i="13" s="1"/>
  <c r="J100" i="13" s="1"/>
  <c r="R132" i="13"/>
  <c r="T133" i="13"/>
  <c r="T132" i="13" s="1"/>
  <c r="E85" i="13"/>
  <c r="BK133" i="13"/>
  <c r="T135" i="12"/>
  <c r="T134" i="12" s="1"/>
  <c r="R135" i="12"/>
  <c r="R134" i="12" s="1"/>
  <c r="J136" i="12"/>
  <c r="J98" i="12" s="1"/>
  <c r="BK135" i="12"/>
  <c r="E85" i="12"/>
  <c r="BK132" i="11"/>
  <c r="J133" i="11"/>
  <c r="J98" i="11" s="1"/>
  <c r="J125" i="11"/>
  <c r="F128" i="11"/>
  <c r="F36" i="11"/>
  <c r="BK517" i="10"/>
  <c r="J517" i="10" s="1"/>
  <c r="J106" i="10" s="1"/>
  <c r="J518" i="10"/>
  <c r="J107" i="10" s="1"/>
  <c r="J140" i="10"/>
  <c r="J98" i="10" s="1"/>
  <c r="BK139" i="10"/>
  <c r="P139" i="10"/>
  <c r="P138" i="10" s="1"/>
  <c r="R139" i="10"/>
  <c r="R138" i="10" s="1"/>
  <c r="J89" i="10"/>
  <c r="F92" i="10"/>
  <c r="E128" i="10"/>
  <c r="F36" i="10"/>
  <c r="J134" i="14" l="1"/>
  <c r="J97" i="14" s="1"/>
  <c r="BK133" i="14"/>
  <c r="J133" i="14" s="1"/>
  <c r="J96" i="14" s="1"/>
  <c r="J133" i="13"/>
  <c r="J97" i="13" s="1"/>
  <c r="BK132" i="13"/>
  <c r="J132" i="13" s="1"/>
  <c r="J96" i="13" s="1"/>
  <c r="BK134" i="12"/>
  <c r="J134" i="12" s="1"/>
  <c r="J96" i="12" s="1"/>
  <c r="J135" i="12"/>
  <c r="J97" i="12" s="1"/>
  <c r="J132" i="11"/>
  <c r="J97" i="11" s="1"/>
  <c r="BK131" i="11"/>
  <c r="J131" i="11" s="1"/>
  <c r="J96" i="11" s="1"/>
  <c r="J139" i="10"/>
  <c r="J97" i="10" s="1"/>
  <c r="BK138" i="10"/>
  <c r="J138" i="10" s="1"/>
  <c r="J96" i="10" s="1"/>
  <c r="J30" i="14" l="1"/>
  <c r="J30" i="13"/>
  <c r="J30" i="12"/>
  <c r="J30" i="11"/>
  <c r="J30" i="10"/>
  <c r="J112" i="14" l="1"/>
  <c r="J111" i="13"/>
  <c r="J113" i="12"/>
  <c r="J110" i="11"/>
  <c r="J117" i="10"/>
  <c r="J106" i="14" l="1"/>
  <c r="BE112" i="14"/>
  <c r="J105" i="13"/>
  <c r="BE111" i="13"/>
  <c r="BE113" i="12"/>
  <c r="J107" i="12"/>
  <c r="J104" i="11"/>
  <c r="BE110" i="11"/>
  <c r="BE117" i="10"/>
  <c r="J111" i="10"/>
  <c r="F35" i="14" l="1"/>
  <c r="J35" i="14"/>
  <c r="J31" i="14"/>
  <c r="J32" i="14" s="1"/>
  <c r="J41" i="14" s="1"/>
  <c r="J114" i="14"/>
  <c r="J35" i="13"/>
  <c r="F35" i="13"/>
  <c r="J31" i="13"/>
  <c r="J32" i="13" s="1"/>
  <c r="J41" i="13" s="1"/>
  <c r="J113" i="13"/>
  <c r="J31" i="12"/>
  <c r="J32" i="12" s="1"/>
  <c r="J115" i="12"/>
  <c r="F35" i="12"/>
  <c r="J35" i="12"/>
  <c r="J35" i="11"/>
  <c r="F35" i="11"/>
  <c r="J31" i="11"/>
  <c r="J32" i="11" s="1"/>
  <c r="J41" i="11" s="1"/>
  <c r="J112" i="11"/>
  <c r="J31" i="10"/>
  <c r="J32" i="10" s="1"/>
  <c r="J119" i="10"/>
  <c r="J35" i="10"/>
  <c r="F35" i="10"/>
  <c r="J41" i="12" l="1"/>
  <c r="J41" i="10"/>
  <c r="E7" i="9" l="1"/>
  <c r="E85" i="9" s="1"/>
  <c r="J12" i="9"/>
  <c r="J89" i="9" s="1"/>
  <c r="J17" i="9"/>
  <c r="E18" i="9"/>
  <c r="F92" i="9" s="1"/>
  <c r="J18" i="9"/>
  <c r="J37" i="9"/>
  <c r="J38" i="9"/>
  <c r="J39" i="9"/>
  <c r="E87" i="9"/>
  <c r="F89" i="9"/>
  <c r="F91" i="9"/>
  <c r="J91" i="9"/>
  <c r="J92" i="9"/>
  <c r="BE109" i="9"/>
  <c r="BF109" i="9"/>
  <c r="F36" i="9" s="1"/>
  <c r="BG109" i="9"/>
  <c r="BH109" i="9"/>
  <c r="BI109" i="9"/>
  <c r="BE110" i="9"/>
  <c r="BF110" i="9"/>
  <c r="BG110" i="9"/>
  <c r="BH110" i="9"/>
  <c r="F38" i="9" s="1"/>
  <c r="BI110" i="9"/>
  <c r="F39" i="9" s="1"/>
  <c r="BE111" i="9"/>
  <c r="BF111" i="9"/>
  <c r="BG111" i="9"/>
  <c r="F37" i="9" s="1"/>
  <c r="BH111" i="9"/>
  <c r="BI111" i="9"/>
  <c r="BE112" i="9"/>
  <c r="BF112" i="9"/>
  <c r="BG112" i="9"/>
  <c r="BH112" i="9"/>
  <c r="BI112" i="9"/>
  <c r="BE113" i="9"/>
  <c r="BF113" i="9"/>
  <c r="BG113" i="9"/>
  <c r="BH113" i="9"/>
  <c r="BI113" i="9"/>
  <c r="BF114" i="9"/>
  <c r="BG114" i="9"/>
  <c r="BH114" i="9"/>
  <c r="BI114" i="9"/>
  <c r="E127" i="9"/>
  <c r="F129" i="9"/>
  <c r="J129" i="9"/>
  <c r="F131" i="9"/>
  <c r="J131" i="9"/>
  <c r="F132" i="9"/>
  <c r="J132" i="9"/>
  <c r="J138" i="9"/>
  <c r="BE138" i="9" s="1"/>
  <c r="P138" i="9"/>
  <c r="P137" i="9" s="1"/>
  <c r="R138" i="9"/>
  <c r="R137" i="9" s="1"/>
  <c r="T138" i="9"/>
  <c r="T137" i="9" s="1"/>
  <c r="BF138" i="9"/>
  <c r="BG138" i="9"/>
  <c r="BH138" i="9"/>
  <c r="BI138" i="9"/>
  <c r="BK138" i="9"/>
  <c r="J140" i="9"/>
  <c r="BE140" i="9" s="1"/>
  <c r="P140" i="9"/>
  <c r="R140" i="9"/>
  <c r="T140" i="9"/>
  <c r="BF140" i="9"/>
  <c r="BG140" i="9"/>
  <c r="BH140" i="9"/>
  <c r="BI140" i="9"/>
  <c r="BK140" i="9"/>
  <c r="BK137" i="9" s="1"/>
  <c r="J142" i="9"/>
  <c r="BE142" i="9" s="1"/>
  <c r="P142" i="9"/>
  <c r="R142" i="9"/>
  <c r="T142" i="9"/>
  <c r="BF142" i="9"/>
  <c r="BG142" i="9"/>
  <c r="BH142" i="9"/>
  <c r="BI142" i="9"/>
  <c r="BK142" i="9"/>
  <c r="J144" i="9"/>
  <c r="P144" i="9"/>
  <c r="R144" i="9"/>
  <c r="T144" i="9"/>
  <c r="BE144" i="9"/>
  <c r="BF144" i="9"/>
  <c r="BG144" i="9"/>
  <c r="BH144" i="9"/>
  <c r="BI144" i="9"/>
  <c r="BK144" i="9"/>
  <c r="J146" i="9"/>
  <c r="BE146" i="9" s="1"/>
  <c r="P146" i="9"/>
  <c r="R146" i="9"/>
  <c r="T146" i="9"/>
  <c r="BF146" i="9"/>
  <c r="BG146" i="9"/>
  <c r="BH146" i="9"/>
  <c r="BI146" i="9"/>
  <c r="BK146" i="9"/>
  <c r="J148" i="9"/>
  <c r="BE148" i="9" s="1"/>
  <c r="P148" i="9"/>
  <c r="R148" i="9"/>
  <c r="T148" i="9"/>
  <c r="BF148" i="9"/>
  <c r="BG148" i="9"/>
  <c r="BH148" i="9"/>
  <c r="BI148" i="9"/>
  <c r="BK148" i="9"/>
  <c r="J150" i="9"/>
  <c r="P150" i="9"/>
  <c r="R150" i="9"/>
  <c r="T150" i="9"/>
  <c r="BE150" i="9"/>
  <c r="BF150" i="9"/>
  <c r="BG150" i="9"/>
  <c r="BH150" i="9"/>
  <c r="BI150" i="9"/>
  <c r="BK150" i="9"/>
  <c r="J152" i="9"/>
  <c r="P152" i="9"/>
  <c r="R152" i="9"/>
  <c r="T152" i="9"/>
  <c r="BE152" i="9"/>
  <c r="BF152" i="9"/>
  <c r="BG152" i="9"/>
  <c r="BH152" i="9"/>
  <c r="BI152" i="9"/>
  <c r="BK152" i="9"/>
  <c r="J154" i="9"/>
  <c r="BE154" i="9" s="1"/>
  <c r="P154" i="9"/>
  <c r="R154" i="9"/>
  <c r="T154" i="9"/>
  <c r="BF154" i="9"/>
  <c r="BG154" i="9"/>
  <c r="BH154" i="9"/>
  <c r="BI154" i="9"/>
  <c r="BK154" i="9"/>
  <c r="J156" i="9"/>
  <c r="BE156" i="9" s="1"/>
  <c r="P156" i="9"/>
  <c r="R156" i="9"/>
  <c r="T156" i="9"/>
  <c r="BF156" i="9"/>
  <c r="BG156" i="9"/>
  <c r="BH156" i="9"/>
  <c r="BI156" i="9"/>
  <c r="BK156" i="9"/>
  <c r="J158" i="9"/>
  <c r="P158" i="9"/>
  <c r="R158" i="9"/>
  <c r="T158" i="9"/>
  <c r="BE158" i="9"/>
  <c r="BF158" i="9"/>
  <c r="BG158" i="9"/>
  <c r="BH158" i="9"/>
  <c r="BI158" i="9"/>
  <c r="BK158" i="9"/>
  <c r="J160" i="9"/>
  <c r="P160" i="9"/>
  <c r="R160" i="9"/>
  <c r="T160" i="9"/>
  <c r="BE160" i="9"/>
  <c r="BF160" i="9"/>
  <c r="BG160" i="9"/>
  <c r="BH160" i="9"/>
  <c r="BI160" i="9"/>
  <c r="BK160" i="9"/>
  <c r="J162" i="9"/>
  <c r="BE162" i="9" s="1"/>
  <c r="P162" i="9"/>
  <c r="R162" i="9"/>
  <c r="T162" i="9"/>
  <c r="BF162" i="9"/>
  <c r="BG162" i="9"/>
  <c r="BH162" i="9"/>
  <c r="BI162" i="9"/>
  <c r="BK162" i="9"/>
  <c r="J164" i="9"/>
  <c r="BE164" i="9" s="1"/>
  <c r="P164" i="9"/>
  <c r="R164" i="9"/>
  <c r="T164" i="9"/>
  <c r="BF164" i="9"/>
  <c r="BG164" i="9"/>
  <c r="BH164" i="9"/>
  <c r="BI164" i="9"/>
  <c r="BK164" i="9"/>
  <c r="J166" i="9"/>
  <c r="P166" i="9"/>
  <c r="R166" i="9"/>
  <c r="T166" i="9"/>
  <c r="BE166" i="9"/>
  <c r="BF166" i="9"/>
  <c r="BG166" i="9"/>
  <c r="BH166" i="9"/>
  <c r="BI166" i="9"/>
  <c r="BK166" i="9"/>
  <c r="J168" i="9"/>
  <c r="P168" i="9"/>
  <c r="R168" i="9"/>
  <c r="T168" i="9"/>
  <c r="BE168" i="9"/>
  <c r="BF168" i="9"/>
  <c r="BG168" i="9"/>
  <c r="BH168" i="9"/>
  <c r="BI168" i="9"/>
  <c r="BK168" i="9"/>
  <c r="R170" i="9"/>
  <c r="J171" i="9"/>
  <c r="BE171" i="9" s="1"/>
  <c r="P171" i="9"/>
  <c r="R171" i="9"/>
  <c r="T171" i="9"/>
  <c r="BF171" i="9"/>
  <c r="BG171" i="9"/>
  <c r="BH171" i="9"/>
  <c r="BI171" i="9"/>
  <c r="BK171" i="9"/>
  <c r="BK170" i="9" s="1"/>
  <c r="J170" i="9" s="1"/>
  <c r="J99" i="9" s="1"/>
  <c r="J173" i="9"/>
  <c r="P173" i="9"/>
  <c r="R173" i="9"/>
  <c r="T173" i="9"/>
  <c r="T170" i="9" s="1"/>
  <c r="BE173" i="9"/>
  <c r="BF173" i="9"/>
  <c r="BG173" i="9"/>
  <c r="BH173" i="9"/>
  <c r="BI173" i="9"/>
  <c r="BK173" i="9"/>
  <c r="J175" i="9"/>
  <c r="P175" i="9"/>
  <c r="R175" i="9"/>
  <c r="T175" i="9"/>
  <c r="BE175" i="9"/>
  <c r="BF175" i="9"/>
  <c r="BG175" i="9"/>
  <c r="BH175" i="9"/>
  <c r="BI175" i="9"/>
  <c r="BK175" i="9"/>
  <c r="J177" i="9"/>
  <c r="BE177" i="9" s="1"/>
  <c r="P177" i="9"/>
  <c r="R177" i="9"/>
  <c r="T177" i="9"/>
  <c r="BF177" i="9"/>
  <c r="BG177" i="9"/>
  <c r="BH177" i="9"/>
  <c r="BI177" i="9"/>
  <c r="BK177" i="9"/>
  <c r="J179" i="9"/>
  <c r="P179" i="9"/>
  <c r="R179" i="9"/>
  <c r="T179" i="9"/>
  <c r="BE179" i="9"/>
  <c r="BF179" i="9"/>
  <c r="BG179" i="9"/>
  <c r="BH179" i="9"/>
  <c r="BI179" i="9"/>
  <c r="BK179" i="9"/>
  <c r="J181" i="9"/>
  <c r="BE181" i="9" s="1"/>
  <c r="P181" i="9"/>
  <c r="R181" i="9"/>
  <c r="T181" i="9"/>
  <c r="BF181" i="9"/>
  <c r="BG181" i="9"/>
  <c r="BH181" i="9"/>
  <c r="BI181" i="9"/>
  <c r="BK181" i="9"/>
  <c r="J183" i="9"/>
  <c r="BE183" i="9" s="1"/>
  <c r="P183" i="9"/>
  <c r="P170" i="9" s="1"/>
  <c r="R183" i="9"/>
  <c r="T183" i="9"/>
  <c r="BF183" i="9"/>
  <c r="BG183" i="9"/>
  <c r="BH183" i="9"/>
  <c r="BI183" i="9"/>
  <c r="BK183" i="9"/>
  <c r="J185" i="9"/>
  <c r="P185" i="9"/>
  <c r="R185" i="9"/>
  <c r="T185" i="9"/>
  <c r="BE185" i="9"/>
  <c r="BF185" i="9"/>
  <c r="BG185" i="9"/>
  <c r="BH185" i="9"/>
  <c r="BI185" i="9"/>
  <c r="BK185" i="9"/>
  <c r="J187" i="9"/>
  <c r="BE187" i="9" s="1"/>
  <c r="P187" i="9"/>
  <c r="R187" i="9"/>
  <c r="T187" i="9"/>
  <c r="BF187" i="9"/>
  <c r="BG187" i="9"/>
  <c r="BH187" i="9"/>
  <c r="BI187" i="9"/>
  <c r="BK187" i="9"/>
  <c r="J189" i="9"/>
  <c r="P189" i="9"/>
  <c r="R189" i="9"/>
  <c r="T189" i="9"/>
  <c r="BE189" i="9"/>
  <c r="BF189" i="9"/>
  <c r="BG189" i="9"/>
  <c r="BH189" i="9"/>
  <c r="BI189" i="9"/>
  <c r="BK189" i="9"/>
  <c r="J191" i="9"/>
  <c r="P191" i="9"/>
  <c r="R191" i="9"/>
  <c r="T191" i="9"/>
  <c r="BE191" i="9"/>
  <c r="BF191" i="9"/>
  <c r="BG191" i="9"/>
  <c r="BH191" i="9"/>
  <c r="BI191" i="9"/>
  <c r="BK191" i="9"/>
  <c r="J193" i="9"/>
  <c r="BE193" i="9" s="1"/>
  <c r="P193" i="9"/>
  <c r="R193" i="9"/>
  <c r="T193" i="9"/>
  <c r="BF193" i="9"/>
  <c r="BG193" i="9"/>
  <c r="BH193" i="9"/>
  <c r="BI193" i="9"/>
  <c r="BK193" i="9"/>
  <c r="J195" i="9"/>
  <c r="P195" i="9"/>
  <c r="R195" i="9"/>
  <c r="T195" i="9"/>
  <c r="BE195" i="9"/>
  <c r="BF195" i="9"/>
  <c r="BG195" i="9"/>
  <c r="BH195" i="9"/>
  <c r="BI195" i="9"/>
  <c r="BK195" i="9"/>
  <c r="J197" i="9"/>
  <c r="BE197" i="9" s="1"/>
  <c r="P197" i="9"/>
  <c r="R197" i="9"/>
  <c r="T197" i="9"/>
  <c r="BF197" i="9"/>
  <c r="BG197" i="9"/>
  <c r="BH197" i="9"/>
  <c r="BI197" i="9"/>
  <c r="BK197" i="9"/>
  <c r="J199" i="9"/>
  <c r="BE199" i="9" s="1"/>
  <c r="P199" i="9"/>
  <c r="R199" i="9"/>
  <c r="T199" i="9"/>
  <c r="BF199" i="9"/>
  <c r="BG199" i="9"/>
  <c r="BH199" i="9"/>
  <c r="BI199" i="9"/>
  <c r="BK199" i="9"/>
  <c r="J201" i="9"/>
  <c r="P201" i="9"/>
  <c r="R201" i="9"/>
  <c r="T201" i="9"/>
  <c r="BE201" i="9"/>
  <c r="BF201" i="9"/>
  <c r="BG201" i="9"/>
  <c r="BH201" i="9"/>
  <c r="BI201" i="9"/>
  <c r="BK201" i="9"/>
  <c r="J203" i="9"/>
  <c r="BE203" i="9" s="1"/>
  <c r="P203" i="9"/>
  <c r="R203" i="9"/>
  <c r="T203" i="9"/>
  <c r="BF203" i="9"/>
  <c r="BG203" i="9"/>
  <c r="BH203" i="9"/>
  <c r="BI203" i="9"/>
  <c r="BK203" i="9"/>
  <c r="J205" i="9"/>
  <c r="P205" i="9"/>
  <c r="R205" i="9"/>
  <c r="T205" i="9"/>
  <c r="BE205" i="9"/>
  <c r="BF205" i="9"/>
  <c r="BG205" i="9"/>
  <c r="BH205" i="9"/>
  <c r="BI205" i="9"/>
  <c r="BK205" i="9"/>
  <c r="J207" i="9"/>
  <c r="P207" i="9"/>
  <c r="R207" i="9"/>
  <c r="T207" i="9"/>
  <c r="BE207" i="9"/>
  <c r="BF207" i="9"/>
  <c r="BG207" i="9"/>
  <c r="BH207" i="9"/>
  <c r="BI207" i="9"/>
  <c r="BK207" i="9"/>
  <c r="J209" i="9"/>
  <c r="BE209" i="9" s="1"/>
  <c r="P209" i="9"/>
  <c r="R209" i="9"/>
  <c r="T209" i="9"/>
  <c r="BF209" i="9"/>
  <c r="BG209" i="9"/>
  <c r="BH209" i="9"/>
  <c r="BI209" i="9"/>
  <c r="BK209" i="9"/>
  <c r="J211" i="9"/>
  <c r="P211" i="9"/>
  <c r="R211" i="9"/>
  <c r="T211" i="9"/>
  <c r="BE211" i="9"/>
  <c r="BF211" i="9"/>
  <c r="BG211" i="9"/>
  <c r="BH211" i="9"/>
  <c r="BI211" i="9"/>
  <c r="BK211" i="9"/>
  <c r="J213" i="9"/>
  <c r="BE213" i="9" s="1"/>
  <c r="P213" i="9"/>
  <c r="R213" i="9"/>
  <c r="T213" i="9"/>
  <c r="BF213" i="9"/>
  <c r="BG213" i="9"/>
  <c r="BH213" i="9"/>
  <c r="BI213" i="9"/>
  <c r="BK213" i="9"/>
  <c r="J215" i="9"/>
  <c r="BE215" i="9" s="1"/>
  <c r="P215" i="9"/>
  <c r="R215" i="9"/>
  <c r="T215" i="9"/>
  <c r="BF215" i="9"/>
  <c r="BG215" i="9"/>
  <c r="BH215" i="9"/>
  <c r="BI215" i="9"/>
  <c r="BK215" i="9"/>
  <c r="J217" i="9"/>
  <c r="P217" i="9"/>
  <c r="R217" i="9"/>
  <c r="T217" i="9"/>
  <c r="BE217" i="9"/>
  <c r="BF217" i="9"/>
  <c r="BG217" i="9"/>
  <c r="BH217" i="9"/>
  <c r="BI217" i="9"/>
  <c r="BK217" i="9"/>
  <c r="J219" i="9"/>
  <c r="BE219" i="9" s="1"/>
  <c r="P219" i="9"/>
  <c r="R219" i="9"/>
  <c r="T219" i="9"/>
  <c r="BF219" i="9"/>
  <c r="BG219" i="9"/>
  <c r="BH219" i="9"/>
  <c r="BI219" i="9"/>
  <c r="BK219" i="9"/>
  <c r="J221" i="9"/>
  <c r="P221" i="9"/>
  <c r="R221" i="9"/>
  <c r="T221" i="9"/>
  <c r="BE221" i="9"/>
  <c r="BF221" i="9"/>
  <c r="BG221" i="9"/>
  <c r="BH221" i="9"/>
  <c r="BI221" i="9"/>
  <c r="BK221" i="9"/>
  <c r="J223" i="9"/>
  <c r="P223" i="9"/>
  <c r="R223" i="9"/>
  <c r="T223" i="9"/>
  <c r="BE223" i="9"/>
  <c r="BF223" i="9"/>
  <c r="BG223" i="9"/>
  <c r="BH223" i="9"/>
  <c r="BI223" i="9"/>
  <c r="BK223" i="9"/>
  <c r="J225" i="9"/>
  <c r="BE225" i="9" s="1"/>
  <c r="P225" i="9"/>
  <c r="R225" i="9"/>
  <c r="T225" i="9"/>
  <c r="BF225" i="9"/>
  <c r="BG225" i="9"/>
  <c r="BH225" i="9"/>
  <c r="BI225" i="9"/>
  <c r="BK225" i="9"/>
  <c r="J227" i="9"/>
  <c r="P227" i="9"/>
  <c r="R227" i="9"/>
  <c r="T227" i="9"/>
  <c r="BE227" i="9"/>
  <c r="BF227" i="9"/>
  <c r="BG227" i="9"/>
  <c r="BH227" i="9"/>
  <c r="BI227" i="9"/>
  <c r="BK227" i="9"/>
  <c r="J229" i="9"/>
  <c r="BE229" i="9" s="1"/>
  <c r="P229" i="9"/>
  <c r="R229" i="9"/>
  <c r="T229" i="9"/>
  <c r="BF229" i="9"/>
  <c r="BG229" i="9"/>
  <c r="BH229" i="9"/>
  <c r="BI229" i="9"/>
  <c r="BK229" i="9"/>
  <c r="J231" i="9"/>
  <c r="BE231" i="9" s="1"/>
  <c r="P231" i="9"/>
  <c r="R231" i="9"/>
  <c r="T231" i="9"/>
  <c r="BF231" i="9"/>
  <c r="BG231" i="9"/>
  <c r="BH231" i="9"/>
  <c r="BI231" i="9"/>
  <c r="BK231" i="9"/>
  <c r="J233" i="9"/>
  <c r="P233" i="9"/>
  <c r="R233" i="9"/>
  <c r="T233" i="9"/>
  <c r="BE233" i="9"/>
  <c r="BF233" i="9"/>
  <c r="BG233" i="9"/>
  <c r="BH233" i="9"/>
  <c r="BI233" i="9"/>
  <c r="BK233" i="9"/>
  <c r="J235" i="9"/>
  <c r="BE235" i="9" s="1"/>
  <c r="P235" i="9"/>
  <c r="R235" i="9"/>
  <c r="T235" i="9"/>
  <c r="BF235" i="9"/>
  <c r="BG235" i="9"/>
  <c r="BH235" i="9"/>
  <c r="BI235" i="9"/>
  <c r="BK235" i="9"/>
  <c r="T237" i="9"/>
  <c r="J238" i="9"/>
  <c r="P238" i="9"/>
  <c r="P237" i="9" s="1"/>
  <c r="R238" i="9"/>
  <c r="T238" i="9"/>
  <c r="BE238" i="9"/>
  <c r="BF238" i="9"/>
  <c r="BG238" i="9"/>
  <c r="BH238" i="9"/>
  <c r="BI238" i="9"/>
  <c r="BK238" i="9"/>
  <c r="J240" i="9"/>
  <c r="P240" i="9"/>
  <c r="R240" i="9"/>
  <c r="T240" i="9"/>
  <c r="BE240" i="9"/>
  <c r="BF240" i="9"/>
  <c r="BG240" i="9"/>
  <c r="BH240" i="9"/>
  <c r="BI240" i="9"/>
  <c r="BK240" i="9"/>
  <c r="J242" i="9"/>
  <c r="P242" i="9"/>
  <c r="R242" i="9"/>
  <c r="T242" i="9"/>
  <c r="BE242" i="9"/>
  <c r="BF242" i="9"/>
  <c r="BG242" i="9"/>
  <c r="BH242" i="9"/>
  <c r="BI242" i="9"/>
  <c r="BK242" i="9"/>
  <c r="BK237" i="9" s="1"/>
  <c r="J237" i="9" s="1"/>
  <c r="J100" i="9" s="1"/>
  <c r="J244" i="9"/>
  <c r="BE244" i="9" s="1"/>
  <c r="P244" i="9"/>
  <c r="R244" i="9"/>
  <c r="T244" i="9"/>
  <c r="BF244" i="9"/>
  <c r="BG244" i="9"/>
  <c r="BH244" i="9"/>
  <c r="BI244" i="9"/>
  <c r="BK244" i="9"/>
  <c r="J246" i="9"/>
  <c r="P246" i="9"/>
  <c r="R246" i="9"/>
  <c r="T246" i="9"/>
  <c r="BE246" i="9"/>
  <c r="BF246" i="9"/>
  <c r="BG246" i="9"/>
  <c r="BH246" i="9"/>
  <c r="BI246" i="9"/>
  <c r="BK246" i="9"/>
  <c r="J248" i="9"/>
  <c r="P248" i="9"/>
  <c r="R248" i="9"/>
  <c r="T248" i="9"/>
  <c r="BE248" i="9"/>
  <c r="BF248" i="9"/>
  <c r="BG248" i="9"/>
  <c r="BH248" i="9"/>
  <c r="BI248" i="9"/>
  <c r="BK248" i="9"/>
  <c r="J250" i="9"/>
  <c r="BE250" i="9" s="1"/>
  <c r="P250" i="9"/>
  <c r="R250" i="9"/>
  <c r="R237" i="9" s="1"/>
  <c r="T250" i="9"/>
  <c r="BF250" i="9"/>
  <c r="BG250" i="9"/>
  <c r="BH250" i="9"/>
  <c r="BI250" i="9"/>
  <c r="BK250" i="9"/>
  <c r="J252" i="9"/>
  <c r="BE252" i="9" s="1"/>
  <c r="P252" i="9"/>
  <c r="R252" i="9"/>
  <c r="T252" i="9"/>
  <c r="BF252" i="9"/>
  <c r="BG252" i="9"/>
  <c r="BH252" i="9"/>
  <c r="BI252" i="9"/>
  <c r="BK252" i="9"/>
  <c r="J254" i="9"/>
  <c r="P254" i="9"/>
  <c r="R254" i="9"/>
  <c r="T254" i="9"/>
  <c r="BE254" i="9"/>
  <c r="BF254" i="9"/>
  <c r="BG254" i="9"/>
  <c r="BH254" i="9"/>
  <c r="BI254" i="9"/>
  <c r="BK254" i="9"/>
  <c r="J256" i="9"/>
  <c r="P256" i="9"/>
  <c r="R256" i="9"/>
  <c r="T256" i="9"/>
  <c r="BE256" i="9"/>
  <c r="BF256" i="9"/>
  <c r="BG256" i="9"/>
  <c r="BH256" i="9"/>
  <c r="BI256" i="9"/>
  <c r="BK256" i="9"/>
  <c r="J258" i="9"/>
  <c r="P258" i="9"/>
  <c r="R258" i="9"/>
  <c r="T258" i="9"/>
  <c r="BE258" i="9"/>
  <c r="BF258" i="9"/>
  <c r="BG258" i="9"/>
  <c r="BH258" i="9"/>
  <c r="BI258" i="9"/>
  <c r="BK258" i="9"/>
  <c r="J260" i="9"/>
  <c r="BE260" i="9" s="1"/>
  <c r="P260" i="9"/>
  <c r="R260" i="9"/>
  <c r="T260" i="9"/>
  <c r="BF260" i="9"/>
  <c r="BG260" i="9"/>
  <c r="BH260" i="9"/>
  <c r="BI260" i="9"/>
  <c r="BK260" i="9"/>
  <c r="J262" i="9"/>
  <c r="P262" i="9"/>
  <c r="R262" i="9"/>
  <c r="T262" i="9"/>
  <c r="BE262" i="9"/>
  <c r="BF262" i="9"/>
  <c r="BG262" i="9"/>
  <c r="BH262" i="9"/>
  <c r="BI262" i="9"/>
  <c r="BK262" i="9"/>
  <c r="J264" i="9"/>
  <c r="P264" i="9"/>
  <c r="R264" i="9"/>
  <c r="T264" i="9"/>
  <c r="BE264" i="9"/>
  <c r="BF264" i="9"/>
  <c r="BG264" i="9"/>
  <c r="BH264" i="9"/>
  <c r="BI264" i="9"/>
  <c r="BK264" i="9"/>
  <c r="R266" i="9"/>
  <c r="J267" i="9"/>
  <c r="BE267" i="9" s="1"/>
  <c r="P267" i="9"/>
  <c r="R267" i="9"/>
  <c r="T267" i="9"/>
  <c r="BF267" i="9"/>
  <c r="BG267" i="9"/>
  <c r="BH267" i="9"/>
  <c r="BI267" i="9"/>
  <c r="BK267" i="9"/>
  <c r="BK266" i="9" s="1"/>
  <c r="J266" i="9" s="1"/>
  <c r="J101" i="9" s="1"/>
  <c r="J269" i="9"/>
  <c r="P269" i="9"/>
  <c r="R269" i="9"/>
  <c r="T269" i="9"/>
  <c r="T266" i="9" s="1"/>
  <c r="BE269" i="9"/>
  <c r="BF269" i="9"/>
  <c r="BG269" i="9"/>
  <c r="BH269" i="9"/>
  <c r="BI269" i="9"/>
  <c r="BK269" i="9"/>
  <c r="J271" i="9"/>
  <c r="P271" i="9"/>
  <c r="R271" i="9"/>
  <c r="T271" i="9"/>
  <c r="BE271" i="9"/>
  <c r="BF271" i="9"/>
  <c r="BG271" i="9"/>
  <c r="BH271" i="9"/>
  <c r="BI271" i="9"/>
  <c r="BK271" i="9"/>
  <c r="J273" i="9"/>
  <c r="BE273" i="9" s="1"/>
  <c r="P273" i="9"/>
  <c r="R273" i="9"/>
  <c r="T273" i="9"/>
  <c r="BF273" i="9"/>
  <c r="BG273" i="9"/>
  <c r="BH273" i="9"/>
  <c r="BI273" i="9"/>
  <c r="BK273" i="9"/>
  <c r="J275" i="9"/>
  <c r="P275" i="9"/>
  <c r="R275" i="9"/>
  <c r="T275" i="9"/>
  <c r="BE275" i="9"/>
  <c r="BF275" i="9"/>
  <c r="BG275" i="9"/>
  <c r="BH275" i="9"/>
  <c r="BI275" i="9"/>
  <c r="BK275" i="9"/>
  <c r="J277" i="9"/>
  <c r="BE277" i="9" s="1"/>
  <c r="P277" i="9"/>
  <c r="R277" i="9"/>
  <c r="T277" i="9"/>
  <c r="BF277" i="9"/>
  <c r="BG277" i="9"/>
  <c r="BH277" i="9"/>
  <c r="BI277" i="9"/>
  <c r="BK277" i="9"/>
  <c r="J279" i="9"/>
  <c r="BE279" i="9" s="1"/>
  <c r="P279" i="9"/>
  <c r="P266" i="9" s="1"/>
  <c r="R279" i="9"/>
  <c r="T279" i="9"/>
  <c r="BF279" i="9"/>
  <c r="BG279" i="9"/>
  <c r="BH279" i="9"/>
  <c r="BI279" i="9"/>
  <c r="BK279" i="9"/>
  <c r="J281" i="9"/>
  <c r="P281" i="9"/>
  <c r="R281" i="9"/>
  <c r="T281" i="9"/>
  <c r="BE281" i="9"/>
  <c r="BF281" i="9"/>
  <c r="BG281" i="9"/>
  <c r="BH281" i="9"/>
  <c r="BI281" i="9"/>
  <c r="BK281" i="9"/>
  <c r="R283" i="9"/>
  <c r="J284" i="9"/>
  <c r="BE284" i="9" s="1"/>
  <c r="P284" i="9"/>
  <c r="R284" i="9"/>
  <c r="T284" i="9"/>
  <c r="T283" i="9" s="1"/>
  <c r="BF284" i="9"/>
  <c r="BG284" i="9"/>
  <c r="BH284" i="9"/>
  <c r="BI284" i="9"/>
  <c r="BK284" i="9"/>
  <c r="BK283" i="9" s="1"/>
  <c r="J283" i="9" s="1"/>
  <c r="J102" i="9" s="1"/>
  <c r="J286" i="9"/>
  <c r="P286" i="9"/>
  <c r="P283" i="9" s="1"/>
  <c r="R286" i="9"/>
  <c r="T286" i="9"/>
  <c r="BE286" i="9"/>
  <c r="BF286" i="9"/>
  <c r="BG286" i="9"/>
  <c r="BH286" i="9"/>
  <c r="BI286" i="9"/>
  <c r="BK286" i="9"/>
  <c r="J290" i="9"/>
  <c r="BE290" i="9" s="1"/>
  <c r="P290" i="9"/>
  <c r="P289" i="9" s="1"/>
  <c r="P288" i="9" s="1"/>
  <c r="R290" i="9"/>
  <c r="R289" i="9" s="1"/>
  <c r="R288" i="9" s="1"/>
  <c r="T290" i="9"/>
  <c r="BF290" i="9"/>
  <c r="BG290" i="9"/>
  <c r="BH290" i="9"/>
  <c r="BI290" i="9"/>
  <c r="BK290" i="9"/>
  <c r="BK289" i="9" s="1"/>
  <c r="J292" i="9"/>
  <c r="BE292" i="9" s="1"/>
  <c r="P292" i="9"/>
  <c r="R292" i="9"/>
  <c r="T292" i="9"/>
  <c r="T289" i="9" s="1"/>
  <c r="T288" i="9" s="1"/>
  <c r="BF292" i="9"/>
  <c r="BG292" i="9"/>
  <c r="BH292" i="9"/>
  <c r="BI292" i="9"/>
  <c r="BK292" i="9"/>
  <c r="J294" i="9"/>
  <c r="P294" i="9"/>
  <c r="R294" i="9"/>
  <c r="T294" i="9"/>
  <c r="BE294" i="9"/>
  <c r="BF294" i="9"/>
  <c r="BG294" i="9"/>
  <c r="BH294" i="9"/>
  <c r="BI294" i="9"/>
  <c r="BK294" i="9"/>
  <c r="J296" i="9"/>
  <c r="P296" i="9"/>
  <c r="R296" i="9"/>
  <c r="T296" i="9"/>
  <c r="BE296" i="9"/>
  <c r="BF296" i="9"/>
  <c r="BG296" i="9"/>
  <c r="BH296" i="9"/>
  <c r="BI296" i="9"/>
  <c r="BK296" i="9"/>
  <c r="J298" i="9"/>
  <c r="P298" i="9"/>
  <c r="R298" i="9"/>
  <c r="T298" i="9"/>
  <c r="BE298" i="9"/>
  <c r="BF298" i="9"/>
  <c r="BG298" i="9"/>
  <c r="BH298" i="9"/>
  <c r="BI298" i="9"/>
  <c r="BK298" i="9"/>
  <c r="J301" i="9"/>
  <c r="P301" i="9"/>
  <c r="P300" i="9" s="1"/>
  <c r="R301" i="9"/>
  <c r="R300" i="9" s="1"/>
  <c r="T301" i="9"/>
  <c r="T300" i="9" s="1"/>
  <c r="BE301" i="9"/>
  <c r="BF301" i="9"/>
  <c r="BG301" i="9"/>
  <c r="BH301" i="9"/>
  <c r="BI301" i="9"/>
  <c r="BK301" i="9"/>
  <c r="J303" i="9"/>
  <c r="P303" i="9"/>
  <c r="R303" i="9"/>
  <c r="T303" i="9"/>
  <c r="BE303" i="9"/>
  <c r="BF303" i="9"/>
  <c r="BG303" i="9"/>
  <c r="BH303" i="9"/>
  <c r="BI303" i="9"/>
  <c r="BK303" i="9"/>
  <c r="BK300" i="9" s="1"/>
  <c r="J300" i="9" s="1"/>
  <c r="J105" i="9" s="1"/>
  <c r="J305" i="9"/>
  <c r="BE305" i="9" s="1"/>
  <c r="P305" i="9"/>
  <c r="R305" i="9"/>
  <c r="T305" i="9"/>
  <c r="BF305" i="9"/>
  <c r="BG305" i="9"/>
  <c r="BH305" i="9"/>
  <c r="BI305" i="9"/>
  <c r="BK305" i="9"/>
  <c r="J289" i="9" l="1"/>
  <c r="J104" i="9" s="1"/>
  <c r="BK288" i="9"/>
  <c r="J288" i="9" s="1"/>
  <c r="J103" i="9" s="1"/>
  <c r="T136" i="9"/>
  <c r="T135" i="9" s="1"/>
  <c r="R136" i="9"/>
  <c r="R135" i="9" s="1"/>
  <c r="BK136" i="9"/>
  <c r="J137" i="9"/>
  <c r="J98" i="9" s="1"/>
  <c r="P136" i="9"/>
  <c r="P135" i="9" s="1"/>
  <c r="J36" i="9"/>
  <c r="E125" i="9"/>
  <c r="BK135" i="9" l="1"/>
  <c r="J135" i="9" s="1"/>
  <c r="J96" i="9" s="1"/>
  <c r="J136" i="9"/>
  <c r="J97" i="9" s="1"/>
  <c r="J30" i="9" l="1"/>
  <c r="J114" i="9" l="1"/>
  <c r="BE114" i="9" l="1"/>
  <c r="J108" i="9"/>
  <c r="J31" i="9" l="1"/>
  <c r="J32" i="9" s="1"/>
  <c r="J116" i="9"/>
  <c r="J35" i="9"/>
  <c r="F35" i="9"/>
  <c r="J41" i="9" l="1"/>
  <c r="H241" i="8" l="1"/>
  <c r="H242" i="8"/>
  <c r="H243" i="8"/>
  <c r="H244" i="8"/>
  <c r="H245" i="8"/>
  <c r="H246" i="8"/>
  <c r="H247" i="8"/>
  <c r="H248" i="8"/>
  <c r="H249" i="8"/>
  <c r="H250" i="8"/>
  <c r="H240"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193" i="8"/>
  <c r="H187" i="8"/>
  <c r="H188" i="8"/>
  <c r="H186" i="8"/>
  <c r="H179" i="8"/>
  <c r="H172" i="8"/>
  <c r="H173" i="8"/>
  <c r="H174" i="8"/>
  <c r="H175" i="8"/>
  <c r="H176" i="8"/>
  <c r="H177" i="8"/>
  <c r="H178" i="8"/>
  <c r="H171" i="8"/>
  <c r="H163" i="8"/>
  <c r="H162" i="8"/>
  <c r="H136" i="8"/>
  <c r="H137" i="8"/>
  <c r="H138" i="8"/>
  <c r="H139" i="8"/>
  <c r="H140" i="8"/>
  <c r="H141" i="8"/>
  <c r="H142" i="8"/>
  <c r="H143" i="8"/>
  <c r="H144" i="8"/>
  <c r="H145" i="8"/>
  <c r="H146" i="8"/>
  <c r="H147" i="8"/>
  <c r="H148" i="8"/>
  <c r="H149" i="8"/>
  <c r="H150" i="8"/>
  <c r="H151" i="8"/>
  <c r="H152" i="8"/>
  <c r="H153" i="8"/>
  <c r="H154" i="8"/>
  <c r="H155" i="8"/>
  <c r="H135" i="8"/>
  <c r="H125" i="8"/>
  <c r="H126" i="8"/>
  <c r="H127" i="8"/>
  <c r="H128" i="8"/>
  <c r="H129" i="8"/>
  <c r="H124" i="8"/>
  <c r="H111" i="8"/>
  <c r="H112" i="8"/>
  <c r="H113" i="8"/>
  <c r="H114" i="8"/>
  <c r="H115" i="8"/>
  <c r="H116" i="8"/>
  <c r="H117" i="8"/>
  <c r="H118" i="8"/>
  <c r="H119" i="8"/>
  <c r="H120" i="8"/>
  <c r="H121" i="8"/>
  <c r="H110"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72" i="8"/>
  <c r="H58" i="8"/>
  <c r="H59" i="8"/>
  <c r="H60" i="8"/>
  <c r="H61" i="8"/>
  <c r="H62" i="8"/>
  <c r="H63" i="8"/>
  <c r="H64" i="8"/>
  <c r="H65" i="8"/>
  <c r="H66" i="8"/>
  <c r="H67" i="8"/>
  <c r="H68" i="8"/>
  <c r="H57" i="8"/>
  <c r="H50" i="8"/>
  <c r="H51" i="8"/>
  <c r="H52" i="8"/>
  <c r="H53" i="8"/>
  <c r="H54" i="8"/>
  <c r="H49" i="8"/>
  <c r="H43" i="8"/>
  <c r="H44" i="8"/>
  <c r="H45" i="8"/>
  <c r="H46" i="8"/>
  <c r="H42" i="8"/>
  <c r="H25" i="8"/>
  <c r="H26" i="8"/>
  <c r="H27" i="8"/>
  <c r="H28" i="8"/>
  <c r="H29" i="8"/>
  <c r="H30" i="8"/>
  <c r="H31" i="8"/>
  <c r="H32" i="8"/>
  <c r="H33" i="8"/>
  <c r="H34" i="8"/>
  <c r="H35" i="8"/>
  <c r="H36" i="8"/>
  <c r="H37" i="8"/>
  <c r="H38" i="8"/>
  <c r="H39" i="8"/>
  <c r="H24" i="8"/>
  <c r="H16" i="8"/>
  <c r="H17" i="8"/>
  <c r="H18" i="8"/>
  <c r="H19" i="8"/>
  <c r="H20" i="8"/>
  <c r="H21" i="8"/>
  <c r="H15" i="8"/>
  <c r="H6" i="8"/>
  <c r="H7" i="8"/>
  <c r="H8" i="8"/>
  <c r="H9" i="8"/>
  <c r="H10" i="8"/>
  <c r="H11" i="8"/>
  <c r="H12" i="8"/>
  <c r="H5" i="8"/>
  <c r="J217" i="2"/>
  <c r="J207" i="2"/>
  <c r="J192" i="2"/>
  <c r="J190" i="2"/>
  <c r="J178" i="2"/>
  <c r="J176" i="2"/>
  <c r="J113" i="2"/>
  <c r="P113" i="2"/>
  <c r="AN64" i="1"/>
  <c r="AN63" i="1"/>
  <c r="AN62" i="1"/>
  <c r="AN60" i="1"/>
  <c r="AN59" i="1"/>
  <c r="H281" i="8" l="1"/>
  <c r="H252" i="8"/>
  <c r="H269" i="8" s="1"/>
  <c r="H237" i="8"/>
  <c r="H268" i="8" s="1"/>
  <c r="H190" i="8"/>
  <c r="H267" i="8" s="1"/>
  <c r="BK288" i="7"/>
  <c r="BI288" i="7"/>
  <c r="BH288" i="7"/>
  <c r="BG288" i="7"/>
  <c r="BF288" i="7"/>
  <c r="T288" i="7"/>
  <c r="R288" i="7"/>
  <c r="P288" i="7"/>
  <c r="P218" i="7" s="1"/>
  <c r="J288" i="7"/>
  <c r="BE288" i="7" s="1"/>
  <c r="BK286" i="7"/>
  <c r="BI286" i="7"/>
  <c r="BH286" i="7"/>
  <c r="BG286" i="7"/>
  <c r="BF286" i="7"/>
  <c r="T286" i="7"/>
  <c r="R286" i="7"/>
  <c r="R218" i="7" s="1"/>
  <c r="P286" i="7"/>
  <c r="J286" i="7"/>
  <c r="BE286" i="7" s="1"/>
  <c r="J283" i="7"/>
  <c r="J282" i="7"/>
  <c r="J281" i="7"/>
  <c r="J278" i="7"/>
  <c r="J277" i="7"/>
  <c r="J276" i="7"/>
  <c r="J275" i="7"/>
  <c r="J272" i="7"/>
  <c r="J269" i="7"/>
  <c r="J268" i="7"/>
  <c r="J267" i="7"/>
  <c r="J266" i="7"/>
  <c r="J265" i="7"/>
  <c r="J262" i="7"/>
  <c r="J261" i="7"/>
  <c r="J260" i="7"/>
  <c r="J257" i="7"/>
  <c r="J256" i="7"/>
  <c r="J255" i="7"/>
  <c r="J254" i="7"/>
  <c r="J253" i="7"/>
  <c r="J252" i="7"/>
  <c r="J251" i="7"/>
  <c r="J250" i="7"/>
  <c r="J249" i="7"/>
  <c r="J248" i="7"/>
  <c r="J245" i="7"/>
  <c r="J244" i="7"/>
  <c r="J240" i="7"/>
  <c r="J239" i="7"/>
  <c r="J238" i="7"/>
  <c r="J237" i="7"/>
  <c r="J235" i="7"/>
  <c r="J234" i="7"/>
  <c r="J231" i="7"/>
  <c r="J230" i="7"/>
  <c r="J229" i="7"/>
  <c r="J228" i="7"/>
  <c r="J226" i="7"/>
  <c r="J225" i="7"/>
  <c r="J224" i="7"/>
  <c r="J223" i="7"/>
  <c r="J222" i="7"/>
  <c r="J221" i="7"/>
  <c r="T218" i="7"/>
  <c r="BK214" i="7"/>
  <c r="BK213" i="7" s="1"/>
  <c r="BI214" i="7"/>
  <c r="BH214" i="7"/>
  <c r="BG214" i="7"/>
  <c r="BF214" i="7"/>
  <c r="T214" i="7"/>
  <c r="R214" i="7"/>
  <c r="R213" i="7" s="1"/>
  <c r="P214" i="7"/>
  <c r="P213" i="7" s="1"/>
  <c r="J214" i="7"/>
  <c r="J213" i="7" s="1"/>
  <c r="T213" i="7"/>
  <c r="BK212" i="7"/>
  <c r="BK211" i="7" s="1"/>
  <c r="BI212" i="7"/>
  <c r="BH212" i="7"/>
  <c r="BG212" i="7"/>
  <c r="BF212" i="7"/>
  <c r="T212" i="7"/>
  <c r="T211" i="7" s="1"/>
  <c r="R212" i="7"/>
  <c r="R211" i="7" s="1"/>
  <c r="P212" i="7"/>
  <c r="P211" i="7" s="1"/>
  <c r="J212" i="7"/>
  <c r="BE212" i="7" s="1"/>
  <c r="BK210" i="7"/>
  <c r="BI210" i="7"/>
  <c r="BH210" i="7"/>
  <c r="BG210" i="7"/>
  <c r="BF210" i="7"/>
  <c r="T210" i="7"/>
  <c r="R210" i="7"/>
  <c r="R209" i="7" s="1"/>
  <c r="P210" i="7"/>
  <c r="J210" i="7"/>
  <c r="BE210" i="7" s="1"/>
  <c r="BK209" i="7"/>
  <c r="T209" i="7"/>
  <c r="P209" i="7"/>
  <c r="BK208" i="7"/>
  <c r="BI208" i="7"/>
  <c r="BH208" i="7"/>
  <c r="BG208" i="7"/>
  <c r="BF208" i="7"/>
  <c r="T208" i="7"/>
  <c r="R208" i="7"/>
  <c r="P208" i="7"/>
  <c r="J208" i="7"/>
  <c r="BE208" i="7" s="1"/>
  <c r="BK207" i="7"/>
  <c r="BI207" i="7"/>
  <c r="BH207" i="7"/>
  <c r="BG207" i="7"/>
  <c r="BF207" i="7"/>
  <c r="T207" i="7"/>
  <c r="R207" i="7"/>
  <c r="P207" i="7"/>
  <c r="J207" i="7"/>
  <c r="BE207" i="7" s="1"/>
  <c r="BK205" i="7"/>
  <c r="BI205" i="7"/>
  <c r="BH205" i="7"/>
  <c r="BG205" i="7"/>
  <c r="BF205" i="7"/>
  <c r="T205" i="7"/>
  <c r="R205" i="7"/>
  <c r="P205" i="7"/>
  <c r="J205" i="7"/>
  <c r="BE205" i="7" s="1"/>
  <c r="BK204" i="7"/>
  <c r="BI204" i="7"/>
  <c r="BH204" i="7"/>
  <c r="BG204" i="7"/>
  <c r="BF204" i="7"/>
  <c r="T204" i="7"/>
  <c r="R204" i="7"/>
  <c r="P204" i="7"/>
  <c r="J204" i="7"/>
  <c r="BE204" i="7" s="1"/>
  <c r="BK203" i="7"/>
  <c r="BI203" i="7"/>
  <c r="BH203" i="7"/>
  <c r="BG203" i="7"/>
  <c r="BF203" i="7"/>
  <c r="T203" i="7"/>
  <c r="R203" i="7"/>
  <c r="P203" i="7"/>
  <c r="J203" i="7"/>
  <c r="BE203" i="7" s="1"/>
  <c r="BK202" i="7"/>
  <c r="BI202" i="7"/>
  <c r="BH202" i="7"/>
  <c r="BG202" i="7"/>
  <c r="BF202" i="7"/>
  <c r="T202" i="7"/>
  <c r="R202" i="7"/>
  <c r="P202" i="7"/>
  <c r="J202" i="7"/>
  <c r="BE202" i="7" s="1"/>
  <c r="BK200" i="7"/>
  <c r="BI200" i="7"/>
  <c r="BH200" i="7"/>
  <c r="BG200" i="7"/>
  <c r="BF200" i="7"/>
  <c r="T200" i="7"/>
  <c r="R200" i="7"/>
  <c r="P200" i="7"/>
  <c r="J200" i="7"/>
  <c r="BE200" i="7" s="1"/>
  <c r="BK199" i="7"/>
  <c r="BI199" i="7"/>
  <c r="BH199" i="7"/>
  <c r="BG199" i="7"/>
  <c r="BF199" i="7"/>
  <c r="T199" i="7"/>
  <c r="R199" i="7"/>
  <c r="P199" i="7"/>
  <c r="J199" i="7"/>
  <c r="BE199" i="7" s="1"/>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T196" i="7"/>
  <c r="R196" i="7"/>
  <c r="P196" i="7"/>
  <c r="J196" i="7"/>
  <c r="BE196" i="7" s="1"/>
  <c r="BK195" i="7"/>
  <c r="BI195" i="7"/>
  <c r="BH195" i="7"/>
  <c r="BG195" i="7"/>
  <c r="BF195" i="7"/>
  <c r="T195" i="7"/>
  <c r="R195" i="7"/>
  <c r="P195" i="7"/>
  <c r="J195" i="7"/>
  <c r="BE195" i="7" s="1"/>
  <c r="BK194" i="7"/>
  <c r="BI194" i="7"/>
  <c r="BH194" i="7"/>
  <c r="BG194" i="7"/>
  <c r="BF194" i="7"/>
  <c r="T194" i="7"/>
  <c r="R194" i="7"/>
  <c r="P194" i="7"/>
  <c r="J194" i="7"/>
  <c r="BE194" i="7" s="1"/>
  <c r="BK193" i="7"/>
  <c r="BI193" i="7"/>
  <c r="BH193" i="7"/>
  <c r="BG193" i="7"/>
  <c r="BF193" i="7"/>
  <c r="T193" i="7"/>
  <c r="R193" i="7"/>
  <c r="P193" i="7"/>
  <c r="J193" i="7"/>
  <c r="BE193" i="7" s="1"/>
  <c r="J191" i="7"/>
  <c r="J190" i="7"/>
  <c r="J189" i="7"/>
  <c r="J188" i="7"/>
  <c r="J187" i="7"/>
  <c r="J186" i="7"/>
  <c r="J185" i="7"/>
  <c r="J184" i="7"/>
  <c r="J183" i="7"/>
  <c r="J182" i="7"/>
  <c r="J181" i="7"/>
  <c r="J180" i="7"/>
  <c r="J179" i="7"/>
  <c r="J178" i="7"/>
  <c r="J177" i="7"/>
  <c r="J176" i="7"/>
  <c r="J175" i="7"/>
  <c r="J174" i="7"/>
  <c r="J173" i="7"/>
  <c r="J172" i="7"/>
  <c r="J171" i="7"/>
  <c r="J168" i="7"/>
  <c r="J167" i="7"/>
  <c r="J166" i="7"/>
  <c r="J164" i="7"/>
  <c r="J163" i="7"/>
  <c r="J162" i="7"/>
  <c r="J160" i="7"/>
  <c r="J159" i="7"/>
  <c r="J158" i="7"/>
  <c r="BK154" i="7"/>
  <c r="BI154" i="7"/>
  <c r="BH154" i="7"/>
  <c r="BG154" i="7"/>
  <c r="BF154" i="7"/>
  <c r="T154" i="7"/>
  <c r="R154" i="7"/>
  <c r="P154" i="7"/>
  <c r="J154" i="7"/>
  <c r="BE154" i="7" s="1"/>
  <c r="BK153" i="7"/>
  <c r="BI153" i="7"/>
  <c r="BH153" i="7"/>
  <c r="BG153" i="7"/>
  <c r="BF153" i="7"/>
  <c r="T153" i="7"/>
  <c r="R153" i="7"/>
  <c r="P153" i="7"/>
  <c r="J153" i="7"/>
  <c r="BE153" i="7" s="1"/>
  <c r="BK151" i="7"/>
  <c r="BI151" i="7"/>
  <c r="BH151" i="7"/>
  <c r="BG151" i="7"/>
  <c r="BF151" i="7"/>
  <c r="T151" i="7"/>
  <c r="R151" i="7"/>
  <c r="P151" i="7"/>
  <c r="J151" i="7"/>
  <c r="BE151" i="7" s="1"/>
  <c r="BK149" i="7"/>
  <c r="BI149" i="7"/>
  <c r="BH149" i="7"/>
  <c r="BG149" i="7"/>
  <c r="BF149" i="7"/>
  <c r="T149" i="7"/>
  <c r="R149" i="7"/>
  <c r="P149" i="7"/>
  <c r="J149" i="7"/>
  <c r="BE149" i="7" s="1"/>
  <c r="BK148" i="7"/>
  <c r="BI148" i="7"/>
  <c r="BH148" i="7"/>
  <c r="BG148" i="7"/>
  <c r="BF148" i="7"/>
  <c r="T148" i="7"/>
  <c r="R148" i="7"/>
  <c r="P148" i="7"/>
  <c r="J148" i="7"/>
  <c r="BE148" i="7" s="1"/>
  <c r="BK146" i="7"/>
  <c r="BI146" i="7"/>
  <c r="BH146" i="7"/>
  <c r="BG146" i="7"/>
  <c r="BF146" i="7"/>
  <c r="BE146" i="7"/>
  <c r="T146" i="7"/>
  <c r="R146" i="7"/>
  <c r="P146" i="7"/>
  <c r="J146" i="7"/>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T142" i="7"/>
  <c r="R142" i="7"/>
  <c r="P142" i="7"/>
  <c r="J142" i="7"/>
  <c r="BE142" i="7" s="1"/>
  <c r="BK140" i="7"/>
  <c r="BI140" i="7"/>
  <c r="BH140" i="7"/>
  <c r="BG140" i="7"/>
  <c r="BF140" i="7"/>
  <c r="T140" i="7"/>
  <c r="R140" i="7"/>
  <c r="P140" i="7"/>
  <c r="J140" i="7"/>
  <c r="BE140" i="7" s="1"/>
  <c r="BK138" i="7"/>
  <c r="BI138" i="7"/>
  <c r="BH138" i="7"/>
  <c r="BG138" i="7"/>
  <c r="BF138" i="7"/>
  <c r="BE138" i="7"/>
  <c r="T138" i="7"/>
  <c r="R138" i="7"/>
  <c r="P138" i="7"/>
  <c r="J138" i="7"/>
  <c r="BK137" i="7"/>
  <c r="BI137" i="7"/>
  <c r="BH137" i="7"/>
  <c r="BG137" i="7"/>
  <c r="BF137" i="7"/>
  <c r="T137" i="7"/>
  <c r="R137" i="7"/>
  <c r="P137" i="7"/>
  <c r="J137" i="7"/>
  <c r="BE137" i="7" s="1"/>
  <c r="BK136" i="7"/>
  <c r="BI136" i="7"/>
  <c r="BH136" i="7"/>
  <c r="BG136" i="7"/>
  <c r="BF136" i="7"/>
  <c r="T136" i="7"/>
  <c r="R136" i="7"/>
  <c r="P136" i="7"/>
  <c r="J136" i="7"/>
  <c r="BE136" i="7" s="1"/>
  <c r="BK134" i="7"/>
  <c r="BI134" i="7"/>
  <c r="BH134" i="7"/>
  <c r="BG134" i="7"/>
  <c r="BF134" i="7"/>
  <c r="T134" i="7"/>
  <c r="R134" i="7"/>
  <c r="P134" i="7"/>
  <c r="J134" i="7"/>
  <c r="BE134" i="7" s="1"/>
  <c r="BK133" i="7"/>
  <c r="BI133" i="7"/>
  <c r="BH133" i="7"/>
  <c r="BG133" i="7"/>
  <c r="BF133" i="7"/>
  <c r="T133" i="7"/>
  <c r="R133" i="7"/>
  <c r="P133" i="7"/>
  <c r="J133" i="7"/>
  <c r="BE133" i="7" s="1"/>
  <c r="BK132" i="7"/>
  <c r="BI132" i="7"/>
  <c r="BH132" i="7"/>
  <c r="BG132" i="7"/>
  <c r="BF132" i="7"/>
  <c r="T132" i="7"/>
  <c r="R132" i="7"/>
  <c r="R128" i="7" s="1"/>
  <c r="R84" i="7" s="1"/>
  <c r="P132" i="7"/>
  <c r="J132" i="7"/>
  <c r="BE132" i="7" s="1"/>
  <c r="BK130" i="7"/>
  <c r="BI130" i="7"/>
  <c r="BH130" i="7"/>
  <c r="BG130" i="7"/>
  <c r="BF130" i="7"/>
  <c r="T130" i="7"/>
  <c r="T128" i="7" s="1"/>
  <c r="T84" i="7" s="1"/>
  <c r="R130" i="7"/>
  <c r="P130" i="7"/>
  <c r="P128" i="7" s="1"/>
  <c r="P84" i="7" s="1"/>
  <c r="J130" i="7"/>
  <c r="BE130" i="7" s="1"/>
  <c r="J127" i="7"/>
  <c r="J124" i="7"/>
  <c r="J123" i="7"/>
  <c r="J122" i="7"/>
  <c r="J120" i="7"/>
  <c r="J119" i="7"/>
  <c r="J117" i="7"/>
  <c r="J116" i="7"/>
  <c r="J115" i="7"/>
  <c r="J114" i="7"/>
  <c r="J113" i="7"/>
  <c r="J112" i="7"/>
  <c r="J111" i="7"/>
  <c r="J110" i="7"/>
  <c r="J108" i="7"/>
  <c r="J107" i="7"/>
  <c r="J106" i="7"/>
  <c r="J105" i="7"/>
  <c r="J104" i="7"/>
  <c r="J101" i="7"/>
  <c r="J97" i="7"/>
  <c r="J96" i="7"/>
  <c r="J95" i="7"/>
  <c r="J94" i="7"/>
  <c r="J93" i="7"/>
  <c r="J92" i="7"/>
  <c r="J91" i="7"/>
  <c r="J90" i="7"/>
  <c r="J89" i="7"/>
  <c r="J88" i="7"/>
  <c r="J87" i="7"/>
  <c r="J86" i="7"/>
  <c r="J83" i="7"/>
  <c r="J82" i="7"/>
  <c r="J80" i="7"/>
  <c r="J79" i="7"/>
  <c r="J78" i="7"/>
  <c r="J76" i="7"/>
  <c r="J75" i="7"/>
  <c r="J74" i="7"/>
  <c r="J73" i="7"/>
  <c r="J72" i="7"/>
  <c r="J71" i="7"/>
  <c r="J70" i="7"/>
  <c r="J69" i="7"/>
  <c r="J68" i="7"/>
  <c r="J67" i="7"/>
  <c r="J66" i="7"/>
  <c r="J65" i="7"/>
  <c r="J64" i="7"/>
  <c r="J63" i="7"/>
  <c r="J59" i="7"/>
  <c r="J58" i="7"/>
  <c r="J57" i="7"/>
  <c r="J56" i="7"/>
  <c r="J55" i="7"/>
  <c r="J54" i="7"/>
  <c r="J53" i="7"/>
  <c r="J52" i="7"/>
  <c r="J51" i="7"/>
  <c r="J50" i="7"/>
  <c r="J49" i="7"/>
  <c r="J48" i="7"/>
  <c r="J47" i="7"/>
  <c r="J46" i="7"/>
  <c r="J45" i="7"/>
  <c r="J42" i="7"/>
  <c r="J41" i="7"/>
  <c r="J40" i="7"/>
  <c r="J39" i="7"/>
  <c r="J38" i="7"/>
  <c r="J37" i="7"/>
  <c r="J36" i="7"/>
  <c r="J35" i="7"/>
  <c r="J34" i="7"/>
  <c r="J33" i="7"/>
  <c r="J32" i="7"/>
  <c r="J31" i="7"/>
  <c r="J30" i="7"/>
  <c r="J27" i="7"/>
  <c r="J26" i="7"/>
  <c r="J25" i="7"/>
  <c r="J24" i="7"/>
  <c r="J23" i="7"/>
  <c r="J22" i="7"/>
  <c r="J21" i="7"/>
  <c r="J20" i="7"/>
  <c r="BK17" i="7"/>
  <c r="BI17" i="7"/>
  <c r="BH17" i="7"/>
  <c r="BG17" i="7"/>
  <c r="BF17" i="7"/>
  <c r="BE17" i="7"/>
  <c r="T17" i="7"/>
  <c r="R17" i="7"/>
  <c r="P17" i="7"/>
  <c r="J17" i="7"/>
  <c r="BK15" i="7"/>
  <c r="BI15" i="7"/>
  <c r="BH15" i="7"/>
  <c r="BG15" i="7"/>
  <c r="BF15" i="7"/>
  <c r="T15" i="7"/>
  <c r="R15" i="7"/>
  <c r="P15" i="7"/>
  <c r="J15" i="7"/>
  <c r="BE15" i="7" s="1"/>
  <c r="BK14" i="7"/>
  <c r="BI14" i="7"/>
  <c r="BH14" i="7"/>
  <c r="BG14" i="7"/>
  <c r="BF14" i="7"/>
  <c r="T14" i="7"/>
  <c r="R14" i="7"/>
  <c r="P14" i="7"/>
  <c r="J14" i="7"/>
  <c r="BE14" i="7" s="1"/>
  <c r="BK13" i="7"/>
  <c r="BI13" i="7"/>
  <c r="BH13" i="7"/>
  <c r="BG13" i="7"/>
  <c r="BF13" i="7"/>
  <c r="T13" i="7"/>
  <c r="R13" i="7"/>
  <c r="P13" i="7"/>
  <c r="J13" i="7"/>
  <c r="BE13" i="7" s="1"/>
  <c r="BK11" i="7"/>
  <c r="BI11" i="7"/>
  <c r="BH11" i="7"/>
  <c r="BG11" i="7"/>
  <c r="BF11" i="7"/>
  <c r="T11" i="7"/>
  <c r="R11" i="7"/>
  <c r="P11" i="7"/>
  <c r="J11" i="7"/>
  <c r="BE11" i="7" s="1"/>
  <c r="BK9" i="7"/>
  <c r="BI9" i="7"/>
  <c r="BH9" i="7"/>
  <c r="BG9" i="7"/>
  <c r="BF9" i="7"/>
  <c r="T9" i="7"/>
  <c r="R9" i="7"/>
  <c r="P9" i="7"/>
  <c r="P3" i="7" s="1"/>
  <c r="J9" i="7"/>
  <c r="BE9" i="7" s="1"/>
  <c r="BK5" i="7"/>
  <c r="BI5" i="7"/>
  <c r="BH5" i="7"/>
  <c r="BG5" i="7"/>
  <c r="BF5" i="7"/>
  <c r="T5" i="7"/>
  <c r="R5" i="7"/>
  <c r="R3" i="7" s="1"/>
  <c r="R2" i="7" s="1"/>
  <c r="R1" i="7" s="1"/>
  <c r="P5" i="7"/>
  <c r="J5" i="7"/>
  <c r="BE5" i="7" s="1"/>
  <c r="T3" i="7"/>
  <c r="T2" i="7" s="1"/>
  <c r="T1" i="7" s="1"/>
  <c r="BK3" i="7" l="1"/>
  <c r="BK218" i="7"/>
  <c r="J211" i="7"/>
  <c r="BE214" i="7"/>
  <c r="J84" i="7"/>
  <c r="J128" i="7"/>
  <c r="J218" i="7"/>
  <c r="H181" i="8"/>
  <c r="H266" i="8" s="1"/>
  <c r="H123" i="8"/>
  <c r="H263" i="8" s="1"/>
  <c r="H166" i="8"/>
  <c r="H265" i="8" s="1"/>
  <c r="H131" i="8"/>
  <c r="H264" i="8" s="1"/>
  <c r="BK2" i="7"/>
  <c r="BK1" i="7" s="1"/>
  <c r="BK128" i="7"/>
  <c r="BK84" i="7" s="1"/>
  <c r="P2" i="7"/>
  <c r="P1" i="7" s="1"/>
  <c r="J3" i="7"/>
  <c r="J209" i="7"/>
  <c r="J2" i="7" l="1"/>
  <c r="J1" i="7" s="1"/>
  <c r="J215" i="2"/>
  <c r="J212" i="2"/>
  <c r="AG65" i="1" l="1"/>
  <c r="AN65" i="1" s="1"/>
  <c r="J508" i="3"/>
  <c r="J505" i="3"/>
  <c r="J635" i="3" l="1"/>
  <c r="J402" i="3"/>
  <c r="J407" i="3" l="1"/>
  <c r="J551" i="3"/>
  <c r="J625" i="3"/>
  <c r="J37" i="4" l="1"/>
  <c r="J36" i="4"/>
  <c r="AY57" i="1"/>
  <c r="J35" i="4"/>
  <c r="AX57" i="1"/>
  <c r="BI287" i="4"/>
  <c r="BH287" i="4"/>
  <c r="BG287" i="4"/>
  <c r="BF287" i="4"/>
  <c r="T287" i="4"/>
  <c r="T286" i="4" s="1"/>
  <c r="R287" i="4"/>
  <c r="R286" i="4" s="1"/>
  <c r="P287" i="4"/>
  <c r="P286" i="4" s="1"/>
  <c r="BI284" i="4"/>
  <c r="BH284" i="4"/>
  <c r="BG284" i="4"/>
  <c r="BF284" i="4"/>
  <c r="T284" i="4"/>
  <c r="T283" i="4" s="1"/>
  <c r="R284" i="4"/>
  <c r="R283" i="4" s="1"/>
  <c r="P284" i="4"/>
  <c r="P283" i="4" s="1"/>
  <c r="BI282" i="4"/>
  <c r="BH282" i="4"/>
  <c r="BG282" i="4"/>
  <c r="BF282" i="4"/>
  <c r="T282" i="4"/>
  <c r="R282" i="4"/>
  <c r="P282" i="4"/>
  <c r="BI281" i="4"/>
  <c r="BH281" i="4"/>
  <c r="BG281" i="4"/>
  <c r="BF281" i="4"/>
  <c r="T281" i="4"/>
  <c r="R281" i="4"/>
  <c r="P281" i="4"/>
  <c r="BI278" i="4"/>
  <c r="BH278" i="4"/>
  <c r="BG278" i="4"/>
  <c r="BF278" i="4"/>
  <c r="T278" i="4"/>
  <c r="T277" i="4" s="1"/>
  <c r="R278" i="4"/>
  <c r="R277" i="4" s="1"/>
  <c r="P278" i="4"/>
  <c r="P277" i="4" s="1"/>
  <c r="BI275" i="4"/>
  <c r="BH275" i="4"/>
  <c r="BG275" i="4"/>
  <c r="BF275" i="4"/>
  <c r="T275" i="4"/>
  <c r="R275" i="4"/>
  <c r="P275" i="4"/>
  <c r="BI272" i="4"/>
  <c r="BH272" i="4"/>
  <c r="BG272" i="4"/>
  <c r="BF272" i="4"/>
  <c r="T272" i="4"/>
  <c r="R272" i="4"/>
  <c r="P272" i="4"/>
  <c r="BI270" i="4"/>
  <c r="BH270" i="4"/>
  <c r="BG270" i="4"/>
  <c r="BF270" i="4"/>
  <c r="T270" i="4"/>
  <c r="R270" i="4"/>
  <c r="P270" i="4"/>
  <c r="BI268" i="4"/>
  <c r="BH268" i="4"/>
  <c r="BG268" i="4"/>
  <c r="BF268" i="4"/>
  <c r="T268" i="4"/>
  <c r="R268" i="4"/>
  <c r="P268"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2" i="4"/>
  <c r="BH142" i="4"/>
  <c r="BG142" i="4"/>
  <c r="BF142" i="4"/>
  <c r="T142" i="4"/>
  <c r="T141" i="4" s="1"/>
  <c r="R142" i="4"/>
  <c r="R141" i="4" s="1"/>
  <c r="P142" i="4"/>
  <c r="P141" i="4" s="1"/>
  <c r="BI140" i="4"/>
  <c r="BH140" i="4"/>
  <c r="BG140" i="4"/>
  <c r="BF140" i="4"/>
  <c r="T140" i="4"/>
  <c r="T139" i="4" s="1"/>
  <c r="R140" i="4"/>
  <c r="R139" i="4" s="1"/>
  <c r="P140" i="4"/>
  <c r="P139" i="4" s="1"/>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29" i="4"/>
  <c r="BH129" i="4"/>
  <c r="BG129" i="4"/>
  <c r="BF129" i="4"/>
  <c r="T129" i="4"/>
  <c r="R129" i="4"/>
  <c r="P129" i="4"/>
  <c r="BI128" i="4"/>
  <c r="BH128" i="4"/>
  <c r="BG128" i="4"/>
  <c r="BF128" i="4"/>
  <c r="T128" i="4"/>
  <c r="R128" i="4"/>
  <c r="P128" i="4"/>
  <c r="BI127" i="4"/>
  <c r="BH127" i="4"/>
  <c r="BG127" i="4"/>
  <c r="BF127" i="4"/>
  <c r="T127" i="4"/>
  <c r="R127" i="4"/>
  <c r="P127"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0" i="4"/>
  <c r="BH120" i="4"/>
  <c r="BG120" i="4"/>
  <c r="BF120" i="4"/>
  <c r="T120" i="4"/>
  <c r="R120" i="4"/>
  <c r="P120" i="4"/>
  <c r="BI118" i="4"/>
  <c r="BH118" i="4"/>
  <c r="BG118" i="4"/>
  <c r="BF118" i="4"/>
  <c r="T118" i="4"/>
  <c r="R118" i="4"/>
  <c r="P118" i="4"/>
  <c r="BI109" i="4"/>
  <c r="BH109" i="4"/>
  <c r="BG109" i="4"/>
  <c r="BF109" i="4"/>
  <c r="T109" i="4"/>
  <c r="R109" i="4"/>
  <c r="P109" i="4"/>
  <c r="BI108" i="4"/>
  <c r="BH108" i="4"/>
  <c r="BG108" i="4"/>
  <c r="BF108" i="4"/>
  <c r="T108" i="4"/>
  <c r="R108" i="4"/>
  <c r="P108" i="4"/>
  <c r="BI106" i="4"/>
  <c r="BH106" i="4"/>
  <c r="BG106" i="4"/>
  <c r="BF106" i="4"/>
  <c r="T106" i="4"/>
  <c r="R106" i="4"/>
  <c r="P106" i="4"/>
  <c r="BI104" i="4"/>
  <c r="BH104" i="4"/>
  <c r="BG104" i="4"/>
  <c r="BF104" i="4"/>
  <c r="T104" i="4"/>
  <c r="R104" i="4"/>
  <c r="P104" i="4"/>
  <c r="BI100" i="4"/>
  <c r="BH100" i="4"/>
  <c r="BG100" i="4"/>
  <c r="BF100" i="4"/>
  <c r="T100" i="4"/>
  <c r="R100" i="4"/>
  <c r="P100" i="4"/>
  <c r="BI96" i="4"/>
  <c r="BH96" i="4"/>
  <c r="BG96" i="4"/>
  <c r="BF96" i="4"/>
  <c r="T96" i="4"/>
  <c r="R96" i="4"/>
  <c r="P96" i="4"/>
  <c r="J89" i="4"/>
  <c r="F89" i="4"/>
  <c r="F87" i="4"/>
  <c r="E85" i="4"/>
  <c r="J54" i="4"/>
  <c r="F54" i="4"/>
  <c r="F52" i="4"/>
  <c r="E50" i="4"/>
  <c r="J24" i="4"/>
  <c r="E24" i="4"/>
  <c r="J90" i="4" s="1"/>
  <c r="J23" i="4"/>
  <c r="J18" i="4"/>
  <c r="E18" i="4"/>
  <c r="F90" i="4" s="1"/>
  <c r="J17" i="4"/>
  <c r="J12" i="4"/>
  <c r="J52" i="4" s="1"/>
  <c r="E7" i="4"/>
  <c r="E83" i="4" s="1"/>
  <c r="J37" i="3"/>
  <c r="J36" i="3"/>
  <c r="AY56" i="1" s="1"/>
  <c r="J35" i="3"/>
  <c r="AX56" i="1" s="1"/>
  <c r="BI648" i="3"/>
  <c r="BH648" i="3"/>
  <c r="BG648" i="3"/>
  <c r="BF648" i="3"/>
  <c r="T648" i="3"/>
  <c r="R648" i="3"/>
  <c r="P648" i="3"/>
  <c r="BI646" i="3"/>
  <c r="BH646" i="3"/>
  <c r="BG646" i="3"/>
  <c r="BF646" i="3"/>
  <c r="T646" i="3"/>
  <c r="R646" i="3"/>
  <c r="P646" i="3"/>
  <c r="BI644" i="3"/>
  <c r="BH644" i="3"/>
  <c r="BG644" i="3"/>
  <c r="BF644" i="3"/>
  <c r="T644" i="3"/>
  <c r="R644" i="3"/>
  <c r="P644" i="3"/>
  <c r="BI642" i="3"/>
  <c r="BH642" i="3"/>
  <c r="BG642" i="3"/>
  <c r="BF642" i="3"/>
  <c r="T642" i="3"/>
  <c r="R642" i="3"/>
  <c r="P642" i="3"/>
  <c r="BI640" i="3"/>
  <c r="BH640" i="3"/>
  <c r="BG640" i="3"/>
  <c r="BF640" i="3"/>
  <c r="T640" i="3"/>
  <c r="R640" i="3"/>
  <c r="P640" i="3"/>
  <c r="BI638" i="3"/>
  <c r="BH638" i="3"/>
  <c r="BG638" i="3"/>
  <c r="BF638" i="3"/>
  <c r="T638" i="3"/>
  <c r="R638" i="3"/>
  <c r="P638" i="3"/>
  <c r="BI592" i="3"/>
  <c r="BH592" i="3"/>
  <c r="BG592" i="3"/>
  <c r="BF592" i="3"/>
  <c r="T592" i="3"/>
  <c r="R592" i="3"/>
  <c r="P592" i="3"/>
  <c r="BI590" i="3"/>
  <c r="BH590" i="3"/>
  <c r="BG590" i="3"/>
  <c r="BF590" i="3"/>
  <c r="T590" i="3"/>
  <c r="R590" i="3"/>
  <c r="P590" i="3"/>
  <c r="BI576" i="3"/>
  <c r="BH576" i="3"/>
  <c r="BG576" i="3"/>
  <c r="BF576" i="3"/>
  <c r="T576" i="3"/>
  <c r="T575" i="3" s="1"/>
  <c r="R576" i="3"/>
  <c r="R575" i="3" s="1"/>
  <c r="P576" i="3"/>
  <c r="P575" i="3" s="1"/>
  <c r="BI573" i="3"/>
  <c r="BH573" i="3"/>
  <c r="BG573" i="3"/>
  <c r="BF573" i="3"/>
  <c r="T573" i="3"/>
  <c r="R573" i="3"/>
  <c r="P573" i="3"/>
  <c r="BI571" i="3"/>
  <c r="BH571" i="3"/>
  <c r="BG571" i="3"/>
  <c r="BF571" i="3"/>
  <c r="T571" i="3"/>
  <c r="R571" i="3"/>
  <c r="P571" i="3"/>
  <c r="BI569" i="3"/>
  <c r="BH569" i="3"/>
  <c r="BG569" i="3"/>
  <c r="BF569" i="3"/>
  <c r="T569" i="3"/>
  <c r="R569" i="3"/>
  <c r="P569" i="3"/>
  <c r="BI557" i="3"/>
  <c r="BH557" i="3"/>
  <c r="BG557" i="3"/>
  <c r="BF557" i="3"/>
  <c r="T557" i="3"/>
  <c r="T556" i="3" s="1"/>
  <c r="R557" i="3"/>
  <c r="R556" i="3" s="1"/>
  <c r="P557" i="3"/>
  <c r="P556" i="3" s="1"/>
  <c r="BI554" i="3"/>
  <c r="BH554" i="3"/>
  <c r="BG554" i="3"/>
  <c r="BF554" i="3"/>
  <c r="T554" i="3"/>
  <c r="R554" i="3"/>
  <c r="P554" i="3"/>
  <c r="BI550" i="3"/>
  <c r="BH550" i="3"/>
  <c r="BG550" i="3"/>
  <c r="BF550" i="3"/>
  <c r="T550" i="3"/>
  <c r="R550" i="3"/>
  <c r="P550" i="3"/>
  <c r="BI549" i="3"/>
  <c r="BH549" i="3"/>
  <c r="BG549" i="3"/>
  <c r="BF549" i="3"/>
  <c r="T549" i="3"/>
  <c r="R549" i="3"/>
  <c r="P549" i="3"/>
  <c r="BI548" i="3"/>
  <c r="BH548" i="3"/>
  <c r="BG548" i="3"/>
  <c r="BF548" i="3"/>
  <c r="T548" i="3"/>
  <c r="R548" i="3"/>
  <c r="P548" i="3"/>
  <c r="BI546" i="3"/>
  <c r="BH546" i="3"/>
  <c r="BG546" i="3"/>
  <c r="BF546" i="3"/>
  <c r="T546" i="3"/>
  <c r="R546" i="3"/>
  <c r="P546" i="3"/>
  <c r="BI539" i="3"/>
  <c r="BH539" i="3"/>
  <c r="BG539" i="3"/>
  <c r="BF539" i="3"/>
  <c r="T539" i="3"/>
  <c r="R539" i="3"/>
  <c r="P539" i="3"/>
  <c r="BI538" i="3"/>
  <c r="BH538" i="3"/>
  <c r="BG538" i="3"/>
  <c r="BF538" i="3"/>
  <c r="T538" i="3"/>
  <c r="R538" i="3"/>
  <c r="P538" i="3"/>
  <c r="BI537" i="3"/>
  <c r="BH537" i="3"/>
  <c r="BG537" i="3"/>
  <c r="BF537" i="3"/>
  <c r="T537" i="3"/>
  <c r="R537" i="3"/>
  <c r="P537" i="3"/>
  <c r="BI530" i="3"/>
  <c r="BH530" i="3"/>
  <c r="BG530" i="3"/>
  <c r="BF530" i="3"/>
  <c r="T530" i="3"/>
  <c r="R530" i="3"/>
  <c r="P530" i="3"/>
  <c r="BI526" i="3"/>
  <c r="BH526" i="3"/>
  <c r="BG526" i="3"/>
  <c r="BF526" i="3"/>
  <c r="T526" i="3"/>
  <c r="R526" i="3"/>
  <c r="P526" i="3"/>
  <c r="BI519" i="3"/>
  <c r="BH519" i="3"/>
  <c r="BG519" i="3"/>
  <c r="BF519" i="3"/>
  <c r="T519" i="3"/>
  <c r="R519" i="3"/>
  <c r="P519" i="3"/>
  <c r="BI516" i="3"/>
  <c r="BH516" i="3"/>
  <c r="BG516" i="3"/>
  <c r="BF516" i="3"/>
  <c r="T516" i="3"/>
  <c r="R516" i="3"/>
  <c r="P516" i="3"/>
  <c r="BI513" i="3"/>
  <c r="BH513" i="3"/>
  <c r="BG513" i="3"/>
  <c r="BF513" i="3"/>
  <c r="T513" i="3"/>
  <c r="T512" i="3" s="1"/>
  <c r="R513" i="3"/>
  <c r="R512" i="3" s="1"/>
  <c r="P513" i="3"/>
  <c r="P512" i="3" s="1"/>
  <c r="BI511" i="3"/>
  <c r="BH511" i="3"/>
  <c r="BG511" i="3"/>
  <c r="BF511" i="3"/>
  <c r="T511" i="3"/>
  <c r="R511" i="3"/>
  <c r="P511" i="3"/>
  <c r="BI510" i="3"/>
  <c r="BH510" i="3"/>
  <c r="BG510" i="3"/>
  <c r="BF510" i="3"/>
  <c r="T510" i="3"/>
  <c r="R510" i="3"/>
  <c r="P510" i="3"/>
  <c r="BI502" i="3"/>
  <c r="BH502" i="3"/>
  <c r="BG502" i="3"/>
  <c r="BF502" i="3"/>
  <c r="T502" i="3"/>
  <c r="R502" i="3"/>
  <c r="P502" i="3"/>
  <c r="BI498" i="3"/>
  <c r="BH498" i="3"/>
  <c r="BG498" i="3"/>
  <c r="BF498" i="3"/>
  <c r="T498" i="3"/>
  <c r="R498" i="3"/>
  <c r="P498" i="3"/>
  <c r="BI496" i="3"/>
  <c r="BH496" i="3"/>
  <c r="BG496" i="3"/>
  <c r="BF496" i="3"/>
  <c r="T496" i="3"/>
  <c r="R496" i="3"/>
  <c r="P496" i="3"/>
  <c r="BI492" i="3"/>
  <c r="BH492" i="3"/>
  <c r="BG492" i="3"/>
  <c r="BF492" i="3"/>
  <c r="T492" i="3"/>
  <c r="R492" i="3"/>
  <c r="P492" i="3"/>
  <c r="BI489" i="3"/>
  <c r="BH489" i="3"/>
  <c r="BG489" i="3"/>
  <c r="BF489" i="3"/>
  <c r="T489" i="3"/>
  <c r="R489" i="3"/>
  <c r="P489" i="3"/>
  <c r="BI487" i="3"/>
  <c r="BH487" i="3"/>
  <c r="BG487" i="3"/>
  <c r="BF487" i="3"/>
  <c r="T487" i="3"/>
  <c r="R487" i="3"/>
  <c r="P487" i="3"/>
  <c r="BI486" i="3"/>
  <c r="BH486" i="3"/>
  <c r="BG486" i="3"/>
  <c r="BF486" i="3"/>
  <c r="T486" i="3"/>
  <c r="R486" i="3"/>
  <c r="P486" i="3"/>
  <c r="BI484" i="3"/>
  <c r="BH484" i="3"/>
  <c r="BG484" i="3"/>
  <c r="BF484" i="3"/>
  <c r="T484" i="3"/>
  <c r="R484" i="3"/>
  <c r="P484" i="3"/>
  <c r="BI483" i="3"/>
  <c r="BH483" i="3"/>
  <c r="BG483" i="3"/>
  <c r="BF483" i="3"/>
  <c r="T483" i="3"/>
  <c r="R483" i="3"/>
  <c r="P483" i="3"/>
  <c r="BI479" i="3"/>
  <c r="BH479" i="3"/>
  <c r="BG479" i="3"/>
  <c r="BF479" i="3"/>
  <c r="T479" i="3"/>
  <c r="R479" i="3"/>
  <c r="P479" i="3"/>
  <c r="BI477" i="3"/>
  <c r="BH477" i="3"/>
  <c r="BG477" i="3"/>
  <c r="BF477" i="3"/>
  <c r="T477" i="3"/>
  <c r="R477" i="3"/>
  <c r="P477" i="3"/>
  <c r="BI474" i="3"/>
  <c r="BH474" i="3"/>
  <c r="BG474" i="3"/>
  <c r="BF474" i="3"/>
  <c r="T474" i="3"/>
  <c r="R474" i="3"/>
  <c r="P474" i="3"/>
  <c r="BI472" i="3"/>
  <c r="BH472" i="3"/>
  <c r="BG472" i="3"/>
  <c r="BF472" i="3"/>
  <c r="T472" i="3"/>
  <c r="R472" i="3"/>
  <c r="P472" i="3"/>
  <c r="BI470" i="3"/>
  <c r="BH470" i="3"/>
  <c r="BG470" i="3"/>
  <c r="BF470" i="3"/>
  <c r="T470" i="3"/>
  <c r="R470" i="3"/>
  <c r="P470" i="3"/>
  <c r="BI468" i="3"/>
  <c r="BH468" i="3"/>
  <c r="BG468" i="3"/>
  <c r="BF468" i="3"/>
  <c r="T468" i="3"/>
  <c r="R468" i="3"/>
  <c r="P468" i="3"/>
  <c r="BI466" i="3"/>
  <c r="BH466" i="3"/>
  <c r="BG466" i="3"/>
  <c r="BF466" i="3"/>
  <c r="T466" i="3"/>
  <c r="R466" i="3"/>
  <c r="P466" i="3"/>
  <c r="BI464" i="3"/>
  <c r="BH464" i="3"/>
  <c r="BG464" i="3"/>
  <c r="BF464" i="3"/>
  <c r="T464" i="3"/>
  <c r="R464" i="3"/>
  <c r="P464" i="3"/>
  <c r="BI462" i="3"/>
  <c r="BH462" i="3"/>
  <c r="BG462" i="3"/>
  <c r="BF462" i="3"/>
  <c r="T462" i="3"/>
  <c r="R462" i="3"/>
  <c r="P462" i="3"/>
  <c r="BI460" i="3"/>
  <c r="BH460" i="3"/>
  <c r="BG460" i="3"/>
  <c r="BF460" i="3"/>
  <c r="T460" i="3"/>
  <c r="T459" i="3" s="1"/>
  <c r="R460" i="3"/>
  <c r="R459" i="3" s="1"/>
  <c r="P460" i="3"/>
  <c r="P459" i="3" s="1"/>
  <c r="BI457" i="3"/>
  <c r="BH457" i="3"/>
  <c r="BG457" i="3"/>
  <c r="BF457" i="3"/>
  <c r="T457" i="3"/>
  <c r="R457" i="3"/>
  <c r="P457" i="3"/>
  <c r="BI455" i="3"/>
  <c r="BH455" i="3"/>
  <c r="BG455" i="3"/>
  <c r="BF455" i="3"/>
  <c r="T455" i="3"/>
  <c r="R455" i="3"/>
  <c r="P455" i="3"/>
  <c r="BI453" i="3"/>
  <c r="BH453" i="3"/>
  <c r="BG453" i="3"/>
  <c r="BF453" i="3"/>
  <c r="T453" i="3"/>
  <c r="R453" i="3"/>
  <c r="P453" i="3"/>
  <c r="BI451" i="3"/>
  <c r="BH451" i="3"/>
  <c r="BG451" i="3"/>
  <c r="BF451" i="3"/>
  <c r="T451" i="3"/>
  <c r="R451" i="3"/>
  <c r="P451" i="3"/>
  <c r="BI449" i="3"/>
  <c r="BH449" i="3"/>
  <c r="BG449" i="3"/>
  <c r="BF449" i="3"/>
  <c r="T449" i="3"/>
  <c r="R449" i="3"/>
  <c r="P449" i="3"/>
  <c r="BI447" i="3"/>
  <c r="BH447" i="3"/>
  <c r="BG447" i="3"/>
  <c r="BF447" i="3"/>
  <c r="T447" i="3"/>
  <c r="R447" i="3"/>
  <c r="P447" i="3"/>
  <c r="BI445" i="3"/>
  <c r="BH445" i="3"/>
  <c r="BG445" i="3"/>
  <c r="BF445" i="3"/>
  <c r="T445" i="3"/>
  <c r="R445" i="3"/>
  <c r="P445" i="3"/>
  <c r="BI443" i="3"/>
  <c r="BH443" i="3"/>
  <c r="BG443" i="3"/>
  <c r="BF443" i="3"/>
  <c r="T443" i="3"/>
  <c r="R443" i="3"/>
  <c r="P443" i="3"/>
  <c r="BI441" i="3"/>
  <c r="BH441" i="3"/>
  <c r="BG441" i="3"/>
  <c r="BF441" i="3"/>
  <c r="T441" i="3"/>
  <c r="R441" i="3"/>
  <c r="P441" i="3"/>
  <c r="BI440" i="3"/>
  <c r="BH440" i="3"/>
  <c r="BG440" i="3"/>
  <c r="BF440" i="3"/>
  <c r="T440" i="3"/>
  <c r="R440" i="3"/>
  <c r="P440" i="3"/>
  <c r="BI438" i="3"/>
  <c r="BH438" i="3"/>
  <c r="BG438" i="3"/>
  <c r="BF438" i="3"/>
  <c r="T438" i="3"/>
  <c r="R438" i="3"/>
  <c r="P438" i="3"/>
  <c r="BI437" i="3"/>
  <c r="BH437" i="3"/>
  <c r="BG437" i="3"/>
  <c r="BF437" i="3"/>
  <c r="T437" i="3"/>
  <c r="R437" i="3"/>
  <c r="P437" i="3"/>
  <c r="BI435" i="3"/>
  <c r="BH435" i="3"/>
  <c r="BG435" i="3"/>
  <c r="BF435" i="3"/>
  <c r="T435" i="3"/>
  <c r="R435" i="3"/>
  <c r="P435" i="3"/>
  <c r="BI433" i="3"/>
  <c r="BH433" i="3"/>
  <c r="BG433" i="3"/>
  <c r="BF433" i="3"/>
  <c r="T433" i="3"/>
  <c r="R433" i="3"/>
  <c r="P433" i="3"/>
  <c r="BI430" i="3"/>
  <c r="BH430" i="3"/>
  <c r="BG430" i="3"/>
  <c r="BF430" i="3"/>
  <c r="T430" i="3"/>
  <c r="R430" i="3"/>
  <c r="P430" i="3"/>
  <c r="BI428" i="3"/>
  <c r="BH428" i="3"/>
  <c r="BG428" i="3"/>
  <c r="BF428" i="3"/>
  <c r="T428" i="3"/>
  <c r="R428" i="3"/>
  <c r="P428" i="3"/>
  <c r="BI425" i="3"/>
  <c r="BH425" i="3"/>
  <c r="BG425" i="3"/>
  <c r="BF425" i="3"/>
  <c r="T425" i="3"/>
  <c r="R425" i="3"/>
  <c r="P425" i="3"/>
  <c r="BI423" i="3"/>
  <c r="BH423" i="3"/>
  <c r="BG423" i="3"/>
  <c r="BF423" i="3"/>
  <c r="T423" i="3"/>
  <c r="R423" i="3"/>
  <c r="P423" i="3"/>
  <c r="BI419" i="3"/>
  <c r="BH419" i="3"/>
  <c r="BG419" i="3"/>
  <c r="BF419" i="3"/>
  <c r="T419" i="3"/>
  <c r="T418" i="3" s="1"/>
  <c r="R419" i="3"/>
  <c r="R418" i="3" s="1"/>
  <c r="P419" i="3"/>
  <c r="P418" i="3" s="1"/>
  <c r="BI416" i="3"/>
  <c r="BH416" i="3"/>
  <c r="BG416" i="3"/>
  <c r="BF416" i="3"/>
  <c r="T416" i="3"/>
  <c r="R416" i="3"/>
  <c r="P416" i="3"/>
  <c r="BI414" i="3"/>
  <c r="BH414" i="3"/>
  <c r="BG414" i="3"/>
  <c r="BF414" i="3"/>
  <c r="T414" i="3"/>
  <c r="R414" i="3"/>
  <c r="P414" i="3"/>
  <c r="BI412" i="3"/>
  <c r="BH412" i="3"/>
  <c r="BG412" i="3"/>
  <c r="BF412" i="3"/>
  <c r="T412" i="3"/>
  <c r="R412" i="3"/>
  <c r="P412" i="3"/>
  <c r="BI410" i="3"/>
  <c r="BH410" i="3"/>
  <c r="BG410" i="3"/>
  <c r="BF410" i="3"/>
  <c r="T410" i="3"/>
  <c r="R410" i="3"/>
  <c r="P410" i="3"/>
  <c r="BI389" i="3"/>
  <c r="BH389" i="3"/>
  <c r="BG389" i="3"/>
  <c r="BF389" i="3"/>
  <c r="T389" i="3"/>
  <c r="R389" i="3"/>
  <c r="P389" i="3"/>
  <c r="BI358" i="3"/>
  <c r="BH358" i="3"/>
  <c r="BG358" i="3"/>
  <c r="BF358" i="3"/>
  <c r="T358" i="3"/>
  <c r="R358" i="3"/>
  <c r="P358" i="3"/>
  <c r="BI354" i="3"/>
  <c r="BH354" i="3"/>
  <c r="BG354" i="3"/>
  <c r="BF354" i="3"/>
  <c r="T354" i="3"/>
  <c r="R354" i="3"/>
  <c r="P354" i="3"/>
  <c r="BI351" i="3"/>
  <c r="BH351" i="3"/>
  <c r="BG351" i="3"/>
  <c r="BF351" i="3"/>
  <c r="T351" i="3"/>
  <c r="R351" i="3"/>
  <c r="P351" i="3"/>
  <c r="BI348" i="3"/>
  <c r="BH348" i="3"/>
  <c r="BG348" i="3"/>
  <c r="BF348" i="3"/>
  <c r="T348" i="3"/>
  <c r="R348" i="3"/>
  <c r="P348" i="3"/>
  <c r="BI341" i="3"/>
  <c r="BH341" i="3"/>
  <c r="BG341" i="3"/>
  <c r="BF341" i="3"/>
  <c r="T341" i="3"/>
  <c r="R341" i="3"/>
  <c r="P341" i="3"/>
  <c r="BI338" i="3"/>
  <c r="BH338" i="3"/>
  <c r="BG338" i="3"/>
  <c r="BF338" i="3"/>
  <c r="T338" i="3"/>
  <c r="R338" i="3"/>
  <c r="P338" i="3"/>
  <c r="BI335" i="3"/>
  <c r="BH335" i="3"/>
  <c r="BG335" i="3"/>
  <c r="BF335" i="3"/>
  <c r="T335" i="3"/>
  <c r="R335" i="3"/>
  <c r="P335" i="3"/>
  <c r="BI332" i="3"/>
  <c r="BH332" i="3"/>
  <c r="BG332" i="3"/>
  <c r="BF332" i="3"/>
  <c r="T332" i="3"/>
  <c r="R332" i="3"/>
  <c r="P332" i="3"/>
  <c r="BI328" i="3"/>
  <c r="BH328" i="3"/>
  <c r="BG328" i="3"/>
  <c r="BF328" i="3"/>
  <c r="T328" i="3"/>
  <c r="R328" i="3"/>
  <c r="P328" i="3"/>
  <c r="BI324" i="3"/>
  <c r="BH324" i="3"/>
  <c r="BG324" i="3"/>
  <c r="BF324" i="3"/>
  <c r="T324" i="3"/>
  <c r="R324" i="3"/>
  <c r="P324" i="3"/>
  <c r="BI320" i="3"/>
  <c r="BH320" i="3"/>
  <c r="BG320" i="3"/>
  <c r="BF320" i="3"/>
  <c r="T320" i="3"/>
  <c r="R320" i="3"/>
  <c r="P320" i="3"/>
  <c r="BI315" i="3"/>
  <c r="BH315" i="3"/>
  <c r="BG315" i="3"/>
  <c r="BF315" i="3"/>
  <c r="T315" i="3"/>
  <c r="R315" i="3"/>
  <c r="P315" i="3"/>
  <c r="BI289" i="3"/>
  <c r="BH289" i="3"/>
  <c r="BG289" i="3"/>
  <c r="BF289" i="3"/>
  <c r="T289" i="3"/>
  <c r="R289" i="3"/>
  <c r="P289" i="3"/>
  <c r="BI277" i="3"/>
  <c r="BH277" i="3"/>
  <c r="BG277" i="3"/>
  <c r="BF277" i="3"/>
  <c r="T277" i="3"/>
  <c r="R277" i="3"/>
  <c r="P277" i="3"/>
  <c r="BI276" i="3"/>
  <c r="BH276" i="3"/>
  <c r="BG276" i="3"/>
  <c r="BF276" i="3"/>
  <c r="T276" i="3"/>
  <c r="R276" i="3"/>
  <c r="P276" i="3"/>
  <c r="BI272" i="3"/>
  <c r="BH272" i="3"/>
  <c r="BG272" i="3"/>
  <c r="BF272" i="3"/>
  <c r="T272" i="3"/>
  <c r="R272" i="3"/>
  <c r="P272" i="3"/>
  <c r="BI261" i="3"/>
  <c r="BH261" i="3"/>
  <c r="BG261" i="3"/>
  <c r="BF261" i="3"/>
  <c r="T261" i="3"/>
  <c r="R261" i="3"/>
  <c r="P261" i="3"/>
  <c r="BI252" i="3"/>
  <c r="BH252" i="3"/>
  <c r="BG252" i="3"/>
  <c r="BF252" i="3"/>
  <c r="T252" i="3"/>
  <c r="R252" i="3"/>
  <c r="P252" i="3"/>
  <c r="BI250" i="3"/>
  <c r="BH250" i="3"/>
  <c r="BG250" i="3"/>
  <c r="BF250" i="3"/>
  <c r="T250" i="3"/>
  <c r="R250" i="3"/>
  <c r="P250" i="3"/>
  <c r="BI247" i="3"/>
  <c r="BH247" i="3"/>
  <c r="BG247" i="3"/>
  <c r="BF247" i="3"/>
  <c r="T247" i="3"/>
  <c r="R247" i="3"/>
  <c r="P247" i="3"/>
  <c r="BI245" i="3"/>
  <c r="BH245" i="3"/>
  <c r="BG245" i="3"/>
  <c r="BF245" i="3"/>
  <c r="T245" i="3"/>
  <c r="R245" i="3"/>
  <c r="P245" i="3"/>
  <c r="BI242" i="3"/>
  <c r="BH242" i="3"/>
  <c r="BG242" i="3"/>
  <c r="BF242" i="3"/>
  <c r="T242" i="3"/>
  <c r="R242" i="3"/>
  <c r="P242" i="3"/>
  <c r="BI239" i="3"/>
  <c r="BH239" i="3"/>
  <c r="BG239" i="3"/>
  <c r="BF239" i="3"/>
  <c r="T239" i="3"/>
  <c r="R239" i="3"/>
  <c r="P239" i="3"/>
  <c r="BI238" i="3"/>
  <c r="BH238" i="3"/>
  <c r="BG238" i="3"/>
  <c r="BF238" i="3"/>
  <c r="T238" i="3"/>
  <c r="R238" i="3"/>
  <c r="P238" i="3"/>
  <c r="BI234" i="3"/>
  <c r="BH234" i="3"/>
  <c r="BG234" i="3"/>
  <c r="BF234" i="3"/>
  <c r="T234" i="3"/>
  <c r="R234" i="3"/>
  <c r="P234" i="3"/>
  <c r="BI205" i="3"/>
  <c r="BH205" i="3"/>
  <c r="BG205" i="3"/>
  <c r="BF205" i="3"/>
  <c r="T205" i="3"/>
  <c r="R205" i="3"/>
  <c r="P205" i="3"/>
  <c r="BI193" i="3"/>
  <c r="BH193" i="3"/>
  <c r="BG193" i="3"/>
  <c r="BF193" i="3"/>
  <c r="T193" i="3"/>
  <c r="R193" i="3"/>
  <c r="P193" i="3"/>
  <c r="BI191" i="3"/>
  <c r="BH191" i="3"/>
  <c r="BG191" i="3"/>
  <c r="BF191" i="3"/>
  <c r="T191" i="3"/>
  <c r="R191" i="3"/>
  <c r="P191" i="3"/>
  <c r="BI189" i="3"/>
  <c r="BH189" i="3"/>
  <c r="BG189" i="3"/>
  <c r="BF189" i="3"/>
  <c r="T189" i="3"/>
  <c r="R189" i="3"/>
  <c r="P189" i="3"/>
  <c r="BI185" i="3"/>
  <c r="BH185" i="3"/>
  <c r="BG185" i="3"/>
  <c r="BF185" i="3"/>
  <c r="T185" i="3"/>
  <c r="R185" i="3"/>
  <c r="P185" i="3"/>
  <c r="BI154" i="3"/>
  <c r="BH154" i="3"/>
  <c r="BG154" i="3"/>
  <c r="BF154" i="3"/>
  <c r="T154" i="3"/>
  <c r="R154" i="3"/>
  <c r="P154" i="3"/>
  <c r="BI140" i="3"/>
  <c r="BH140" i="3"/>
  <c r="BG140" i="3"/>
  <c r="BF140" i="3"/>
  <c r="T140" i="3"/>
  <c r="R140" i="3"/>
  <c r="P140" i="3"/>
  <c r="BI132" i="3"/>
  <c r="BH132" i="3"/>
  <c r="BG132" i="3"/>
  <c r="BF132" i="3"/>
  <c r="T132" i="3"/>
  <c r="T131" i="3" s="1"/>
  <c r="R132" i="3"/>
  <c r="R131" i="3" s="1"/>
  <c r="P132" i="3"/>
  <c r="P131" i="3" s="1"/>
  <c r="BI127" i="3"/>
  <c r="BH127" i="3"/>
  <c r="BG127" i="3"/>
  <c r="BF127" i="3"/>
  <c r="T127" i="3"/>
  <c r="R127" i="3"/>
  <c r="P127" i="3"/>
  <c r="BI123" i="3"/>
  <c r="BH123" i="3"/>
  <c r="BG123" i="3"/>
  <c r="BF123" i="3"/>
  <c r="T123" i="3"/>
  <c r="R123" i="3"/>
  <c r="P123" i="3"/>
  <c r="BI119" i="3"/>
  <c r="BH119" i="3"/>
  <c r="BG119" i="3"/>
  <c r="BF119" i="3"/>
  <c r="T119" i="3"/>
  <c r="R119" i="3"/>
  <c r="P119" i="3"/>
  <c r="BI117" i="3"/>
  <c r="BH117" i="3"/>
  <c r="BG117" i="3"/>
  <c r="BF117" i="3"/>
  <c r="T117" i="3"/>
  <c r="R117" i="3"/>
  <c r="P117" i="3"/>
  <c r="BI110" i="3"/>
  <c r="BH110" i="3"/>
  <c r="BG110" i="3"/>
  <c r="BF110" i="3"/>
  <c r="T110" i="3"/>
  <c r="R110" i="3"/>
  <c r="P110" i="3"/>
  <c r="BI103" i="3"/>
  <c r="BH103" i="3"/>
  <c r="BG103" i="3"/>
  <c r="BF103" i="3"/>
  <c r="T103" i="3"/>
  <c r="R103" i="3"/>
  <c r="P103" i="3"/>
  <c r="J96" i="3"/>
  <c r="F96" i="3"/>
  <c r="F94" i="3"/>
  <c r="E92" i="3"/>
  <c r="J54" i="3"/>
  <c r="F54" i="3"/>
  <c r="F52" i="3"/>
  <c r="E50" i="3"/>
  <c r="J24" i="3"/>
  <c r="E24" i="3"/>
  <c r="J55" i="3" s="1"/>
  <c r="J23" i="3"/>
  <c r="J18" i="3"/>
  <c r="E18" i="3"/>
  <c r="F55" i="3" s="1"/>
  <c r="J17" i="3"/>
  <c r="J12" i="3"/>
  <c r="J94" i="3" s="1"/>
  <c r="E7" i="3"/>
  <c r="E90" i="3" s="1"/>
  <c r="J37" i="2"/>
  <c r="J36" i="2"/>
  <c r="AY55" i="1" s="1"/>
  <c r="J35" i="2"/>
  <c r="AX55" i="1" s="1"/>
  <c r="BI268" i="2"/>
  <c r="BH268" i="2"/>
  <c r="BG268" i="2"/>
  <c r="BF268" i="2"/>
  <c r="T268" i="2"/>
  <c r="R268" i="2"/>
  <c r="P268" i="2"/>
  <c r="BI266" i="2"/>
  <c r="BH266" i="2"/>
  <c r="BG266" i="2"/>
  <c r="BF266" i="2"/>
  <c r="T266" i="2"/>
  <c r="R266" i="2"/>
  <c r="P266" i="2"/>
  <c r="BI264" i="2"/>
  <c r="BH264" i="2"/>
  <c r="BG264" i="2"/>
  <c r="BF264" i="2"/>
  <c r="T264" i="2"/>
  <c r="R264" i="2"/>
  <c r="P264" i="2"/>
  <c r="BI262" i="2"/>
  <c r="BH262" i="2"/>
  <c r="BG262" i="2"/>
  <c r="BF262" i="2"/>
  <c r="T262" i="2"/>
  <c r="R262" i="2"/>
  <c r="P262" i="2"/>
  <c r="BI260" i="2"/>
  <c r="BH260" i="2"/>
  <c r="BG260" i="2"/>
  <c r="BF260" i="2"/>
  <c r="T260" i="2"/>
  <c r="R260" i="2"/>
  <c r="P260" i="2"/>
  <c r="BI258" i="2"/>
  <c r="BH258" i="2"/>
  <c r="BG258" i="2"/>
  <c r="BF258" i="2"/>
  <c r="T258" i="2"/>
  <c r="R258" i="2"/>
  <c r="P258" i="2"/>
  <c r="BI254" i="2"/>
  <c r="BH254" i="2"/>
  <c r="BG254" i="2"/>
  <c r="BF254" i="2"/>
  <c r="T254" i="2"/>
  <c r="R254" i="2"/>
  <c r="P254" i="2"/>
  <c r="BI251" i="2"/>
  <c r="BH251" i="2"/>
  <c r="BG251" i="2"/>
  <c r="BF251" i="2"/>
  <c r="T251" i="2"/>
  <c r="R251" i="2"/>
  <c r="P251" i="2"/>
  <c r="BI250" i="2"/>
  <c r="BH250" i="2"/>
  <c r="BG250" i="2"/>
  <c r="BF250" i="2"/>
  <c r="T250" i="2"/>
  <c r="R250" i="2"/>
  <c r="P250" i="2"/>
  <c r="BI248" i="2"/>
  <c r="BH248" i="2"/>
  <c r="BG248" i="2"/>
  <c r="BF248" i="2"/>
  <c r="T248" i="2"/>
  <c r="R248" i="2"/>
  <c r="P248" i="2"/>
  <c r="BI246" i="2"/>
  <c r="BH246" i="2"/>
  <c r="BG246" i="2"/>
  <c r="BF246" i="2"/>
  <c r="T246" i="2"/>
  <c r="R246" i="2"/>
  <c r="P246" i="2"/>
  <c r="BI245" i="2"/>
  <c r="BH245" i="2"/>
  <c r="BG245" i="2"/>
  <c r="BF245" i="2"/>
  <c r="T245" i="2"/>
  <c r="R245" i="2"/>
  <c r="P245" i="2"/>
  <c r="BI241" i="2"/>
  <c r="BH241" i="2"/>
  <c r="BG241" i="2"/>
  <c r="BF241" i="2"/>
  <c r="T241" i="2"/>
  <c r="R241" i="2"/>
  <c r="P241" i="2"/>
  <c r="BI234" i="2"/>
  <c r="BH234" i="2"/>
  <c r="BG234" i="2"/>
  <c r="BF234" i="2"/>
  <c r="T234" i="2"/>
  <c r="R234" i="2"/>
  <c r="P234" i="2"/>
  <c r="BI233" i="2"/>
  <c r="BH233" i="2"/>
  <c r="BG233" i="2"/>
  <c r="BF233" i="2"/>
  <c r="T233" i="2"/>
  <c r="R233" i="2"/>
  <c r="P233" i="2"/>
  <c r="BI232" i="2"/>
  <c r="BH232" i="2"/>
  <c r="BG232" i="2"/>
  <c r="BF232" i="2"/>
  <c r="T232" i="2"/>
  <c r="R232" i="2"/>
  <c r="P232" i="2"/>
  <c r="BI231" i="2"/>
  <c r="BH231" i="2"/>
  <c r="BG231" i="2"/>
  <c r="BF231" i="2"/>
  <c r="T231" i="2"/>
  <c r="R231" i="2"/>
  <c r="P231" i="2"/>
  <c r="BI229" i="2"/>
  <c r="BH229" i="2"/>
  <c r="BG229" i="2"/>
  <c r="BF229" i="2"/>
  <c r="T229" i="2"/>
  <c r="R229" i="2"/>
  <c r="P229" i="2"/>
  <c r="BI227" i="2"/>
  <c r="BH227" i="2"/>
  <c r="BG227" i="2"/>
  <c r="BF227" i="2"/>
  <c r="T227" i="2"/>
  <c r="R227" i="2"/>
  <c r="P227" i="2"/>
  <c r="BI226" i="2"/>
  <c r="BH226" i="2"/>
  <c r="BG226" i="2"/>
  <c r="BF226" i="2"/>
  <c r="T226" i="2"/>
  <c r="R226" i="2"/>
  <c r="P226" i="2"/>
  <c r="BI224" i="2"/>
  <c r="BH224" i="2"/>
  <c r="BG224" i="2"/>
  <c r="BF224" i="2"/>
  <c r="T224" i="2"/>
  <c r="R224" i="2"/>
  <c r="P224" i="2"/>
  <c r="BI222" i="2"/>
  <c r="BH222" i="2"/>
  <c r="BG222" i="2"/>
  <c r="BF222" i="2"/>
  <c r="T222" i="2"/>
  <c r="R222" i="2"/>
  <c r="P222" i="2"/>
  <c r="BI218" i="2"/>
  <c r="BH218" i="2"/>
  <c r="BG218" i="2"/>
  <c r="BF218" i="2"/>
  <c r="T218" i="2"/>
  <c r="R218" i="2"/>
  <c r="P218" i="2"/>
  <c r="BI210" i="2"/>
  <c r="BH210" i="2"/>
  <c r="BG210" i="2"/>
  <c r="BF210" i="2"/>
  <c r="T210" i="2"/>
  <c r="R210" i="2"/>
  <c r="P210" i="2"/>
  <c r="BI208" i="2"/>
  <c r="BH208" i="2"/>
  <c r="BG208" i="2"/>
  <c r="BF208" i="2"/>
  <c r="T208" i="2"/>
  <c r="R208" i="2"/>
  <c r="P208" i="2"/>
  <c r="BI205" i="2"/>
  <c r="BH205" i="2"/>
  <c r="BG205" i="2"/>
  <c r="BF205" i="2"/>
  <c r="T205" i="2"/>
  <c r="R205" i="2"/>
  <c r="P205" i="2"/>
  <c r="BI203" i="2"/>
  <c r="BH203" i="2"/>
  <c r="BG203" i="2"/>
  <c r="BF203" i="2"/>
  <c r="T203" i="2"/>
  <c r="R203" i="2"/>
  <c r="P203" i="2"/>
  <c r="BI201" i="2"/>
  <c r="BH201" i="2"/>
  <c r="BG201" i="2"/>
  <c r="BF201" i="2"/>
  <c r="T201" i="2"/>
  <c r="R201" i="2"/>
  <c r="P201" i="2"/>
  <c r="BI199" i="2"/>
  <c r="BH199" i="2"/>
  <c r="BG199" i="2"/>
  <c r="BF199" i="2"/>
  <c r="T199" i="2"/>
  <c r="R199" i="2"/>
  <c r="P199" i="2"/>
  <c r="BI197" i="2"/>
  <c r="BH197" i="2"/>
  <c r="BG197" i="2"/>
  <c r="BF197" i="2"/>
  <c r="T197" i="2"/>
  <c r="R197" i="2"/>
  <c r="P197" i="2"/>
  <c r="BI195" i="2"/>
  <c r="BH195" i="2"/>
  <c r="BG195" i="2"/>
  <c r="BF195" i="2"/>
  <c r="T195" i="2"/>
  <c r="R195" i="2"/>
  <c r="P195" i="2"/>
  <c r="BI193" i="2"/>
  <c r="BH193" i="2"/>
  <c r="BG193" i="2"/>
  <c r="BF193" i="2"/>
  <c r="T193" i="2"/>
  <c r="R193" i="2"/>
  <c r="P193" i="2"/>
  <c r="BI191" i="2"/>
  <c r="BH191" i="2"/>
  <c r="BG191" i="2"/>
  <c r="BF191" i="2"/>
  <c r="T191" i="2"/>
  <c r="T190" i="2" s="1"/>
  <c r="R191" i="2"/>
  <c r="R190" i="2" s="1"/>
  <c r="P191" i="2"/>
  <c r="P190" i="2" s="1"/>
  <c r="BI186" i="2"/>
  <c r="BH186" i="2"/>
  <c r="BG186" i="2"/>
  <c r="BF186" i="2"/>
  <c r="T186" i="2"/>
  <c r="R186" i="2"/>
  <c r="P186" i="2"/>
  <c r="BI179" i="2"/>
  <c r="BH179" i="2"/>
  <c r="BG179" i="2"/>
  <c r="BF179" i="2"/>
  <c r="T179" i="2"/>
  <c r="R179" i="2"/>
  <c r="P179" i="2"/>
  <c r="BI177" i="2"/>
  <c r="BH177" i="2"/>
  <c r="BG177" i="2"/>
  <c r="BF177" i="2"/>
  <c r="T177" i="2"/>
  <c r="T176" i="2" s="1"/>
  <c r="R177" i="2"/>
  <c r="R176" i="2" s="1"/>
  <c r="P177" i="2"/>
  <c r="P176" i="2" s="1"/>
  <c r="BI174" i="2"/>
  <c r="BH174" i="2"/>
  <c r="BG174" i="2"/>
  <c r="BF174" i="2"/>
  <c r="T174" i="2"/>
  <c r="R174" i="2"/>
  <c r="P174" i="2"/>
  <c r="BI172" i="2"/>
  <c r="BH172" i="2"/>
  <c r="BG172" i="2"/>
  <c r="BF172" i="2"/>
  <c r="T172" i="2"/>
  <c r="R172" i="2"/>
  <c r="P172" i="2"/>
  <c r="BI169" i="2"/>
  <c r="BH169" i="2"/>
  <c r="BG169" i="2"/>
  <c r="BF169" i="2"/>
  <c r="T169" i="2"/>
  <c r="R169" i="2"/>
  <c r="P169" i="2"/>
  <c r="BI167" i="2"/>
  <c r="BH167" i="2"/>
  <c r="BG167" i="2"/>
  <c r="BF167" i="2"/>
  <c r="T167" i="2"/>
  <c r="R167" i="2"/>
  <c r="P167" i="2"/>
  <c r="BI165" i="2"/>
  <c r="BH165" i="2"/>
  <c r="BG165" i="2"/>
  <c r="BF165" i="2"/>
  <c r="T165" i="2"/>
  <c r="R165" i="2"/>
  <c r="P165" i="2"/>
  <c r="BI163" i="2"/>
  <c r="BH163" i="2"/>
  <c r="BG163" i="2"/>
  <c r="BF163" i="2"/>
  <c r="T163" i="2"/>
  <c r="R163" i="2"/>
  <c r="P163" i="2"/>
  <c r="BI160" i="2"/>
  <c r="BH160" i="2"/>
  <c r="BG160" i="2"/>
  <c r="BF160" i="2"/>
  <c r="T160" i="2"/>
  <c r="R160" i="2"/>
  <c r="P160" i="2"/>
  <c r="BI158" i="2"/>
  <c r="BH158" i="2"/>
  <c r="BG158" i="2"/>
  <c r="BF158" i="2"/>
  <c r="T158" i="2"/>
  <c r="R158" i="2"/>
  <c r="P158" i="2"/>
  <c r="BI155" i="2"/>
  <c r="BH155" i="2"/>
  <c r="BG155" i="2"/>
  <c r="BF155" i="2"/>
  <c r="T155" i="2"/>
  <c r="R155" i="2"/>
  <c r="P155" i="2"/>
  <c r="BI151" i="2"/>
  <c r="BH151" i="2"/>
  <c r="BG151" i="2"/>
  <c r="BF151" i="2"/>
  <c r="T151" i="2"/>
  <c r="T150" i="2" s="1"/>
  <c r="R151" i="2"/>
  <c r="R150" i="2" s="1"/>
  <c r="P151" i="2"/>
  <c r="P150" i="2" s="1"/>
  <c r="BI148" i="2"/>
  <c r="BH148" i="2"/>
  <c r="BG148" i="2"/>
  <c r="BF148" i="2"/>
  <c r="T148" i="2"/>
  <c r="R148" i="2"/>
  <c r="P148"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2" i="2"/>
  <c r="BH132" i="2"/>
  <c r="BG132" i="2"/>
  <c r="BF132" i="2"/>
  <c r="T132" i="2"/>
  <c r="R132" i="2"/>
  <c r="P132" i="2"/>
  <c r="BI128" i="2"/>
  <c r="BH128" i="2"/>
  <c r="BG128" i="2"/>
  <c r="BF128" i="2"/>
  <c r="T128" i="2"/>
  <c r="R128" i="2"/>
  <c r="P128" i="2"/>
  <c r="BI126" i="2"/>
  <c r="BH126" i="2"/>
  <c r="BG126" i="2"/>
  <c r="BF126" i="2"/>
  <c r="T126" i="2"/>
  <c r="R126" i="2"/>
  <c r="P126" i="2"/>
  <c r="BI119" i="2"/>
  <c r="BH119" i="2"/>
  <c r="BG119" i="2"/>
  <c r="BF119" i="2"/>
  <c r="T119" i="2"/>
  <c r="R119" i="2"/>
  <c r="P119" i="2"/>
  <c r="BI113" i="2"/>
  <c r="BH113" i="2"/>
  <c r="BG113" i="2"/>
  <c r="BF113" i="2"/>
  <c r="T113" i="2"/>
  <c r="R113" i="2"/>
  <c r="BI106" i="2"/>
  <c r="BH106" i="2"/>
  <c r="BG106" i="2"/>
  <c r="BF106" i="2"/>
  <c r="T106" i="2"/>
  <c r="R106" i="2"/>
  <c r="P106" i="2"/>
  <c r="BI103" i="2"/>
  <c r="BH103" i="2"/>
  <c r="BG103" i="2"/>
  <c r="BF103" i="2"/>
  <c r="T103" i="2"/>
  <c r="R103" i="2"/>
  <c r="P103" i="2"/>
  <c r="BI99" i="2"/>
  <c r="BH99" i="2"/>
  <c r="BG99" i="2"/>
  <c r="BF99" i="2"/>
  <c r="T99" i="2"/>
  <c r="R99" i="2"/>
  <c r="P99" i="2"/>
  <c r="J92" i="2"/>
  <c r="F92" i="2"/>
  <c r="F90" i="2"/>
  <c r="E88" i="2"/>
  <c r="J54" i="2"/>
  <c r="F54" i="2"/>
  <c r="F52" i="2"/>
  <c r="E50" i="2"/>
  <c r="J24" i="2"/>
  <c r="E24" i="2"/>
  <c r="J93" i="2" s="1"/>
  <c r="J23" i="2"/>
  <c r="J18" i="2"/>
  <c r="E18" i="2"/>
  <c r="F93" i="2" s="1"/>
  <c r="J17" i="2"/>
  <c r="J12" i="2"/>
  <c r="J52" i="2" s="1"/>
  <c r="E7" i="2"/>
  <c r="E86" i="2" s="1"/>
  <c r="L50" i="1"/>
  <c r="AM50" i="1"/>
  <c r="AM49" i="1"/>
  <c r="L49" i="1"/>
  <c r="AM47" i="1"/>
  <c r="L47" i="1"/>
  <c r="L45" i="1"/>
  <c r="L44" i="1"/>
  <c r="BK254" i="2"/>
  <c r="J126" i="2"/>
  <c r="J332" i="3"/>
  <c r="BK220" i="4"/>
  <c r="BK264" i="4"/>
  <c r="BK183" i="4"/>
  <c r="J172" i="2"/>
  <c r="J171" i="2" s="1"/>
  <c r="J573" i="3"/>
  <c r="BK250" i="3"/>
  <c r="J548" i="3"/>
  <c r="BK416" i="3"/>
  <c r="J217" i="4"/>
  <c r="J203" i="4"/>
  <c r="J470" i="3"/>
  <c r="J239" i="3"/>
  <c r="BK230" i="4"/>
  <c r="J96" i="4"/>
  <c r="J216" i="4"/>
  <c r="J148" i="2"/>
  <c r="BK165" i="2"/>
  <c r="BK110" i="3"/>
  <c r="BK106" i="4"/>
  <c r="BK247" i="4"/>
  <c r="BK139" i="2"/>
  <c r="J526" i="3"/>
  <c r="J447" i="3"/>
  <c r="BK108" i="4"/>
  <c r="J229" i="4"/>
  <c r="J152" i="4"/>
  <c r="J550" i="3"/>
  <c r="J453" i="3"/>
  <c r="J351" i="3"/>
  <c r="J233" i="4"/>
  <c r="BK131" i="4"/>
  <c r="J157" i="4"/>
  <c r="J165" i="2"/>
  <c r="BK530" i="3"/>
  <c r="J438" i="3"/>
  <c r="J435" i="3"/>
  <c r="J281" i="4"/>
  <c r="J144" i="4"/>
  <c r="BK251" i="2"/>
  <c r="J222" i="2"/>
  <c r="BK457" i="3"/>
  <c r="BK232" i="4"/>
  <c r="BK146" i="4"/>
  <c r="J202" i="4"/>
  <c r="BK200" i="4"/>
  <c r="J229" i="2"/>
  <c r="BK548" i="3"/>
  <c r="BK315" i="3"/>
  <c r="J119" i="3"/>
  <c r="BK240" i="4"/>
  <c r="BK137" i="4"/>
  <c r="J133" i="4"/>
  <c r="BK502" i="3"/>
  <c r="BK464" i="3"/>
  <c r="BK438" i="3"/>
  <c r="J270" i="4"/>
  <c r="BK239" i="4"/>
  <c r="J254" i="4"/>
  <c r="BK182" i="4"/>
  <c r="BK174" i="2"/>
  <c r="J99" i="2"/>
  <c r="BK410" i="3"/>
  <c r="BK140" i="3"/>
  <c r="BK235" i="4"/>
  <c r="J184" i="4"/>
  <c r="BK282" i="4"/>
  <c r="J251" i="2"/>
  <c r="J246" i="2"/>
  <c r="J247" i="3"/>
  <c r="BK537" i="3"/>
  <c r="BK261" i="4"/>
  <c r="BK190" i="4"/>
  <c r="BK234" i="2"/>
  <c r="J455" i="3"/>
  <c r="BK272" i="4"/>
  <c r="BK264" i="2"/>
  <c r="J195" i="2"/>
  <c r="J483" i="3"/>
  <c r="BK237" i="4"/>
  <c r="J242" i="4"/>
  <c r="J489" i="3"/>
  <c r="J592" i="3"/>
  <c r="BK249" i="4"/>
  <c r="J137" i="4"/>
  <c r="J203" i="2"/>
  <c r="J646" i="3"/>
  <c r="J315" i="3"/>
  <c r="J235" i="4"/>
  <c r="J168" i="4"/>
  <c r="J268" i="2"/>
  <c r="J257" i="2" s="1"/>
  <c r="J256" i="2" s="1"/>
  <c r="J75" i="2" s="1"/>
  <c r="J227" i="2"/>
  <c r="BK414" i="3"/>
  <c r="J193" i="3"/>
  <c r="J159" i="4"/>
  <c r="BK260" i="2"/>
  <c r="BK186" i="2"/>
  <c r="J419" i="3"/>
  <c r="BK277" i="3"/>
  <c r="J213" i="4"/>
  <c r="BK163" i="4"/>
  <c r="BK246" i="4"/>
  <c r="BK100" i="4"/>
  <c r="J179" i="4"/>
  <c r="J163" i="2"/>
  <c r="J638" i="3"/>
  <c r="J410" i="3"/>
  <c r="J219" i="4"/>
  <c r="BK255" i="4"/>
  <c r="J218" i="4"/>
  <c r="J248" i="4"/>
  <c r="BK262" i="2"/>
  <c r="J143" i="2"/>
  <c r="J234" i="3"/>
  <c r="J284" i="4"/>
  <c r="BK149" i="4"/>
  <c r="J132" i="4"/>
  <c r="J158" i="2"/>
  <c r="J557" i="3"/>
  <c r="J556" i="3" s="1"/>
  <c r="BK204" i="4"/>
  <c r="BK266" i="2"/>
  <c r="J245" i="2"/>
  <c r="BK470" i="3"/>
  <c r="BK268" i="2"/>
  <c r="BK242" i="3"/>
  <c r="BK320" i="3"/>
  <c r="J246" i="4"/>
  <c r="J260" i="4"/>
  <c r="BK208" i="2"/>
  <c r="J571" i="3"/>
  <c r="BK150" i="4"/>
  <c r="J197" i="2"/>
  <c r="J123" i="3"/>
  <c r="BK550" i="3"/>
  <c r="J225" i="4"/>
  <c r="J149" i="4"/>
  <c r="BK250" i="2"/>
  <c r="BK193" i="3"/>
  <c r="J492" i="3"/>
  <c r="J263" i="4"/>
  <c r="BK160" i="4"/>
  <c r="BK119" i="2"/>
  <c r="J389" i="3"/>
  <c r="J226" i="2"/>
  <c r="BK571" i="3"/>
  <c r="J247" i="4"/>
  <c r="J140" i="3"/>
  <c r="J261" i="4"/>
  <c r="J264" i="2"/>
  <c r="J222" i="4"/>
  <c r="BK218" i="2"/>
  <c r="BK435" i="3"/>
  <c r="BK358" i="3"/>
  <c r="J266" i="4"/>
  <c r="BK172" i="4"/>
  <c r="BK191" i="4"/>
  <c r="J139" i="2"/>
  <c r="BK443" i="3"/>
  <c r="BK244" i="4"/>
  <c r="BK109" i="4"/>
  <c r="BK513" i="3"/>
  <c r="BK449" i="3"/>
  <c r="J258" i="4"/>
  <c r="BK233" i="4"/>
  <c r="BK209" i="4"/>
  <c r="J549" i="3"/>
  <c r="J414" i="3"/>
  <c r="J358" i="3"/>
  <c r="BK164" i="4"/>
  <c r="J537" i="3"/>
  <c r="BK132" i="3"/>
  <c r="J266" i="2"/>
  <c r="J167" i="2"/>
  <c r="J264" i="4"/>
  <c r="J197" i="4"/>
  <c r="J188" i="4"/>
  <c r="J224" i="2"/>
  <c r="BK430" i="3"/>
  <c r="BK453" i="3"/>
  <c r="J189" i="4"/>
  <c r="BK445" i="3"/>
  <c r="BK203" i="4"/>
  <c r="BK201" i="4"/>
  <c r="J142" i="4"/>
  <c r="BK151" i="2"/>
  <c r="BK592" i="3"/>
  <c r="BK234" i="3"/>
  <c r="BK168" i="4"/>
  <c r="J193" i="2"/>
  <c r="J449" i="3"/>
  <c r="BK103" i="3"/>
  <c r="J155" i="4"/>
  <c r="BK215" i="4"/>
  <c r="BK142" i="4"/>
  <c r="BK179" i="4"/>
  <c r="BK144" i="4"/>
  <c r="J260" i="2"/>
  <c r="J433" i="3"/>
  <c r="J160" i="4"/>
  <c r="J161" i="4"/>
  <c r="BK197" i="2"/>
  <c r="BK154" i="3"/>
  <c r="BK156" i="4"/>
  <c r="BK231" i="2"/>
  <c r="J487" i="3"/>
  <c r="J511" i="3"/>
  <c r="J261" i="3"/>
  <c r="J134" i="4"/>
  <c r="BK133" i="4"/>
  <c r="BK640" i="3"/>
  <c r="J129" i="4"/>
  <c r="BK151" i="4"/>
  <c r="BK152" i="4"/>
  <c r="J516" i="3"/>
  <c r="BK216" i="4"/>
  <c r="J106" i="4"/>
  <c r="BK201" i="2"/>
  <c r="J496" i="3"/>
  <c r="J250" i="3"/>
  <c r="BK184" i="4"/>
  <c r="BK166" i="4"/>
  <c r="BK103" i="2"/>
  <c r="J428" i="3"/>
  <c r="BK546" i="3"/>
  <c r="BK195" i="4"/>
  <c r="BK338" i="3"/>
  <c r="J256" i="4"/>
  <c r="BK243" i="4"/>
  <c r="J175" i="4"/>
  <c r="BK157" i="4"/>
  <c r="J324" i="3"/>
  <c r="J185" i="4"/>
  <c r="BK258" i="2"/>
  <c r="BK158" i="2"/>
  <c r="J416" i="3"/>
  <c r="BK642" i="3"/>
  <c r="BK125" i="4"/>
  <c r="J104" i="4"/>
  <c r="BK113" i="2"/>
  <c r="BK126" i="2"/>
  <c r="J460" i="3"/>
  <c r="J459" i="3" s="1"/>
  <c r="BK129" i="4"/>
  <c r="J160" i="2"/>
  <c r="BK644" i="3"/>
  <c r="J335" i="3"/>
  <c r="BK210" i="4"/>
  <c r="BK212" i="4"/>
  <c r="BK161" i="4"/>
  <c r="BK516" i="3"/>
  <c r="BK205" i="3"/>
  <c r="J127" i="4"/>
  <c r="BK196" i="4"/>
  <c r="J239" i="4"/>
  <c r="BK248" i="2"/>
  <c r="BK460" i="3"/>
  <c r="J251" i="4"/>
  <c r="J195" i="4"/>
  <c r="J209" i="4"/>
  <c r="BK441" i="3"/>
  <c r="J498" i="3"/>
  <c r="BK265" i="4"/>
  <c r="BK192" i="4"/>
  <c r="J174" i="2"/>
  <c r="BK455" i="3"/>
  <c r="J240" i="4"/>
  <c r="J108" i="4"/>
  <c r="BK226" i="2"/>
  <c r="BK185" i="4"/>
  <c r="J262" i="2"/>
  <c r="J486" i="3"/>
  <c r="J423" i="3"/>
  <c r="BK181" i="4"/>
  <c r="BK191" i="2"/>
  <c r="BK324" i="3"/>
  <c r="BK479" i="3"/>
  <c r="BK278" i="4"/>
  <c r="BK218" i="4"/>
  <c r="BK169" i="2"/>
  <c r="J155" i="2"/>
  <c r="BK496" i="3"/>
  <c r="BK189" i="3"/>
  <c r="J238" i="4"/>
  <c r="BK123" i="4"/>
  <c r="BK510" i="3"/>
  <c r="BK284" i="4"/>
  <c r="BK147" i="4"/>
  <c r="BK270" i="4"/>
  <c r="BK175" i="4"/>
  <c r="BK132" i="2"/>
  <c r="BK412" i="3"/>
  <c r="J118" i="4"/>
  <c r="BK261" i="3"/>
  <c r="J445" i="3"/>
  <c r="J230" i="4"/>
  <c r="BK389" i="3"/>
  <c r="BK247" i="3"/>
  <c r="J348" i="3"/>
  <c r="J282" i="4"/>
  <c r="J223" i="4"/>
  <c r="BK222" i="2"/>
  <c r="BK557" i="3"/>
  <c r="BK483" i="3"/>
  <c r="BK259" i="4"/>
  <c r="J100" i="4"/>
  <c r="BK180" i="4"/>
  <c r="J233" i="2"/>
  <c r="J289" i="3"/>
  <c r="J237" i="4"/>
  <c r="BK229" i="2"/>
  <c r="J110" i="3"/>
  <c r="BK189" i="4"/>
  <c r="BK160" i="2"/>
  <c r="BK252" i="3"/>
  <c r="J272" i="3"/>
  <c r="BK153" i="4"/>
  <c r="BK229" i="4"/>
  <c r="BK440" i="3"/>
  <c r="BK145" i="4"/>
  <c r="BK258" i="4"/>
  <c r="J194" i="4"/>
  <c r="J191" i="2"/>
  <c r="BK462" i="3"/>
  <c r="J127" i="3"/>
  <c r="J140" i="4"/>
  <c r="BK223" i="4"/>
  <c r="BK155" i="2"/>
  <c r="BK437" i="3"/>
  <c r="BK228" i="4"/>
  <c r="BK134" i="4"/>
  <c r="BK171" i="4"/>
  <c r="J106" i="2"/>
  <c r="J477" i="3"/>
  <c r="J183" i="4"/>
  <c r="BK118" i="4"/>
  <c r="J218" i="2"/>
  <c r="J242" i="3"/>
  <c r="J530" i="3"/>
  <c r="J187" i="4"/>
  <c r="BK207" i="4"/>
  <c r="BK193" i="2"/>
  <c r="BK425" i="3"/>
  <c r="BK205" i="4"/>
  <c r="J227" i="4"/>
  <c r="BK195" i="2"/>
  <c r="J569" i="3"/>
  <c r="BK155" i="4"/>
  <c r="J268" i="4"/>
  <c r="J148" i="4"/>
  <c r="BK177" i="2"/>
  <c r="J457" i="3"/>
  <c r="BK154" i="4"/>
  <c r="BK124" i="4"/>
  <c r="BK193" i="4"/>
  <c r="BK106" i="2"/>
  <c r="J484" i="3"/>
  <c r="BK332" i="3"/>
  <c r="BK224" i="4"/>
  <c r="J228" i="4"/>
  <c r="J211" i="4"/>
  <c r="J231" i="2"/>
  <c r="J462" i="3"/>
  <c r="J252" i="3"/>
  <c r="J164" i="4"/>
  <c r="BK96" i="4"/>
  <c r="J205" i="2"/>
  <c r="BK489" i="3"/>
  <c r="J214" i="4"/>
  <c r="J145" i="4"/>
  <c r="BK245" i="2"/>
  <c r="J103" i="2"/>
  <c r="J479" i="3"/>
  <c r="J191" i="3"/>
  <c r="BK519" i="3"/>
  <c r="J244" i="4"/>
  <c r="BK127" i="4"/>
  <c r="J328" i="3"/>
  <c r="BK351" i="3"/>
  <c r="BK162" i="4"/>
  <c r="BK194" i="4"/>
  <c r="BK186" i="4"/>
  <c r="BK227" i="2"/>
  <c r="BK185" i="3"/>
  <c r="J338" i="3"/>
  <c r="J539" i="3"/>
  <c r="BK172" i="2"/>
  <c r="BK117" i="3"/>
  <c r="BK123" i="3"/>
  <c r="BK132" i="4"/>
  <c r="J199" i="4"/>
  <c r="BK335" i="3"/>
  <c r="BK266" i="4"/>
  <c r="J231" i="4"/>
  <c r="BK263" i="4"/>
  <c r="BK208" i="4"/>
  <c r="J156" i="4"/>
  <c r="BK128" i="4"/>
  <c r="BK248" i="4"/>
  <c r="BK169" i="4"/>
  <c r="BK203" i="2"/>
  <c r="BK433" i="3"/>
  <c r="BK492" i="3"/>
  <c r="J538" i="3"/>
  <c r="J241" i="4"/>
  <c r="BK275" i="4"/>
  <c r="J135" i="4"/>
  <c r="J109" i="4"/>
  <c r="J132" i="2"/>
  <c r="J320" i="3"/>
  <c r="J275" i="4"/>
  <c r="J172" i="4"/>
  <c r="J186" i="2"/>
  <c r="J128" i="2"/>
  <c r="J472" i="3"/>
  <c r="BK238" i="3"/>
  <c r="J468" i="3"/>
  <c r="BK262" i="4"/>
  <c r="BK256" i="4"/>
  <c r="J128" i="4"/>
  <c r="BK199" i="4"/>
  <c r="BK477" i="3"/>
  <c r="J354" i="3"/>
  <c r="BK191" i="3"/>
  <c r="J132" i="3"/>
  <c r="J131" i="4"/>
  <c r="BK281" i="4"/>
  <c r="BK104" i="4"/>
  <c r="BK138" i="4"/>
  <c r="BK210" i="2"/>
  <c r="BK276" i="3"/>
  <c r="J103" i="3"/>
  <c r="BK526" i="3"/>
  <c r="BK158" i="4"/>
  <c r="J249" i="4"/>
  <c r="J208" i="4"/>
  <c r="BK167" i="2"/>
  <c r="BK539" i="3"/>
  <c r="J169" i="2"/>
  <c r="J198" i="4"/>
  <c r="BK354" i="3"/>
  <c r="BK178" i="4"/>
  <c r="J151" i="4"/>
  <c r="BK136" i="4"/>
  <c r="J276" i="3"/>
  <c r="J173" i="4"/>
  <c r="J226" i="4"/>
  <c r="J451" i="3"/>
  <c r="BK221" i="4"/>
  <c r="J272" i="4"/>
  <c r="J138" i="4"/>
  <c r="J205" i="3"/>
  <c r="BK287" i="4"/>
  <c r="BK245" i="4"/>
  <c r="J441" i="3"/>
  <c r="BK260" i="4"/>
  <c r="J241" i="2"/>
  <c r="J154" i="3"/>
  <c r="BK159" i="4"/>
  <c r="J258" i="2"/>
  <c r="BK99" i="2"/>
  <c r="BK423" i="3"/>
  <c r="BK451" i="3"/>
  <c r="BK241" i="4"/>
  <c r="J502" i="3"/>
  <c r="BK253" i="4"/>
  <c r="J122" i="4"/>
  <c r="BK143" i="2"/>
  <c r="BK119" i="3"/>
  <c r="J576" i="3"/>
  <c r="J575" i="3" s="1"/>
  <c r="J245" i="4"/>
  <c r="BK252" i="4"/>
  <c r="J254" i="2"/>
  <c r="J248" i="2"/>
  <c r="BK648" i="3"/>
  <c r="BK238" i="4"/>
  <c r="J250" i="2"/>
  <c r="J464" i="3"/>
  <c r="BK466" i="3"/>
  <c r="BK227" i="4"/>
  <c r="BK163" i="2"/>
  <c r="BK428" i="3"/>
  <c r="BK590" i="3"/>
  <c r="BK179" i="2"/>
  <c r="J245" i="3"/>
  <c r="BK239" i="3"/>
  <c r="BK257" i="4"/>
  <c r="BK176" i="4"/>
  <c r="J519" i="3"/>
  <c r="BK127" i="3"/>
  <c r="BK231" i="4"/>
  <c r="BK250" i="4"/>
  <c r="J177" i="4"/>
  <c r="BK148" i="2"/>
  <c r="BK289" i="3"/>
  <c r="J554" i="3"/>
  <c r="J153" i="4"/>
  <c r="BK135" i="4"/>
  <c r="BK205" i="2"/>
  <c r="J474" i="3"/>
  <c r="J151" i="2"/>
  <c r="J443" i="3"/>
  <c r="J117" i="3"/>
  <c r="BK173" i="4"/>
  <c r="BK272" i="3"/>
  <c r="BK241" i="2"/>
  <c r="J277" i="3"/>
  <c r="BK538" i="3"/>
  <c r="J255" i="4"/>
  <c r="BK224" i="2"/>
  <c r="J546" i="3"/>
  <c r="BK646" i="3"/>
  <c r="BK511" i="3"/>
  <c r="BK148" i="4"/>
  <c r="BK236" i="4"/>
  <c r="BK251" i="4"/>
  <c r="BK638" i="3"/>
  <c r="J185" i="3"/>
  <c r="BK165" i="4"/>
  <c r="J123" i="4"/>
  <c r="BK246" i="2"/>
  <c r="BK128" i="2"/>
  <c r="BK472" i="3"/>
  <c r="J278" i="4"/>
  <c r="J257" i="4"/>
  <c r="BK187" i="4"/>
  <c r="J167" i="4"/>
  <c r="J208" i="2"/>
  <c r="BK328" i="3"/>
  <c r="J192" i="4"/>
  <c r="J232" i="2"/>
  <c r="BK217" i="4"/>
  <c r="J253" i="4"/>
  <c r="AS54" i="1"/>
  <c r="BK167" i="4"/>
  <c r="J180" i="4"/>
  <c r="J205" i="4"/>
  <c r="BK145" i="2"/>
  <c r="J430" i="3"/>
  <c r="J437" i="3"/>
  <c r="BK214" i="4"/>
  <c r="BK199" i="2"/>
  <c r="BK348" i="3"/>
  <c r="BK486" i="3"/>
  <c r="J120" i="4"/>
  <c r="BK122" i="4"/>
  <c r="BK120" i="4"/>
  <c r="J177" i="2"/>
  <c r="BK419" i="3"/>
  <c r="J644" i="3"/>
  <c r="BK484" i="3"/>
  <c r="BK198" i="4"/>
  <c r="J176" i="4"/>
  <c r="BK498" i="3"/>
  <c r="J189" i="3"/>
  <c r="BK226" i="4"/>
  <c r="J181" i="4"/>
  <c r="BK233" i="2"/>
  <c r="J145" i="2"/>
  <c r="BK268" i="4"/>
  <c r="J234" i="4"/>
  <c r="BK254" i="4"/>
  <c r="BK197" i="4"/>
  <c r="J199" i="2"/>
  <c r="J640" i="3"/>
  <c r="BK222" i="4"/>
  <c r="BK232" i="2"/>
  <c r="J119" i="2"/>
  <c r="J341" i="3"/>
  <c r="J412" i="3"/>
  <c r="J440" i="3"/>
  <c r="J220" i="4"/>
  <c r="J165" i="4"/>
  <c r="BK188" i="4"/>
  <c r="J510" i="3"/>
  <c r="J425" i="3"/>
  <c r="J125" i="4"/>
  <c r="J124" i="4"/>
  <c r="J201" i="4"/>
  <c r="BK140" i="4"/>
  <c r="J250" i="4"/>
  <c r="BK242" i="4"/>
  <c r="BK554" i="3"/>
  <c r="BK468" i="3"/>
  <c r="BK245" i="3"/>
  <c r="BK177" i="4"/>
  <c r="J221" i="4"/>
  <c r="J287" i="4"/>
  <c r="BK219" i="4"/>
  <c r="J234" i="2"/>
  <c r="J141" i="2"/>
  <c r="BK474" i="3"/>
  <c r="J513" i="3"/>
  <c r="J512" i="3" s="1"/>
  <c r="BK202" i="4"/>
  <c r="J265" i="4"/>
  <c r="J201" i="2"/>
  <c r="BK569" i="3"/>
  <c r="J642" i="3"/>
  <c r="J238" i="3"/>
  <c r="J169" i="4"/>
  <c r="BK174" i="4"/>
  <c r="J163" i="4"/>
  <c r="J179" i="2"/>
  <c r="BK573" i="3"/>
  <c r="J590" i="3"/>
  <c r="J589" i="3" s="1"/>
  <c r="J466" i="3"/>
  <c r="BK213" i="4"/>
  <c r="J193" i="4"/>
  <c r="BK234" i="4"/>
  <c r="J210" i="2"/>
  <c r="BK447" i="3"/>
  <c r="BK576" i="3"/>
  <c r="BK341" i="3"/>
  <c r="J212" i="4"/>
  <c r="J147" i="4"/>
  <c r="BK141" i="2"/>
  <c r="BK487" i="3"/>
  <c r="J648" i="3"/>
  <c r="BK549" i="3"/>
  <c r="BK225" i="4"/>
  <c r="BK211" i="4"/>
  <c r="J136" i="4"/>
  <c r="J637" i="3" l="1"/>
  <c r="J154" i="2"/>
  <c r="J153" i="2" s="1"/>
  <c r="J422" i="3"/>
  <c r="J427" i="3"/>
  <c r="J461" i="3"/>
  <c r="J515" i="3"/>
  <c r="J432" i="3"/>
  <c r="J568" i="3"/>
  <c r="J476" i="3"/>
  <c r="BK589" i="3"/>
  <c r="BK233" i="3"/>
  <c r="BK207" i="2"/>
  <c r="T105" i="2"/>
  <c r="T178" i="2"/>
  <c r="P105" i="2"/>
  <c r="R105" i="2"/>
  <c r="R178" i="2"/>
  <c r="P178" i="2"/>
  <c r="F37" i="3"/>
  <c r="BD56" i="1" s="1"/>
  <c r="R139" i="3"/>
  <c r="T432" i="3"/>
  <c r="T515" i="3"/>
  <c r="J80" i="3"/>
  <c r="BK143" i="4"/>
  <c r="J143" i="4" s="1"/>
  <c r="J66" i="4" s="1"/>
  <c r="T143" i="4"/>
  <c r="R233" i="3"/>
  <c r="T427" i="3"/>
  <c r="BK515" i="3"/>
  <c r="T637" i="3"/>
  <c r="T636" i="3" s="1"/>
  <c r="P118" i="2"/>
  <c r="R154" i="2"/>
  <c r="T207" i="2"/>
  <c r="P139" i="3"/>
  <c r="P432" i="3"/>
  <c r="P515" i="3"/>
  <c r="T589" i="3"/>
  <c r="BK139" i="3"/>
  <c r="J139" i="3" s="1"/>
  <c r="J64" i="3" s="1"/>
  <c r="P409" i="3"/>
  <c r="BK476" i="3"/>
  <c r="R589" i="3"/>
  <c r="P102" i="3"/>
  <c r="T280" i="4"/>
  <c r="T154" i="2"/>
  <c r="P257" i="2"/>
  <c r="P256" i="2" s="1"/>
  <c r="T206" i="4"/>
  <c r="P217" i="2"/>
  <c r="R409" i="3"/>
  <c r="BK427" i="3"/>
  <c r="J70" i="3" s="1"/>
  <c r="P476" i="3"/>
  <c r="R568" i="3"/>
  <c r="P637" i="3"/>
  <c r="P636" i="3" s="1"/>
  <c r="P95" i="4"/>
  <c r="BK206" i="4"/>
  <c r="BK280" i="4"/>
  <c r="J280" i="4" s="1"/>
  <c r="J71" i="4" s="1"/>
  <c r="R140" i="2"/>
  <c r="T171" i="2"/>
  <c r="R192" i="2"/>
  <c r="R207" i="2"/>
  <c r="P130" i="4"/>
  <c r="T170" i="4"/>
  <c r="P280" i="4"/>
  <c r="BK118" i="2"/>
  <c r="J118" i="2" s="1"/>
  <c r="J63" i="2" s="1"/>
  <c r="T140" i="2"/>
  <c r="T192" i="2"/>
  <c r="P207" i="2"/>
  <c r="P233" i="3"/>
  <c r="T422" i="3"/>
  <c r="R515" i="3"/>
  <c r="P568" i="3"/>
  <c r="R637" i="3"/>
  <c r="R636" i="3" s="1"/>
  <c r="P126" i="4"/>
  <c r="R206" i="4"/>
  <c r="R280" i="4"/>
  <c r="BK154" i="2"/>
  <c r="BK217" i="2"/>
  <c r="J74" i="2" s="1"/>
  <c r="T139" i="3"/>
  <c r="T409" i="3"/>
  <c r="R422" i="3"/>
  <c r="BK461" i="3"/>
  <c r="J73" i="3" s="1"/>
  <c r="P461" i="3"/>
  <c r="BK126" i="4"/>
  <c r="J126" i="4" s="1"/>
  <c r="J62" i="4" s="1"/>
  <c r="R130" i="4"/>
  <c r="BK170" i="4"/>
  <c r="J170" i="4" s="1"/>
  <c r="J67" i="4" s="1"/>
  <c r="P154" i="2"/>
  <c r="T217" i="2"/>
  <c r="T122" i="3"/>
  <c r="R432" i="3"/>
  <c r="R461" i="3"/>
  <c r="T130" i="4"/>
  <c r="R170" i="4"/>
  <c r="R267" i="4"/>
  <c r="P98" i="2"/>
  <c r="R98" i="2"/>
  <c r="P140" i="2"/>
  <c r="T257" i="2"/>
  <c r="T256" i="2" s="1"/>
  <c r="T95" i="4"/>
  <c r="P206" i="4"/>
  <c r="T118" i="2"/>
  <c r="BK171" i="2"/>
  <c r="J68" i="2" s="1"/>
  <c r="R217" i="2"/>
  <c r="T233" i="3"/>
  <c r="P422" i="3"/>
  <c r="R427" i="3"/>
  <c r="R476" i="3"/>
  <c r="BK568" i="3"/>
  <c r="J78" i="3" s="1"/>
  <c r="R95" i="4"/>
  <c r="R126" i="4"/>
  <c r="P143" i="4"/>
  <c r="T267" i="4"/>
  <c r="BK98" i="2"/>
  <c r="J98" i="2" s="1"/>
  <c r="T98" i="2"/>
  <c r="BK140" i="2"/>
  <c r="J140" i="2" s="1"/>
  <c r="J64" i="2" s="1"/>
  <c r="P171" i="2"/>
  <c r="P192" i="2"/>
  <c r="BK257" i="2"/>
  <c r="J76" i="2" s="1"/>
  <c r="R102" i="3"/>
  <c r="BK122" i="3"/>
  <c r="J122" i="3" s="1"/>
  <c r="J62" i="3" s="1"/>
  <c r="R122" i="3"/>
  <c r="BK409" i="3"/>
  <c r="J409" i="3" s="1"/>
  <c r="J66" i="3" s="1"/>
  <c r="BK422" i="3"/>
  <c r="J69" i="3" s="1"/>
  <c r="P427" i="3"/>
  <c r="T476" i="3"/>
  <c r="T568" i="3"/>
  <c r="BK637" i="3"/>
  <c r="BK636" i="3" s="1"/>
  <c r="BK95" i="4"/>
  <c r="BK130" i="4"/>
  <c r="P170" i="4"/>
  <c r="P267" i="4"/>
  <c r="R118" i="2"/>
  <c r="R171" i="2"/>
  <c r="BK192" i="2"/>
  <c r="R257" i="2"/>
  <c r="R256" i="2" s="1"/>
  <c r="BK102" i="3"/>
  <c r="J102" i="3" s="1"/>
  <c r="T102" i="3"/>
  <c r="P122" i="3"/>
  <c r="BK432" i="3"/>
  <c r="J71" i="3" s="1"/>
  <c r="T461" i="3"/>
  <c r="P589" i="3"/>
  <c r="T126" i="4"/>
  <c r="R143" i="4"/>
  <c r="BK267" i="4"/>
  <c r="J267" i="4" s="1"/>
  <c r="J69" i="4" s="1"/>
  <c r="BK575" i="3"/>
  <c r="J79" i="3" s="1"/>
  <c r="BK190" i="2"/>
  <c r="J71" i="2" s="1"/>
  <c r="BK277" i="4"/>
  <c r="J277" i="4" s="1"/>
  <c r="J70" i="4" s="1"/>
  <c r="BK459" i="3"/>
  <c r="BK556" i="3"/>
  <c r="J77" i="3" s="1"/>
  <c r="BK105" i="2"/>
  <c r="J105" i="2" s="1"/>
  <c r="J62" i="2" s="1"/>
  <c r="BK141" i="4"/>
  <c r="J141" i="4" s="1"/>
  <c r="J65" i="4" s="1"/>
  <c r="BK178" i="2"/>
  <c r="J70" i="2" s="1"/>
  <c r="BK418" i="3"/>
  <c r="J418" i="3" s="1"/>
  <c r="J67" i="3" s="1"/>
  <c r="BK286" i="4"/>
  <c r="J286" i="4" s="1"/>
  <c r="J73" i="4" s="1"/>
  <c r="BK512" i="3"/>
  <c r="J75" i="3" s="1"/>
  <c r="BK150" i="2"/>
  <c r="J150" i="2" s="1"/>
  <c r="J65" i="2" s="1"/>
  <c r="BK176" i="2"/>
  <c r="J69" i="2" s="1"/>
  <c r="BK131" i="3"/>
  <c r="J131" i="3" s="1"/>
  <c r="J63" i="3" s="1"/>
  <c r="BK139" i="4"/>
  <c r="J139" i="4" s="1"/>
  <c r="J64" i="4" s="1"/>
  <c r="BK283" i="4"/>
  <c r="J283" i="4" s="1"/>
  <c r="J72" i="4" s="1"/>
  <c r="E48" i="4"/>
  <c r="J87" i="4"/>
  <c r="BE177" i="4"/>
  <c r="BE180" i="4"/>
  <c r="BE187" i="4"/>
  <c r="BE202" i="4"/>
  <c r="BE204" i="4"/>
  <c r="BE100" i="4"/>
  <c r="BE104" i="4"/>
  <c r="BE120" i="4"/>
  <c r="BE131" i="4"/>
  <c r="BE133" i="4"/>
  <c r="BE138" i="4"/>
  <c r="BE151" i="4"/>
  <c r="BE162" i="4"/>
  <c r="BE192" i="4"/>
  <c r="BE196" i="4"/>
  <c r="BE223" i="4"/>
  <c r="BE228" i="4"/>
  <c r="BE96" i="4"/>
  <c r="BE128" i="4"/>
  <c r="BE129" i="4"/>
  <c r="BE134" i="4"/>
  <c r="BE145" i="4"/>
  <c r="BE147" i="4"/>
  <c r="BE154" i="4"/>
  <c r="BE172" i="4"/>
  <c r="BE175" i="4"/>
  <c r="BE124" i="4"/>
  <c r="BE149" i="4"/>
  <c r="BE155" i="4"/>
  <c r="BE166" i="4"/>
  <c r="BE184" i="4"/>
  <c r="BE190" i="4"/>
  <c r="BE191" i="4"/>
  <c r="BE195" i="4"/>
  <c r="BE197" i="4"/>
  <c r="BE199" i="4"/>
  <c r="BE201" i="4"/>
  <c r="BE203" i="4"/>
  <c r="BE210" i="4"/>
  <c r="BE211" i="4"/>
  <c r="BE242" i="4"/>
  <c r="BE253" i="4"/>
  <c r="BE189" i="4"/>
  <c r="BE209" i="4"/>
  <c r="J55" i="4"/>
  <c r="BE108" i="4"/>
  <c r="BE118" i="4"/>
  <c r="BE132" i="4"/>
  <c r="BE157" i="4"/>
  <c r="BE169" i="4"/>
  <c r="BE178" i="4"/>
  <c r="BE179" i="4"/>
  <c r="BE182" i="4"/>
  <c r="BE193" i="4"/>
  <c r="BE194" i="4"/>
  <c r="BE200" i="4"/>
  <c r="BE213" i="4"/>
  <c r="BE220" i="4"/>
  <c r="BE224" i="4"/>
  <c r="BE227" i="4"/>
  <c r="BE240" i="4"/>
  <c r="BE243" i="4"/>
  <c r="BE247" i="4"/>
  <c r="BE249" i="4"/>
  <c r="BE255" i="4"/>
  <c r="BE259" i="4"/>
  <c r="BE278" i="4"/>
  <c r="BE152" i="4"/>
  <c r="BE153" i="4"/>
  <c r="BE163" i="4"/>
  <c r="BE168" i="4"/>
  <c r="BE174" i="4"/>
  <c r="BE198" i="4"/>
  <c r="BE205" i="4"/>
  <c r="BE207" i="4"/>
  <c r="BE212" i="4"/>
  <c r="F55" i="4"/>
  <c r="BE125" i="4"/>
  <c r="BE127" i="4"/>
  <c r="BE159" i="4"/>
  <c r="BE183" i="4"/>
  <c r="BE185" i="4"/>
  <c r="BE186" i="4"/>
  <c r="BE221" i="4"/>
  <c r="BE237" i="4"/>
  <c r="BE245" i="4"/>
  <c r="BE248" i="4"/>
  <c r="BE250" i="4"/>
  <c r="BE251" i="4"/>
  <c r="BE252" i="4"/>
  <c r="BE275" i="4"/>
  <c r="BE284" i="4"/>
  <c r="BE137" i="4"/>
  <c r="BE140" i="4"/>
  <c r="BE142" i="4"/>
  <c r="BE150" i="4"/>
  <c r="BE158" i="4"/>
  <c r="BE171" i="4"/>
  <c r="BE173" i="4"/>
  <c r="BE176" i="4"/>
  <c r="BE181" i="4"/>
  <c r="BE208" i="4"/>
  <c r="BE214" i="4"/>
  <c r="BE217" i="4"/>
  <c r="BE234" i="4"/>
  <c r="BE239" i="4"/>
  <c r="BE241" i="4"/>
  <c r="BE244" i="4"/>
  <c r="BE254" i="4"/>
  <c r="BE281" i="4"/>
  <c r="BE287" i="4"/>
  <c r="BE216" i="4"/>
  <c r="BE219" i="4"/>
  <c r="BE225" i="4"/>
  <c r="BE256" i="4"/>
  <c r="BE260" i="4"/>
  <c r="BE106" i="4"/>
  <c r="BE122" i="4"/>
  <c r="BE135" i="4"/>
  <c r="BE136" i="4"/>
  <c r="BE144" i="4"/>
  <c r="BE148" i="4"/>
  <c r="BE161" i="4"/>
  <c r="BE215" i="4"/>
  <c r="BE229" i="4"/>
  <c r="BE231" i="4"/>
  <c r="BE232" i="4"/>
  <c r="BE233" i="4"/>
  <c r="BE257" i="4"/>
  <c r="BE258" i="4"/>
  <c r="BE261" i="4"/>
  <c r="BE160" i="4"/>
  <c r="BE165" i="4"/>
  <c r="BE167" i="4"/>
  <c r="BE218" i="4"/>
  <c r="BE238" i="4"/>
  <c r="BE246" i="4"/>
  <c r="BE262" i="4"/>
  <c r="BE266" i="4"/>
  <c r="BE268" i="4"/>
  <c r="BE270" i="4"/>
  <c r="BE272" i="4"/>
  <c r="BE109" i="4"/>
  <c r="BE123" i="4"/>
  <c r="BE146" i="4"/>
  <c r="BE156" i="4"/>
  <c r="BE164" i="4"/>
  <c r="BE188" i="4"/>
  <c r="BE222" i="4"/>
  <c r="BE226" i="4"/>
  <c r="BE230" i="4"/>
  <c r="BE235" i="4"/>
  <c r="BE236" i="4"/>
  <c r="BE263" i="4"/>
  <c r="BE264" i="4"/>
  <c r="BE265" i="4"/>
  <c r="BE282" i="4"/>
  <c r="BE119" i="3"/>
  <c r="BE140" i="3"/>
  <c r="BE154" i="3"/>
  <c r="BE185" i="3"/>
  <c r="BE189" i="3"/>
  <c r="BE245" i="3"/>
  <c r="BE277" i="3"/>
  <c r="BE289" i="3"/>
  <c r="BE315" i="3"/>
  <c r="BE455" i="3"/>
  <c r="BE464" i="3"/>
  <c r="BE470" i="3"/>
  <c r="BE487" i="3"/>
  <c r="BE489" i="3"/>
  <c r="BE496" i="3"/>
  <c r="BE502" i="3"/>
  <c r="BE516" i="3"/>
  <c r="BE537" i="3"/>
  <c r="BE550" i="3"/>
  <c r="BE569" i="3"/>
  <c r="BE103" i="3"/>
  <c r="J97" i="3"/>
  <c r="BE191" i="3"/>
  <c r="BE193" i="3"/>
  <c r="BE320" i="3"/>
  <c r="BE324" i="3"/>
  <c r="BE410" i="3"/>
  <c r="BE430" i="3"/>
  <c r="BE433" i="3"/>
  <c r="BE440" i="3"/>
  <c r="BE462" i="3"/>
  <c r="J52" i="3"/>
  <c r="BE205" i="3"/>
  <c r="BE242" i="3"/>
  <c r="BE351" i="3"/>
  <c r="BE354" i="3"/>
  <c r="BE389" i="3"/>
  <c r="BE412" i="3"/>
  <c r="BE428" i="3"/>
  <c r="BE441" i="3"/>
  <c r="BE445" i="3"/>
  <c r="BE460" i="3"/>
  <c r="BE477" i="3"/>
  <c r="BE530" i="3"/>
  <c r="BE539" i="3"/>
  <c r="BE546" i="3"/>
  <c r="BE549" i="3"/>
  <c r="BE554" i="3"/>
  <c r="BE571" i="3"/>
  <c r="BE573" i="3"/>
  <c r="BE644" i="3"/>
  <c r="BE646" i="3"/>
  <c r="BE648" i="3"/>
  <c r="E48" i="3"/>
  <c r="F97" i="3"/>
  <c r="BE425" i="3"/>
  <c r="BE638" i="3"/>
  <c r="BE640" i="3"/>
  <c r="BE117" i="3"/>
  <c r="BE247" i="3"/>
  <c r="BE250" i="3"/>
  <c r="BE252" i="3"/>
  <c r="BE261" i="3"/>
  <c r="BE276" i="3"/>
  <c r="BE416" i="3"/>
  <c r="BE423" i="3"/>
  <c r="BE447" i="3"/>
  <c r="BE453" i="3"/>
  <c r="BE457" i="3"/>
  <c r="BE472" i="3"/>
  <c r="BE576" i="3"/>
  <c r="BE590" i="3"/>
  <c r="BE592" i="3"/>
  <c r="BE642" i="3"/>
  <c r="BE328" i="3"/>
  <c r="BE332" i="3"/>
  <c r="BE358" i="3"/>
  <c r="BE443" i="3"/>
  <c r="BE486" i="3"/>
  <c r="BE110" i="3"/>
  <c r="BE123" i="3"/>
  <c r="BE239" i="3"/>
  <c r="BE338" i="3"/>
  <c r="BE437" i="3"/>
  <c r="BE438" i="3"/>
  <c r="BE451" i="3"/>
  <c r="BE435" i="3"/>
  <c r="BE466" i="3"/>
  <c r="BE272" i="3"/>
  <c r="BE335" i="3"/>
  <c r="BE414" i="3"/>
  <c r="BE449" i="3"/>
  <c r="BE468" i="3"/>
  <c r="BE483" i="3"/>
  <c r="BE484" i="3"/>
  <c r="BE492" i="3"/>
  <c r="BE510" i="3"/>
  <c r="BE511" i="3"/>
  <c r="BE474" i="3"/>
  <c r="BE479" i="3"/>
  <c r="BE498" i="3"/>
  <c r="BE513" i="3"/>
  <c r="BE519" i="3"/>
  <c r="BE526" i="3"/>
  <c r="BE538" i="3"/>
  <c r="BE548" i="3"/>
  <c r="BE557" i="3"/>
  <c r="BE127" i="3"/>
  <c r="BE132" i="3"/>
  <c r="BE234" i="3"/>
  <c r="BE238" i="3"/>
  <c r="BE341" i="3"/>
  <c r="BE348" i="3"/>
  <c r="BE419" i="3"/>
  <c r="BE126" i="2"/>
  <c r="BE148" i="2"/>
  <c r="BE193" i="2"/>
  <c r="F55" i="2"/>
  <c r="J90" i="2"/>
  <c r="BE106" i="2"/>
  <c r="BE119" i="2"/>
  <c r="BE132" i="2"/>
  <c r="BE139" i="2"/>
  <c r="BE151" i="2"/>
  <c r="BE158" i="2"/>
  <c r="J55" i="2"/>
  <c r="BE141" i="2"/>
  <c r="BE163" i="2"/>
  <c r="BE246" i="2"/>
  <c r="BE103" i="2"/>
  <c r="BE172" i="2"/>
  <c r="BE174" i="2"/>
  <c r="BE179" i="2"/>
  <c r="BE197" i="2"/>
  <c r="BE99" i="2"/>
  <c r="BE167" i="2"/>
  <c r="BE233" i="2"/>
  <c r="BE232" i="2"/>
  <c r="E48" i="2"/>
  <c r="BE160" i="2"/>
  <c r="BE169" i="2"/>
  <c r="BE177" i="2"/>
  <c r="BE203" i="2"/>
  <c r="BE224" i="2"/>
  <c r="BE227" i="2"/>
  <c r="BE229" i="2"/>
  <c r="BE128" i="2"/>
  <c r="BE186" i="2"/>
  <c r="BE195" i="2"/>
  <c r="BE201" i="2"/>
  <c r="BE143" i="2"/>
  <c r="BE191" i="2"/>
  <c r="BE199" i="2"/>
  <c r="BE205" i="2"/>
  <c r="BE210" i="2"/>
  <c r="BE113" i="2"/>
  <c r="BE145" i="2"/>
  <c r="BE155" i="2"/>
  <c r="BE165" i="2"/>
  <c r="BE218" i="2"/>
  <c r="BE226" i="2"/>
  <c r="BE208" i="2"/>
  <c r="BE222" i="2"/>
  <c r="BE231" i="2"/>
  <c r="BE234" i="2"/>
  <c r="BE241" i="2"/>
  <c r="BE245" i="2"/>
  <c r="BE248" i="2"/>
  <c r="BE250" i="2"/>
  <c r="BE251" i="2"/>
  <c r="BE254" i="2"/>
  <c r="BE258" i="2"/>
  <c r="BE260" i="2"/>
  <c r="BE262" i="2"/>
  <c r="BE264" i="2"/>
  <c r="BE266" i="2"/>
  <c r="BE268" i="2"/>
  <c r="F35" i="3"/>
  <c r="BB56" i="1" s="1"/>
  <c r="F36" i="3"/>
  <c r="BC56" i="1" s="1"/>
  <c r="F37" i="4"/>
  <c r="BD57" i="1" s="1"/>
  <c r="F34" i="4"/>
  <c r="BA57" i="1" s="1"/>
  <c r="J34" i="2"/>
  <c r="AW55" i="1" s="1"/>
  <c r="J34" i="3"/>
  <c r="AW56" i="1" s="1"/>
  <c r="F35" i="2"/>
  <c r="BB55" i="1" s="1"/>
  <c r="F34" i="2"/>
  <c r="BA55" i="1" s="1"/>
  <c r="F36" i="4"/>
  <c r="BC57" i="1" s="1"/>
  <c r="F35" i="4"/>
  <c r="BB57" i="1" s="1"/>
  <c r="F34" i="3"/>
  <c r="BA56" i="1" s="1"/>
  <c r="F36" i="2"/>
  <c r="BC55" i="1" s="1"/>
  <c r="F37" i="2"/>
  <c r="BD55" i="1" s="1"/>
  <c r="J34" i="4"/>
  <c r="AW57" i="1" s="1"/>
  <c r="J61" i="2" l="1"/>
  <c r="J97" i="2"/>
  <c r="J73" i="2"/>
  <c r="J74" i="3"/>
  <c r="J421" i="3"/>
  <c r="J233" i="3"/>
  <c r="J65" i="3" s="1"/>
  <c r="J61" i="3"/>
  <c r="J130" i="4"/>
  <c r="J63" i="4" s="1"/>
  <c r="J67" i="2"/>
  <c r="J206" i="4"/>
  <c r="J68" i="4" s="1"/>
  <c r="BK94" i="4"/>
  <c r="J94" i="4" s="1"/>
  <c r="J72" i="2"/>
  <c r="F33" i="4"/>
  <c r="AZ57" i="1" s="1"/>
  <c r="T97" i="2"/>
  <c r="BK153" i="2"/>
  <c r="BK97" i="2"/>
  <c r="J60" i="2" s="1"/>
  <c r="BK256" i="2"/>
  <c r="P97" i="2"/>
  <c r="J82" i="3"/>
  <c r="J81" i="3" s="1"/>
  <c r="BK421" i="3"/>
  <c r="P94" i="4"/>
  <c r="P153" i="2"/>
  <c r="R421" i="3"/>
  <c r="T94" i="4"/>
  <c r="P421" i="3"/>
  <c r="BK101" i="3"/>
  <c r="P101" i="3"/>
  <c r="R101" i="3"/>
  <c r="T101" i="3"/>
  <c r="T421" i="3"/>
  <c r="R94" i="4"/>
  <c r="R93" i="4" s="1"/>
  <c r="T153" i="2"/>
  <c r="R153" i="2"/>
  <c r="R97" i="2"/>
  <c r="J95" i="4"/>
  <c r="J61" i="4" s="1"/>
  <c r="BD54" i="1"/>
  <c r="W33" i="1" s="1"/>
  <c r="BA54" i="1"/>
  <c r="W30" i="1" s="1"/>
  <c r="J33" i="4"/>
  <c r="AV57" i="1" s="1"/>
  <c r="AT57" i="1" s="1"/>
  <c r="BB54" i="1"/>
  <c r="AX54" i="1" s="1"/>
  <c r="J33" i="3"/>
  <c r="AV56" i="1" s="1"/>
  <c r="AT56" i="1" s="1"/>
  <c r="J33" i="2"/>
  <c r="AV55" i="1" s="1"/>
  <c r="AT55" i="1" s="1"/>
  <c r="F33" i="3"/>
  <c r="AZ56" i="1" s="1"/>
  <c r="BC54" i="1"/>
  <c r="W32" i="1" s="1"/>
  <c r="J66" i="2" l="1"/>
  <c r="J59" i="2" s="1"/>
  <c r="J30" i="2" s="1"/>
  <c r="F33" i="2" s="1"/>
  <c r="AZ55" i="1" s="1"/>
  <c r="AZ54" i="1" s="1"/>
  <c r="W29" i="1" s="1"/>
  <c r="J60" i="3"/>
  <c r="J101" i="3"/>
  <c r="T96" i="2"/>
  <c r="J60" i="4"/>
  <c r="J59" i="4" s="1"/>
  <c r="P100" i="3"/>
  <c r="AU56" i="1" s="1"/>
  <c r="R100" i="3"/>
  <c r="BK96" i="2"/>
  <c r="J96" i="2" s="1"/>
  <c r="R96" i="2"/>
  <c r="P96" i="2"/>
  <c r="AU55" i="1" s="1"/>
  <c r="T93" i="4"/>
  <c r="BK100" i="3"/>
  <c r="J100" i="3" s="1"/>
  <c r="T100" i="3"/>
  <c r="P93" i="4"/>
  <c r="AU57" i="1" s="1"/>
  <c r="BK93" i="4"/>
  <c r="J93" i="4" s="1"/>
  <c r="AY54" i="1"/>
  <c r="W31" i="1"/>
  <c r="AW54" i="1"/>
  <c r="AK30" i="1" s="1"/>
  <c r="J30" i="4" l="1"/>
  <c r="J39" i="4" s="1"/>
  <c r="AG57" i="1"/>
  <c r="AG55" i="1"/>
  <c r="J39" i="2"/>
  <c r="AU54" i="1"/>
  <c r="AN57" i="1"/>
  <c r="AV54" i="1"/>
  <c r="AK29" i="1" s="1"/>
  <c r="AN55" i="1" l="1"/>
  <c r="AT54" i="1"/>
  <c r="J76" i="3" l="1"/>
  <c r="J72" i="3"/>
  <c r="J68" i="3"/>
  <c r="J59" i="3" l="1"/>
  <c r="J30" i="3" s="1"/>
  <c r="AG56" i="1" l="1"/>
  <c r="J39" i="3"/>
  <c r="AN56" i="1"/>
  <c r="H106" i="8"/>
  <c r="H262" i="8" s="1"/>
  <c r="H271" i="8" s="1"/>
  <c r="H288" i="8" s="1"/>
  <c r="AG58" i="1" s="1"/>
  <c r="AN58" i="1" l="1"/>
  <c r="AN54" i="1" s="1"/>
  <c r="AG54" i="1"/>
  <c r="AK26" i="1" s="1"/>
  <c r="AK35" i="1" s="1"/>
</calcChain>
</file>

<file path=xl/sharedStrings.xml><?xml version="1.0" encoding="utf-8"?>
<sst xmlns="http://schemas.openxmlformats.org/spreadsheetml/2006/main" count="21478" uniqueCount="4282">
  <si>
    <t>Export Komplet</t>
  </si>
  <si>
    <t>VZ</t>
  </si>
  <si>
    <t>2.0</t>
  </si>
  <si>
    <t/>
  </si>
  <si>
    <t>False</t>
  </si>
  <si>
    <t>{03042cf8-8637-45a8-b8c9-9290e6d6f4be}</t>
  </si>
  <si>
    <t>&gt;&gt;  skryté sloupce  &lt;&lt;</t>
  </si>
  <si>
    <t>0,01</t>
  </si>
  <si>
    <t>21</t>
  </si>
  <si>
    <t>15</t>
  </si>
  <si>
    <t>REKAPITULACE STAVBY</t>
  </si>
  <si>
    <t>v ---  níže se nacházejí doplnkové a pomocné údaje k sestavám  --- v</t>
  </si>
  <si>
    <t>0,001</t>
  </si>
  <si>
    <t>Kód:</t>
  </si>
  <si>
    <t>010623</t>
  </si>
  <si>
    <t>Stavba:</t>
  </si>
  <si>
    <t>Komplexní rekonstrukce kotelny Rokycanské nemocnice ve stávajících prostorách</t>
  </si>
  <si>
    <t>KSO:</t>
  </si>
  <si>
    <t>801 11 1</t>
  </si>
  <si>
    <t>CC-CZ:</t>
  </si>
  <si>
    <t>1264</t>
  </si>
  <si>
    <t>Místo:</t>
  </si>
  <si>
    <t>Rokycany</t>
  </si>
  <si>
    <t>Datum:</t>
  </si>
  <si>
    <t>8. 6. 2023</t>
  </si>
  <si>
    <t>CZ-CPV:</t>
  </si>
  <si>
    <t>50720000-8</t>
  </si>
  <si>
    <t>Zadavatel:</t>
  </si>
  <si>
    <t>IČ:</t>
  </si>
  <si>
    <t>708 90 366</t>
  </si>
  <si>
    <t xml:space="preserve">Plzeňský kraj </t>
  </si>
  <si>
    <t>DIČ:</t>
  </si>
  <si>
    <t>Zhotovitel:</t>
  </si>
  <si>
    <t xml:space="preserve"> </t>
  </si>
  <si>
    <t>Projektant:</t>
  </si>
  <si>
    <t>452 80 495</t>
  </si>
  <si>
    <t>ČKJ Projekt,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</si>
  <si>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</si>
  <si>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</si>
  <si>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</si>
  <si>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</si>
  <si>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</si>
  <si>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</si>
  <si>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</si>
  <si>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</si>
  <si>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</si>
  <si>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</si>
  <si>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</si>
  <si>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</si>
  <si>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</si>
  <si>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</si>
  <si>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</si>
  <si>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</si>
  <si>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</si>
  <si>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</si>
  <si>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</si>
  <si>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</si>
  <si>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</si>
  <si>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</si>
  <si>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</si>
  <si>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</si>
  <si>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</si>
  <si>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</si>
  <si>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</si>
  <si>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</si>
  <si>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</si>
  <si>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</si>
  <si>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</si>
  <si>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</si>
  <si>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</si>
  <si>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</si>
  <si>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</si>
  <si>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</si>
  <si>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</si>
  <si>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</si>
  <si>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</si>
  <si>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</si>
  <si>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</si>
  <si>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</si>
  <si>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</si>
  <si>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0106231</t>
  </si>
  <si>
    <t>Stavební práce 1.PP</t>
  </si>
  <si>
    <t>STA</t>
  </si>
  <si>
    <t>1</t>
  </si>
  <si>
    <t>{da62d2b9-0a10-4caa-b6b7-ed05b432a769}</t>
  </si>
  <si>
    <t>2</t>
  </si>
  <si>
    <t>0106232</t>
  </si>
  <si>
    <t>Stavební práce 1NP-3.NP</t>
  </si>
  <si>
    <t>{524ca36e-e7e4-4890-8159-5f905ae9126e}</t>
  </si>
  <si>
    <t>0106233</t>
  </si>
  <si>
    <t>Sanace</t>
  </si>
  <si>
    <t>{eace8390-3a6f-4833-8523-b80af2d56238}</t>
  </si>
  <si>
    <t>KRYCÍ LIST SOUPISU PRACÍ</t>
  </si>
  <si>
    <t>Objekt:</t>
  </si>
  <si>
    <t>0106231 - Stavební práce 1.PP</t>
  </si>
  <si>
    <t>REKAPITULACE ČLENĚNÍ SOUPISU PRACÍ</t>
  </si>
  <si>
    <t>Kód dílu - Popis</t>
  </si>
  <si>
    <t>Cena celkem [CZK]</t>
  </si>
  <si>
    <t>-1</t>
  </si>
  <si>
    <t>HSV - Práce a dodávky HSV</t>
  </si>
  <si>
    <t xml:space="preserve">    1 - Zemní práce</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</si>
  <si>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</si>
  <si>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</si>
  <si>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</si>
  <si>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</si>
  <si>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</si>
  <si>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</si>
  <si>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</si>
  <si>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724 - Zdravotechnika - strojní vybavení</t>
  </si>
  <si>
    <t xml:space="preserve">    727 - Zdravotechnika - požární ochrana</t>
  </si>
  <si>
    <t xml:space="preserve">    732 - Ústřední vytápění - strojovny</t>
  </si>
  <si>
    <t xml:space="preserve">    733 - Ústřední vytápění - rozvodné potrubí</t>
  </si>
  <si>
    <t xml:space="preserve">    751 - Vzduchotechnika</t>
  </si>
  <si>
    <t xml:space="preserve">    767 - Konstrukce zámečnické</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</si>
  <si>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</si>
  <si>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</si>
  <si>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</si>
  <si>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</si>
  <si>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</si>
  <si>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</si>
  <si>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</si>
  <si>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</si>
  <si>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</si>
  <si>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</si>
  <si>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</si>
  <si>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</si>
  <si>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</si>
  <si>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</si>
  <si>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</si>
  <si>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</si>
  <si>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</si>
  <si>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</si>
  <si>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</si>
  <si>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</si>
  <si>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174111101</t>
  </si>
  <si>
    <t>Zásyp sypaninou z jakékoliv horniny ručně s uložením výkopku ve vrstvách se zhutněním jam, šachet, rýh nebo kolem objektů v těchto vykopávkách</t>
  </si>
  <si>
    <t>m3</t>
  </si>
  <si>
    <t>CS ÚRS 2023 01</t>
  </si>
  <si>
    <t>4</t>
  </si>
  <si>
    <t>829541413</t>
  </si>
  <si>
    <t>Online PSC</t>
  </si>
  <si>
    <t>https://podminky.urs.cz/item/CS_URS_2023_01/174111101</t>
  </si>
  <si>
    <t>VV</t>
  </si>
  <si>
    <t>Zásyp anglického dvorku</t>
  </si>
  <si>
    <t>4,85</t>
  </si>
  <si>
    <t>M</t>
  </si>
  <si>
    <t>58344121</t>
  </si>
  <si>
    <t>štěrkodrť frakce 0/8</t>
  </si>
  <si>
    <t>t</t>
  </si>
  <si>
    <t>8</t>
  </si>
  <si>
    <t>1077857179</t>
  </si>
  <si>
    <t>4,85*2,2</t>
  </si>
  <si>
    <t>3</t>
  </si>
  <si>
    <t>Svislé a kompletní konstrukce</t>
  </si>
  <si>
    <t>310239211</t>
  </si>
  <si>
    <t>Zazdívka otvorů ve zdivu nadzákladovém cihlami pálenými plochy přes 1 m2 do 4 m2 na maltu vápenocementovou</t>
  </si>
  <si>
    <t>1578641951</t>
  </si>
  <si>
    <t>https://podminky.urs.cz/item/CS_URS_2023_01/310239211</t>
  </si>
  <si>
    <t>Dozdívka po zrušeném dveřním otvoru - mistnost č. 0.06, rozměry 900x1450mm, tl. zdiva 645mm</t>
  </si>
  <si>
    <t>0,9*1,45*0,645</t>
  </si>
  <si>
    <t>Dozdívka stávajících otvorů v obvodové konstrukci - místnost č. 0.04, rozměry otvoru 1380x1820mm, tl. zdiva 450mm</t>
  </si>
  <si>
    <t>1,38*1,82*0,45*2</t>
  </si>
  <si>
    <t>Součet</t>
  </si>
  <si>
    <t>342241112</t>
  </si>
  <si>
    <t>Příčky nebo přizdívky jednoduché z cihel nebo příčkovek pálených na maltu MVC nebo MC lícových, včetně spárování dl. 290 mm (český formát 290x140x65 mm) plných, tl. 140 mm</t>
  </si>
  <si>
    <t>m2</t>
  </si>
  <si>
    <t>-1477764988</t>
  </si>
  <si>
    <t>https://podminky.urs.cz/item/CS_URS_2023_01/342241112</t>
  </si>
  <si>
    <t>4,92</t>
  </si>
  <si>
    <t>9</t>
  </si>
  <si>
    <t>Ostatní konstrukce a práce, bourání</t>
  </si>
  <si>
    <t>5</t>
  </si>
  <si>
    <t>961055111</t>
  </si>
  <si>
    <t>Bourání základů z betonu železového</t>
  </si>
  <si>
    <t>-2013330649</t>
  </si>
  <si>
    <t>https://podminky.urs.cz/item/CS_URS_2023_01/961055111</t>
  </si>
  <si>
    <t>Vybourání dna anglického dvorku</t>
  </si>
  <si>
    <t>3,95*1,225*0,25</t>
  </si>
  <si>
    <t>Vybourání stávajícího betonového soklu v m.č.004</t>
  </si>
  <si>
    <t>2,5*1,1*0,5</t>
  </si>
  <si>
    <t>6</t>
  </si>
  <si>
    <t>962031133</t>
  </si>
  <si>
    <t>Bourání příček z cihel, tvárnic nebo příčkovek z cihel pálených, plných nebo dutých na maltu vápennou nebo vápenocementovou, tl. do 150 mm</t>
  </si>
  <si>
    <t>-1918352162</t>
  </si>
  <si>
    <t>https://podminky.urs.cz/item/CS_URS_2023_01/962031133</t>
  </si>
  <si>
    <t>7</t>
  </si>
  <si>
    <t>962052211</t>
  </si>
  <si>
    <t>Bourání zdiva železobetonového nadzákladového, objemu přes 1 m3</t>
  </si>
  <si>
    <t>-458062294</t>
  </si>
  <si>
    <t>https://podminky.urs.cz/item/CS_URS_2023_01/962052211</t>
  </si>
  <si>
    <t>vybourání stěn anglického dvorku</t>
  </si>
  <si>
    <t>15,5*0,3</t>
  </si>
  <si>
    <t>971033351</t>
  </si>
  <si>
    <t>Vybourání otvorů ve zdivu základovém nebo nadzákladovém z cihel, tvárnic, příčkovek z cihel pálených na maltu vápennou nebo vápenocementovou plochy do 0,09 m2, tl. do 450 mm</t>
  </si>
  <si>
    <t>kus</t>
  </si>
  <si>
    <t>-1498113765</t>
  </si>
  <si>
    <t>https://podminky.urs.cz/item/CS_URS_2023_01/971033351</t>
  </si>
  <si>
    <t>Otvor ve stěně 300/300 pro rozvody ELTO z m.č. 0.07</t>
  </si>
  <si>
    <t>Otvor ve stěně obvodové 300/300 mm - rozvody ELTO( obvodová konstrukce)</t>
  </si>
  <si>
    <t>97103344R</t>
  </si>
  <si>
    <t>Úprava stávajícíh prostupů pro nové rozvody</t>
  </si>
  <si>
    <t>kpl</t>
  </si>
  <si>
    <t>-2092161827</t>
  </si>
  <si>
    <t>997</t>
  </si>
  <si>
    <t>Přesun sutě</t>
  </si>
  <si>
    <t>10</t>
  </si>
  <si>
    <t>997013213</t>
  </si>
  <si>
    <t>Vnitrostaveništní doprava suti a vybouraných hmot vodorovně do 50 m svisle ručně pro budovy a haly výšky přes 9 do 12 m</t>
  </si>
  <si>
    <t>267889961</t>
  </si>
  <si>
    <t>https://podminky.urs.cz/item/CS_URS_2023_01/997013213</t>
  </si>
  <si>
    <t>11</t>
  </si>
  <si>
    <t>997013501</t>
  </si>
  <si>
    <t>Odvoz suti a vybouraných hmot na skládku nebo meziskládku se složením, na vzdálenost do 1 km</t>
  </si>
  <si>
    <t>1371031199</t>
  </si>
  <si>
    <t>https://podminky.urs.cz/item/CS_URS_2023_01/997013501</t>
  </si>
  <si>
    <t>12</t>
  </si>
  <si>
    <t>997013509</t>
  </si>
  <si>
    <t>Odvoz suti a vybouraných hmot na skládku nebo meziskládku se složením, na vzdálenost Příplatek k ceně za každý další i započatý 1 km přes 1 km</t>
  </si>
  <si>
    <t>925595988</t>
  </si>
  <si>
    <t>https://podminky.urs.cz/item/CS_URS_2023_01/997013509</t>
  </si>
  <si>
    <t>19,511*15 'Přepočtené koeficientem množství</t>
  </si>
  <si>
    <t>13</t>
  </si>
  <si>
    <t>997013609</t>
  </si>
  <si>
    <t>Poplatek za uložení stavebního odpadu na skládce (skládkovné) ze směsí nebo oddělených frakcí betonu, cihel a keramických výrobků zatříděného do Katalogu odpadů pod kódem 17 01 07</t>
  </si>
  <si>
    <t>2054437991</t>
  </si>
  <si>
    <t>https://podminky.urs.cz/item/CS_URS_2023_01/997013609</t>
  </si>
  <si>
    <t>998</t>
  </si>
  <si>
    <t>Přesun hmot</t>
  </si>
  <si>
    <t>14</t>
  </si>
  <si>
    <t>998011002</t>
  </si>
  <si>
    <t>Přesun hmot pro budovy občanské výstavby, bydlení, výrobu a služby s nosnou svislou konstrukcí zděnou z cihel, tvárnic nebo kamene vodorovná dopravní vzdálenost do 100 m pro budovy výšky přes 6 do 12 m</t>
  </si>
  <si>
    <t>-569199461</t>
  </si>
  <si>
    <t>https://podminky.urs.cz/item/CS_URS_2023_01/998011002</t>
  </si>
  <si>
    <t>PSV</t>
  </si>
  <si>
    <t>Práce a dodávky PSV</t>
  </si>
  <si>
    <t>711</t>
  </si>
  <si>
    <t>Izolace proti vodě, vlhkosti a plynům</t>
  </si>
  <si>
    <t>711112001</t>
  </si>
  <si>
    <t>Provedení izolace proti zemní vlhkosti natěradly a tmely za studena na ploše svislé S nátěrem penetračním</t>
  </si>
  <si>
    <t>16</t>
  </si>
  <si>
    <t>959310533</t>
  </si>
  <si>
    <t>https://podminky.urs.cz/item/CS_URS_2023_01/711112001</t>
  </si>
  <si>
    <t>5,35</t>
  </si>
  <si>
    <t>11163150</t>
  </si>
  <si>
    <t>lak penetrační asfaltový</t>
  </si>
  <si>
    <t>32</t>
  </si>
  <si>
    <t>-2141282670</t>
  </si>
  <si>
    <t>5,35*0,00034 'Přepočtené koeficientem množství</t>
  </si>
  <si>
    <t>17</t>
  </si>
  <si>
    <t>711142559</t>
  </si>
  <si>
    <t>Provedení izolace proti zemní vlhkosti pásy přitavením NAIP na ploše svislé S</t>
  </si>
  <si>
    <t>374228826</t>
  </si>
  <si>
    <t>https://podminky.urs.cz/item/CS_URS_2023_01/711142559</t>
  </si>
  <si>
    <t>5,35*2</t>
  </si>
  <si>
    <t>18</t>
  </si>
  <si>
    <t>62832001</t>
  </si>
  <si>
    <t>pás asfaltový natavitelný oxidovaný tl 3,5mm typu V60 S35 s vložkou ze skleněné rohože, s jemnozrnným minerálním posypem</t>
  </si>
  <si>
    <t>-1308711486</t>
  </si>
  <si>
    <t>10,7*1,221 'Přepočtené koeficientem množství</t>
  </si>
  <si>
    <t>19</t>
  </si>
  <si>
    <t>711491272</t>
  </si>
  <si>
    <t>Provedení doplňků izolace proti vodě textilií na ploše svislé S vrstva ochranná</t>
  </si>
  <si>
    <t>-1839787152</t>
  </si>
  <si>
    <t>https://podminky.urs.cz/item/CS_URS_2023_01/711491272</t>
  </si>
  <si>
    <t>20</t>
  </si>
  <si>
    <t>69311010</t>
  </si>
  <si>
    <t>geotextilie tkaná separační, filtrační, výztužná PP pevnost v tahu 80kN/m</t>
  </si>
  <si>
    <t>-46096281</t>
  </si>
  <si>
    <t>5,55*1,05 'Přepočtené koeficientem množství</t>
  </si>
  <si>
    <t>998711102</t>
  </si>
  <si>
    <t>Přesun hmot pro izolace proti vodě, vlhkosti a plynům stanovený z hmotnosti přesunovaného materiálu vodorovná dopravní vzdálenost do 50 m v objektech výšky přes 6 do 12 m</t>
  </si>
  <si>
    <t>-1479334169</t>
  </si>
  <si>
    <t>https://podminky.urs.cz/item/CS_URS_2023_01/998711102</t>
  </si>
  <si>
    <t>713</t>
  </si>
  <si>
    <t>Izolace tepelné</t>
  </si>
  <si>
    <t>22</t>
  </si>
  <si>
    <t>713420843</t>
  </si>
  <si>
    <t>Odstranění tepelné izolace potrubí, ohybů, armatur a přírub rohožemi v pletivu s povrchovou úpravou pletivem spojených ocelovým drátem potrubí, tloušťka izolace přes 50 mm</t>
  </si>
  <si>
    <t>m</t>
  </si>
  <si>
    <t>1860185291</t>
  </si>
  <si>
    <t>https://podminky.urs.cz/item/CS_URS_2023_01/713420843</t>
  </si>
  <si>
    <t>23</t>
  </si>
  <si>
    <t>713461811</t>
  </si>
  <si>
    <t>Odstranění tepelné izolace potrubí, ohybů a armatur tvarovkami nebo deskami potrubními pouzdry staženými drátem potrubí, tloušťka izolace do 100 mm</t>
  </si>
  <si>
    <t>-522452539</t>
  </si>
  <si>
    <t>https://podminky.urs.cz/item/CS_URS_2023_01/713461811</t>
  </si>
  <si>
    <t>724</t>
  </si>
  <si>
    <t>Zdravotechnika - strojní vybavení</t>
  </si>
  <si>
    <t>24</t>
  </si>
  <si>
    <t>72411181R</t>
  </si>
  <si>
    <t>Demontáž zařízení na přečerpávání odpadní vody do kanalizace</t>
  </si>
  <si>
    <t>soubor</t>
  </si>
  <si>
    <t>1682760172</t>
  </si>
  <si>
    <t>727</t>
  </si>
  <si>
    <t>Zdravotechnika - požární ochrana</t>
  </si>
  <si>
    <t>25</t>
  </si>
  <si>
    <t>727111043</t>
  </si>
  <si>
    <t>Protipožární trubní ucpávky ocelového potrubí bez izolace prostup stropem tloušťky 150 mm požární odolnost EI 120 DN 50</t>
  </si>
  <si>
    <t>-1829081830</t>
  </si>
  <si>
    <t>https://podminky.urs.cz/item/CS_URS_2023_01/727111043</t>
  </si>
  <si>
    <t xml:space="preserve">Protipožární ucpávka: prostup neizolovaného měděného potrubí DN40 stěnou (ELTO), </t>
  </si>
  <si>
    <t>Protipožární ucpávka: prostup neizolovaného měděného potrubí DN50 stěnou (ELTO),</t>
  </si>
  <si>
    <t>26</t>
  </si>
  <si>
    <t>727111045</t>
  </si>
  <si>
    <t>Protipožární trubní ucpávky ocelového potrubí bez izolace prostup stropem tloušťky 150 mm požární odolnost EI 120 DN 80</t>
  </si>
  <si>
    <t>-269984415</t>
  </si>
  <si>
    <t>https://podminky.urs.cz/item/CS_URS_2023_01/727111045</t>
  </si>
  <si>
    <t>Protipožární ucpávka: prostup neizolovaného kovového potrubí DN80 stěnou,</t>
  </si>
  <si>
    <t>732</t>
  </si>
  <si>
    <t>Ústřední vytápění - strojovny</t>
  </si>
  <si>
    <t>27</t>
  </si>
  <si>
    <t>73232081R</t>
  </si>
  <si>
    <t>Demontáž nádrže na naftu včetně ekologické likvidace demontovaného materiálu</t>
  </si>
  <si>
    <t>33652491</t>
  </si>
  <si>
    <t>733</t>
  </si>
  <si>
    <t>Ústřední vytápění - rozvodné potrubí</t>
  </si>
  <si>
    <t>28</t>
  </si>
  <si>
    <t>733120815</t>
  </si>
  <si>
    <t>Demontáž potrubí z trubek ocelových hladkých Ø do 38</t>
  </si>
  <si>
    <t>1497347651</t>
  </si>
  <si>
    <t>https://podminky.urs.cz/item/CS_URS_2023_01/733120815</t>
  </si>
  <si>
    <t>29</t>
  </si>
  <si>
    <t>733120819</t>
  </si>
  <si>
    <t>Demontáž potrubí z trubek ocelových hladkých Ø přes 38 do 60,3</t>
  </si>
  <si>
    <t>-349847085</t>
  </si>
  <si>
    <t>https://podminky.urs.cz/item/CS_URS_2023_01/733120819</t>
  </si>
  <si>
    <t>30</t>
  </si>
  <si>
    <t>733120826</t>
  </si>
  <si>
    <t>Demontáž potrubí z trubek ocelových hladkých Ø přes 60,3 do 89</t>
  </si>
  <si>
    <t>-1381748547</t>
  </si>
  <si>
    <t>https://podminky.urs.cz/item/CS_URS_2023_01/733120826</t>
  </si>
  <si>
    <t>31</t>
  </si>
  <si>
    <t>733120832</t>
  </si>
  <si>
    <t>Demontáž potrubí z trubek ocelových hladkých Ø přes 89 do 133</t>
  </si>
  <si>
    <t>-1073683903</t>
  </si>
  <si>
    <t>https://podminky.urs.cz/item/CS_URS_2023_01/733120832</t>
  </si>
  <si>
    <t>733390801</t>
  </si>
  <si>
    <t>Demontáž potrubí z trubek plastových Ø do 25/2,3</t>
  </si>
  <si>
    <t>-1828201882</t>
  </si>
  <si>
    <t>https://podminky.urs.cz/item/CS_URS_2023_01/733390801</t>
  </si>
  <si>
    <t>33</t>
  </si>
  <si>
    <t>733390802</t>
  </si>
  <si>
    <t>Demontáž potrubí z trubek plastových Ø přes 25/2,3 do 50/4,6</t>
  </si>
  <si>
    <t>-1096202291</t>
  </si>
  <si>
    <t>https://podminky.urs.cz/item/CS_URS_2023_01/733390802</t>
  </si>
  <si>
    <t>34</t>
  </si>
  <si>
    <t>733390803</t>
  </si>
  <si>
    <t>Demontáž potrubí z trubek plastových Ø přes 50/4,6 do 90/8,2</t>
  </si>
  <si>
    <t>-1415239838</t>
  </si>
  <si>
    <t>https://podminky.urs.cz/item/CS_URS_2023_01/733390803</t>
  </si>
  <si>
    <t>751</t>
  </si>
  <si>
    <t>Vzduchotechnika</t>
  </si>
  <si>
    <t>35</t>
  </si>
  <si>
    <t>751398022</t>
  </si>
  <si>
    <t>Montáž ostatních zařízení větrací mřížky stěnové, průřezu přes 0,04 do 0,100 m2</t>
  </si>
  <si>
    <t>-543139449</t>
  </si>
  <si>
    <t>https://podminky.urs.cz/item/CS_URS_2023_01/751398022</t>
  </si>
  <si>
    <t>36</t>
  </si>
  <si>
    <t>4297239R</t>
  </si>
  <si>
    <t>hliníková mřížka stěnová  interiérová, kruhová pro vsazení do VZT potrubí, síťka proti hmyzu ø 300mm (Z4)</t>
  </si>
  <si>
    <t>-369845311</t>
  </si>
  <si>
    <t>767</t>
  </si>
  <si>
    <t>Konstrukce zámečnické</t>
  </si>
  <si>
    <t>37</t>
  </si>
  <si>
    <t>767161814</t>
  </si>
  <si>
    <t>Demontáž zábradlí do suti rovného nerozebíratelný spoj hmotnosti 1 m zábradlí přes 20 kg</t>
  </si>
  <si>
    <t>1648459425</t>
  </si>
  <si>
    <t>https://podminky.urs.cz/item/CS_URS_2023_01/767161814</t>
  </si>
  <si>
    <t>m.č.0.08</t>
  </si>
  <si>
    <t>5,47</t>
  </si>
  <si>
    <t>38</t>
  </si>
  <si>
    <t>7672201R1</t>
  </si>
  <si>
    <t>Ocelové zábradlí tyčové rovné 3280x1100mm, včetně antikorozního nátěru a osazení (Z2)</t>
  </si>
  <si>
    <t>-1066293731</t>
  </si>
  <si>
    <t>https://podminky.urs.cz/item/CS_URS_2023_01/7672201R1</t>
  </si>
  <si>
    <t>39</t>
  </si>
  <si>
    <t>7672201R2</t>
  </si>
  <si>
    <t>D+M Ocelové madlo tyčové rovné d=2700mm, včetně antikorozního nátěru (Z3)</t>
  </si>
  <si>
    <t>-1456116612</t>
  </si>
  <si>
    <t>https://podminky.urs.cz/item/CS_URS_2023_01/7672201R2</t>
  </si>
  <si>
    <t>40</t>
  </si>
  <si>
    <t>7672501R1</t>
  </si>
  <si>
    <t>D+M Kovová plošina se schody a zábradlím 2400x1500mm (náhrada za stávající); (Z1)</t>
  </si>
  <si>
    <t>262015875</t>
  </si>
  <si>
    <t>41</t>
  </si>
  <si>
    <t>7672501R2</t>
  </si>
  <si>
    <t>D+M Ocelová podlahová plošina - rošt se záchytnou vanou; 3590x4135x123mm (šxdxv); zinkovaná ocel; vyskládáno z dílců (Z14)</t>
  </si>
  <si>
    <t>194899550</t>
  </si>
  <si>
    <t>https://podminky.urs.cz/item/CS_URS_2023_01/7672501R2</t>
  </si>
  <si>
    <t>42</t>
  </si>
  <si>
    <t>76753182R</t>
  </si>
  <si>
    <t>Demontáž roštu anglického dvorku</t>
  </si>
  <si>
    <t>-157205817</t>
  </si>
  <si>
    <t>0,925*3,35</t>
  </si>
  <si>
    <t>43</t>
  </si>
  <si>
    <t>76759084R</t>
  </si>
  <si>
    <t>Demontáž stávajících kovových stupňů vč.zábradlí m.č.0.06</t>
  </si>
  <si>
    <t>417161845</t>
  </si>
  <si>
    <t>44</t>
  </si>
  <si>
    <t>7676403R1</t>
  </si>
  <si>
    <t>D+M Vnitřní jednokřídlé plechové dveře ozn.01,03, včetně zárubně, provětrávací mřížky kování , konečného nátěru</t>
  </si>
  <si>
    <t>-1593951952</t>
  </si>
  <si>
    <t>45</t>
  </si>
  <si>
    <t>7676403R2</t>
  </si>
  <si>
    <t>D+M Vnitřní jednokřídlé plechové dveře ozn.02,04,05 včetně zárubně, kování , konečného nátěru</t>
  </si>
  <si>
    <t>-1988460784</t>
  </si>
  <si>
    <t>46</t>
  </si>
  <si>
    <t>767641800</t>
  </si>
  <si>
    <t>Demontáž dveřních zárubní odřezáním od upevnění, plochy dveří do 2,5 m2</t>
  </si>
  <si>
    <t>-106583371</t>
  </si>
  <si>
    <t>https://podminky.urs.cz/item/CS_URS_2023_01/767641800</t>
  </si>
  <si>
    <t>dveří 800/1970</t>
  </si>
  <si>
    <t>dveří 800/1400</t>
  </si>
  <si>
    <t>47</t>
  </si>
  <si>
    <t>767641805</t>
  </si>
  <si>
    <t>Demontáž dveřních zárubní odřezáním od upevnění, plochy dveří přes 2,5 do 4,5 m2</t>
  </si>
  <si>
    <t>1582608970</t>
  </si>
  <si>
    <t>https://podminky.urs.cz/item/CS_URS_2023_01/767641805</t>
  </si>
  <si>
    <t>dveře 2400/2100</t>
  </si>
  <si>
    <t>48</t>
  </si>
  <si>
    <t>76764652R</t>
  </si>
  <si>
    <t>D+M Vnitřní dvoukřídlé plechové dveře EI 45 ozn.06, včetně zárubně, kování , konečného nátěru</t>
  </si>
  <si>
    <t>-1749127109</t>
  </si>
  <si>
    <t>49</t>
  </si>
  <si>
    <t>767691822</t>
  </si>
  <si>
    <t>Ostatní práce - vyvěšení nebo zavěšení kovových křídel dveří, plochy do 2 m2</t>
  </si>
  <si>
    <t>1225812116</t>
  </si>
  <si>
    <t>https://podminky.urs.cz/item/CS_URS_2023_01/767691822</t>
  </si>
  <si>
    <t>50</t>
  </si>
  <si>
    <t>767691823</t>
  </si>
  <si>
    <t>Ostatní práce - vyvěšení nebo zavěšení kovových křídel dveří, plochy přes 2 m2</t>
  </si>
  <si>
    <t>-840135964</t>
  </si>
  <si>
    <t>https://podminky.urs.cz/item/CS_URS_2023_01/767691823</t>
  </si>
  <si>
    <t>51</t>
  </si>
  <si>
    <t>76786100R</t>
  </si>
  <si>
    <t>D+ M vnitřních kovových žebříků ukotvených do zdiva (Z13)</t>
  </si>
  <si>
    <t>-1839427746</t>
  </si>
  <si>
    <t>52</t>
  </si>
  <si>
    <t>76799670R</t>
  </si>
  <si>
    <t>Demontáž stávající kovové plošiny vč.schodů a zábradlí</t>
  </si>
  <si>
    <t>-1422755106</t>
  </si>
  <si>
    <t>místnost č. 0.05/0.06</t>
  </si>
  <si>
    <t>53</t>
  </si>
  <si>
    <t>998767102</t>
  </si>
  <si>
    <t>Přesun hmot pro zámečnické konstrukce stanovený z hmotnosti přesunovaného materiálu vodorovná dopravní vzdálenost do 50 m v objektech výšky přes 6 do 12 m</t>
  </si>
  <si>
    <t>-1040600978</t>
  </si>
  <si>
    <t>https://podminky.urs.cz/item/CS_URS_2023_01/998767102</t>
  </si>
  <si>
    <t>Práce a dodávky M</t>
  </si>
  <si>
    <t>21-M</t>
  </si>
  <si>
    <t>Elektromontáže</t>
  </si>
  <si>
    <t>54</t>
  </si>
  <si>
    <t>218100003</t>
  </si>
  <si>
    <t>Odpojení vodičů izolovaných z rozváděče nebo přístroje průřezu žíly do 16 mm2</t>
  </si>
  <si>
    <t>64</t>
  </si>
  <si>
    <t>-2117195954</t>
  </si>
  <si>
    <t>https://podminky.urs.cz/item/CS_URS_2023_01/218100003</t>
  </si>
  <si>
    <t>55</t>
  </si>
  <si>
    <t>218190402</t>
  </si>
  <si>
    <t>Demontáž rozvaděčů vn bez odpojení vodičů vnitřních do 10 kV</t>
  </si>
  <si>
    <t>-1245435484</t>
  </si>
  <si>
    <t>https://podminky.urs.cz/item/CS_URS_2023_01/218190402</t>
  </si>
  <si>
    <t>56</t>
  </si>
  <si>
    <t>218812011</t>
  </si>
  <si>
    <t>Demontáž izolovaných kabelů měděných do 1 kV bez odpojení vodičů plných nebo laněných kulatých (např. CYKY, CHKE-R) uložených volně nebo v liště počtu a průřezu žil 3x1,5 až 6 mm2</t>
  </si>
  <si>
    <t>1616268309</t>
  </si>
  <si>
    <t>https://podminky.urs.cz/item/CS_URS_2023_01/218812011</t>
  </si>
  <si>
    <t>57</t>
  </si>
  <si>
    <t>218812013</t>
  </si>
  <si>
    <t>Demontáž izolovaných kabelů měděných do 1 kV bez odpojení vodičů plných nebo laněných kulatých (např. CYKY, CHKE-R) uložených volně nebo v liště počtu a průřezu žil 3x10 až 16 mm2</t>
  </si>
  <si>
    <t>150490287</t>
  </si>
  <si>
    <t>https://podminky.urs.cz/item/CS_URS_2023_01/218812013</t>
  </si>
  <si>
    <t>58</t>
  </si>
  <si>
    <t>218812061</t>
  </si>
  <si>
    <t>Demontáž izolovaných kabelů měděných do 1 kV bez odpojení vodičů plných nebo laněných kulatých (např. CYKY, CHKE-R) uložených volně nebo v liště počtu a průřezu žil 5x1,5 až 2,5 mm2</t>
  </si>
  <si>
    <t>-1008647884</t>
  </si>
  <si>
    <t>https://podminky.urs.cz/item/CS_URS_2023_01/218812061</t>
  </si>
  <si>
    <t>59</t>
  </si>
  <si>
    <t>218812063</t>
  </si>
  <si>
    <t>Demontáž izolovaných kabelů měděných do 1 kV bez odpojení vodičů plných nebo laněných kulatých (např. CYKY, CHKE-R) uložených volně nebo v liště počtu a průřezu žil 5x4 až 6 mm2</t>
  </si>
  <si>
    <t>-1369310844</t>
  </si>
  <si>
    <t>https://podminky.urs.cz/item/CS_URS_2023_01/218812063</t>
  </si>
  <si>
    <t>VRN</t>
  </si>
  <si>
    <t>60</t>
  </si>
  <si>
    <t>61</t>
  </si>
  <si>
    <t>62</t>
  </si>
  <si>
    <t>Územní vlivy</t>
  </si>
  <si>
    <t>63</t>
  </si>
  <si>
    <t>Provozní vlivy</t>
  </si>
  <si>
    <t>0106232 - Stavební práce 1NP-3.NP</t>
  </si>
  <si>
    <t xml:space="preserve">    2 - Zakládání</t>
  </si>
  <si>
    <t xml:space="preserve">    4 - Vodorovné konstrukce</t>
  </si>
  <si>
    <t xml:space="preserve">    6 - Úpravy povrchů, podlahy a osazování výplní</t>
  </si>
  <si>
    <t xml:space="preserve">    725 - Zdravotechnika - zařizovací předměty</t>
  </si>
  <si>
    <t xml:space="preserve">    731 - Ústřední vytápění - kotelny</t>
  </si>
  <si>
    <t xml:space="preserve">    762 - Konstrukce tesařské</t>
  </si>
  <si>
    <t xml:space="preserve">    771 - Podlahy z dlaždic</t>
  </si>
  <si>
    <t xml:space="preserve">    777 - Podlahy lité</t>
  </si>
  <si>
    <t xml:space="preserve">    781 - Dokončovací práce - obklady</t>
  </si>
  <si>
    <t xml:space="preserve">    784 - Dokončovací práce - malby a tapety</t>
  </si>
  <si>
    <t>Zakládání</t>
  </si>
  <si>
    <t>272321511</t>
  </si>
  <si>
    <t>Základy z betonu železového (bez výztuže) klenby z betonu bez zvláštních nároků na prostředí tř. C 25/30</t>
  </si>
  <si>
    <t>1562152287</t>
  </si>
  <si>
    <t>https://podminky.urs.cz/item/CS_URS_2023_01/272321511</t>
  </si>
  <si>
    <t xml:space="preserve">Betonový základ pod kotle </t>
  </si>
  <si>
    <t>2,8*5,52*0,1</t>
  </si>
  <si>
    <t xml:space="preserve">Betonový základ pod zásobníky teplé vody </t>
  </si>
  <si>
    <t>3,5*2*0,1</t>
  </si>
  <si>
    <t>273351121</t>
  </si>
  <si>
    <t>Bednění základů desek zřízení</t>
  </si>
  <si>
    <t>1279030291</t>
  </si>
  <si>
    <t>https://podminky.urs.cz/item/CS_URS_2023_01/273351121</t>
  </si>
  <si>
    <t>(2,8+5,52)*2*0,1</t>
  </si>
  <si>
    <t>(3,0+2)*2*0,1</t>
  </si>
  <si>
    <t>273351122</t>
  </si>
  <si>
    <t>Bednění základů desek odstranění</t>
  </si>
  <si>
    <t>-681655634</t>
  </si>
  <si>
    <t>https://podminky.urs.cz/item/CS_URS_2023_01/273351122</t>
  </si>
  <si>
    <t>273362021</t>
  </si>
  <si>
    <t>Výztuž základů desek ze svařovaných sítí z drátů typu KARI</t>
  </si>
  <si>
    <t>-165901394</t>
  </si>
  <si>
    <t>https://podminky.urs.cz/item/CS_URS_2023_01/273362021</t>
  </si>
  <si>
    <t>(2,8*5,52*2+3,5*2*2)*0,008</t>
  </si>
  <si>
    <t>311231127</t>
  </si>
  <si>
    <t>Zdivo z cihel pálených nosné z cihel plných dl. 290 mm P 20 až 25, na maltu ze suché směsi 10 MPa</t>
  </si>
  <si>
    <t>-2065282623</t>
  </si>
  <si>
    <t>https://podminky.urs.cz/item/CS_URS_2023_01/311231127</t>
  </si>
  <si>
    <t>Zazdění montážního otvoru 4200x3000 mm po nastěhování nové technologie (cihelné zdivo)</t>
  </si>
  <si>
    <t>4,2*3*0,45</t>
  </si>
  <si>
    <t>314232114</t>
  </si>
  <si>
    <t>Obezdívka komínů v nadstřešní části z lícových cihel pálených pevnosti P 60, na maltu MVC včetně spárování, délky 290 mm (český formát 290x140x65 mm) plných</t>
  </si>
  <si>
    <t>-1403245405</t>
  </si>
  <si>
    <t>https://podminky.urs.cz/item/CS_URS_2023_01/314232114</t>
  </si>
  <si>
    <t xml:space="preserve">Dozdění komínového tělesa o rozměrech 840x1630mm; 2,5m nad úroveň střešního pláště </t>
  </si>
  <si>
    <t>(0,84*2*2,5+1,63*2,5*2)*0,3</t>
  </si>
  <si>
    <t>Vodorovné konstrukce</t>
  </si>
  <si>
    <t>411388531</t>
  </si>
  <si>
    <t>Zabetonování otvorů ve stropech nebo v klenbách včetně lešení, bednění, odbednění a výztuže (materiál v ceně) ve stropech železobetonových, tvárnicových a prefabrikovaných</t>
  </si>
  <si>
    <t>-1136679691</t>
  </si>
  <si>
    <t>https://podminky.urs.cz/item/CS_URS_2023_01/411388531</t>
  </si>
  <si>
    <t>Zaslepení prostupu v podlaze kotelny - zaústění původních spalinovodů 1000x1000mm</t>
  </si>
  <si>
    <t>1*1*0,25</t>
  </si>
  <si>
    <t>Zaslepení prostupu v podlaze místnosti č. 3.03 400x400mm</t>
  </si>
  <si>
    <t>0,4*0,4*0,25</t>
  </si>
  <si>
    <t>Úpravy povrchů, podlahy a osazování výplní</t>
  </si>
  <si>
    <t>612321141</t>
  </si>
  <si>
    <t>Omítka vápenocementová vnitřních ploch nanášená ručně dvouvrstvá, tloušťky jádrové omítky do 10 mm a tloušťky štuku do 3 mm štuková svislých konstrukcí stěn</t>
  </si>
  <si>
    <t>1047443467</t>
  </si>
  <si>
    <t>https://podminky.urs.cz/item/CS_URS_2023_01/612321141</t>
  </si>
  <si>
    <t xml:space="preserve">Oprava povrchů stěn po odstranění keramických obkladů </t>
  </si>
  <si>
    <t>1.01 - Strojovna vytápění</t>
  </si>
  <si>
    <t>41,71</t>
  </si>
  <si>
    <t>1.02 - Sklad / Elektrorozvaděče</t>
  </si>
  <si>
    <t>4,1</t>
  </si>
  <si>
    <t>1.03 - Kancelář / Velín</t>
  </si>
  <si>
    <t>5,7</t>
  </si>
  <si>
    <t>1.04 - Kotelna</t>
  </si>
  <si>
    <t>16,70+10,78+27,35+11,41+11,90</t>
  </si>
  <si>
    <t>1.06 - WC / Šatna (Zázemí obsluhy)</t>
  </si>
  <si>
    <t>17,65</t>
  </si>
  <si>
    <t>612325423</t>
  </si>
  <si>
    <t>Oprava vápenocementové omítky vnitřních ploch štukové dvouvrstvé, tloušťky do 20 mm a tloušťky štuku do 3 mm stěn, v rozsahu opravované plochy přes 30 do 50%</t>
  </si>
  <si>
    <t>1743689264</t>
  </si>
  <si>
    <t>https://podminky.urs.cz/item/CS_URS_2023_01/612325423</t>
  </si>
  <si>
    <t>21,98+44,67+20,78+13,7</t>
  </si>
  <si>
    <t>10,17+15,14+6,51+9,95</t>
  </si>
  <si>
    <t>77,20+48,45+163,99+76,78+70,52+29,10</t>
  </si>
  <si>
    <t>1.05 - Sklad</t>
  </si>
  <si>
    <t>21,68+9,10+21,68+6,74</t>
  </si>
  <si>
    <t>13,72+7,02+24,16+9,11</t>
  </si>
  <si>
    <t>1.07 - Schodiště</t>
  </si>
  <si>
    <t>13,62+4,24+13,26+1,92</t>
  </si>
  <si>
    <t xml:space="preserve">2.01 - Sklad </t>
  </si>
  <si>
    <t>12,08+6,06+12,08</t>
  </si>
  <si>
    <t>2.02 -  Galerie</t>
  </si>
  <si>
    <t>4,57+3,40</t>
  </si>
  <si>
    <t>2.03 - Schodiště</t>
  </si>
  <si>
    <t>7,15+6,78+11,43+3,72</t>
  </si>
  <si>
    <t xml:space="preserve">3.01 - Sklad </t>
  </si>
  <si>
    <t>44,33+14,78+35,18+8,02</t>
  </si>
  <si>
    <t>3.02 - Sklad</t>
  </si>
  <si>
    <t>7,08+5,09+5,28+7,25</t>
  </si>
  <si>
    <t>3.03 - Sklad</t>
  </si>
  <si>
    <t>5,49+5,87+7,29</t>
  </si>
  <si>
    <t>3.04 - Galerie</t>
  </si>
  <si>
    <t>0,51+4,10+0,95</t>
  </si>
  <si>
    <t>3.05 - Schodiště</t>
  </si>
  <si>
    <t>9,51+5,28+10,63</t>
  </si>
  <si>
    <t>631311235</t>
  </si>
  <si>
    <t>Mazanina z betonu prostého se zvýšenými nároky na prostředí tl. přes 120 do 240 mm tř. C 30/37</t>
  </si>
  <si>
    <t>1505267498</t>
  </si>
  <si>
    <t>https://podminky.urs.cz/item/CS_URS_2023_01/631311235</t>
  </si>
  <si>
    <t>Nový betonový povrch před vstupem do kotelny 1225x1300mm</t>
  </si>
  <si>
    <t>1,225*1,3*0,15</t>
  </si>
  <si>
    <t>631319013</t>
  </si>
  <si>
    <t>Příplatek k cenám mazanin za úpravu povrchu mazaniny přehlazením, mazanina tl. přes 120 do 240 mm</t>
  </si>
  <si>
    <t>-979576872</t>
  </si>
  <si>
    <t>https://podminky.urs.cz/item/CS_URS_2023_01/631319013</t>
  </si>
  <si>
    <t>631319197</t>
  </si>
  <si>
    <t>Příplatek k cenám mazanin za malou plochu do 5 m2 jednotlivě mazanina tl. přes 120 do 240 mm</t>
  </si>
  <si>
    <t>242319948</t>
  </si>
  <si>
    <t>https://podminky.urs.cz/item/CS_URS_2023_01/631319197</t>
  </si>
  <si>
    <t>632451022</t>
  </si>
  <si>
    <t>Potěr cementový vyrovnávací z malty (MC-15) v pásu o průměrné (střední) tl. přes 20 do 30 mm</t>
  </si>
  <si>
    <t>826865237</t>
  </si>
  <si>
    <t>https://podminky.urs.cz/item/CS_URS_2023_01/632451022</t>
  </si>
  <si>
    <t>Nový vyrovnávací potěr podlahy 30 mm (tam kde byla keramická dlažba)</t>
  </si>
  <si>
    <t>5,5</t>
  </si>
  <si>
    <t>12,04</t>
  </si>
  <si>
    <t>140,01</t>
  </si>
  <si>
    <t>632451103</t>
  </si>
  <si>
    <t>Potěr cementový samonivelační ze suchých směsí tloušťky přes 5 do 10 mm</t>
  </si>
  <si>
    <t>152087015</t>
  </si>
  <si>
    <t>https://podminky.urs.cz/item/CS_URS_2023_01/632451103</t>
  </si>
  <si>
    <t>Nový vyrovnávací potěr podlahy 10mm (tam kde byla betonová podlaha)</t>
  </si>
  <si>
    <t>51,35</t>
  </si>
  <si>
    <t>4,74</t>
  </si>
  <si>
    <t>10,14</t>
  </si>
  <si>
    <t>11,15</t>
  </si>
  <si>
    <t>5,09</t>
  </si>
  <si>
    <t>8,54</t>
  </si>
  <si>
    <t>70,06</t>
  </si>
  <si>
    <t>11,71</t>
  </si>
  <si>
    <t>10,84</t>
  </si>
  <si>
    <t>7,37</t>
  </si>
  <si>
    <t>5,81</t>
  </si>
  <si>
    <t>935113111</t>
  </si>
  <si>
    <t>Osazení odvodňovacího žlabu s krycím roštem polymerbetonového šířky do 200 mm</t>
  </si>
  <si>
    <t>1605666364</t>
  </si>
  <si>
    <t>https://podminky.urs.cz/item/CS_URS_2023_01/935113111</t>
  </si>
  <si>
    <t xml:space="preserve">Odvodňovací žlab systémový; š=100mm; v=100mm; d=5,5m; včetně pozinkovaného krycího roštu </t>
  </si>
  <si>
    <t>59227113</t>
  </si>
  <si>
    <t>žlab odvodňovací s roštem bez spádu dna monolitický z polymerbetonu š 100mm</t>
  </si>
  <si>
    <t>49080089</t>
  </si>
  <si>
    <t>941211111</t>
  </si>
  <si>
    <t>Montáž lešení řadového rámového lehkého pracovního s podlahami s provozním zatížením tř. 3 do 200 kg/m2 šířky tř. SW06 od 0,6 do 0,9 m, výšky do 10 m</t>
  </si>
  <si>
    <t>-908170367</t>
  </si>
  <si>
    <t>https://podminky.urs.cz/item/CS_URS_2023_01/941211111</t>
  </si>
  <si>
    <t>9*16,55*2+9*4,7*2</t>
  </si>
  <si>
    <t>941211211</t>
  </si>
  <si>
    <t>Montáž lešení řadového rámového lehkého pracovního s podlahami s provozním zatížením tř. 3 do 200 kg/m2 Příplatek za první a každý další den použití lešení k ceně -1111 nebo -1112</t>
  </si>
  <si>
    <t>1074416375</t>
  </si>
  <si>
    <t>https://podminky.urs.cz/item/CS_URS_2023_01/941211211</t>
  </si>
  <si>
    <t>382,5*60 'Přepočtené koeficientem množství</t>
  </si>
  <si>
    <t>941211311</t>
  </si>
  <si>
    <t>Odborná prohlídka lešení řadového rámového lehkého pracovního s podlahami s provozním zatížením tř. 3 do 200 kg/m2 šířky tř. SW06 od 0,6 do 0,9 m výšky do 25 m, celkové plochy do 500 m2 nezakrytého</t>
  </si>
  <si>
    <t>1853258189</t>
  </si>
  <si>
    <t>https://podminky.urs.cz/item/CS_URS_2023_01/941211311</t>
  </si>
  <si>
    <t>941211811</t>
  </si>
  <si>
    <t>Demontáž lešení řadového rámového lehkého pracovního s provozním zatížením tř. 3 do 200 kg/m2 šířky tř. SW06 od 0,6 do 0,9 m, výšky do 10 m</t>
  </si>
  <si>
    <t>1125030405</t>
  </si>
  <si>
    <t>https://podminky.urs.cz/item/CS_URS_2023_01/941211811</t>
  </si>
  <si>
    <t>382,5</t>
  </si>
  <si>
    <t>949101112</t>
  </si>
  <si>
    <t>Lešení pomocné pracovní pro objekty pozemních staveb pro zatížení do 150 kg/m2, o výšce lešeňové podlahy přes 1,9 do 3,5 m</t>
  </si>
  <si>
    <t>-1918009453</t>
  </si>
  <si>
    <t>https://podminky.urs.cz/item/CS_URS_2023_01/949101112</t>
  </si>
  <si>
    <t>714395729</t>
  </si>
  <si>
    <t>Odstranění stávajících základových bloků technologie o rozměrech 3100x2000mm, výška s</t>
  </si>
  <si>
    <t>3*3,1*2,0*0,15</t>
  </si>
  <si>
    <t>Odstranění stávajího soklu pod elektrickými rozvaděči (místnost č. 1.02 o rozměrech 900x1800mm, výška soklu 150mm</t>
  </si>
  <si>
    <t>0,9*1,8*0,15</t>
  </si>
  <si>
    <t>Odstranění stávajícího soklu 1500x50x200mm (místnost č. 1.06 před sprchovým koutem);</t>
  </si>
  <si>
    <t>1,5*0,2*0,05</t>
  </si>
  <si>
    <t>-1328660328</t>
  </si>
  <si>
    <t xml:space="preserve">1.03 - Kancelář / Velín </t>
  </si>
  <si>
    <t>41,12</t>
  </si>
  <si>
    <t>vybourání příček vestavby</t>
  </si>
  <si>
    <t>28,22</t>
  </si>
  <si>
    <t>1,88</t>
  </si>
  <si>
    <t xml:space="preserve">vybourání příčky sprchového koutu </t>
  </si>
  <si>
    <t>962032231</t>
  </si>
  <si>
    <t>Bourání zdiva nadzákladového z cihel nebo tvárnic z cihel pálených nebo vápenopískových, na maltu vápennou nebo vápenocementovou, objemu přes 1 m3</t>
  </si>
  <si>
    <t>729696975</t>
  </si>
  <si>
    <t>https://podminky.urs.cz/item/CS_URS_2023_01/962032231</t>
  </si>
  <si>
    <t>Vybourání montážního otvoru o rozměrech 4200x3000 mm (cihelné zdivo) v obvododvé konstrukci (původní zazděný montážní otvor)</t>
  </si>
  <si>
    <t>96301353R</t>
  </si>
  <si>
    <t>Vybourání stropu vestavby</t>
  </si>
  <si>
    <t>548544985</t>
  </si>
  <si>
    <t>965045113</t>
  </si>
  <si>
    <t>Bourání potěrů tl. do 50 mm cementových nebo pískocementových, plochy přes 4 m2</t>
  </si>
  <si>
    <t>-586868189</t>
  </si>
  <si>
    <t>https://podminky.urs.cz/item/CS_URS_2023_01/965045113</t>
  </si>
  <si>
    <t>Podkladová vrstva pod původní kermaickou dlažbou</t>
  </si>
  <si>
    <t>140,04</t>
  </si>
  <si>
    <t>965046111</t>
  </si>
  <si>
    <t>Broušení stávajících betonových podlah úběr do 3 mm</t>
  </si>
  <si>
    <t>-548985881</t>
  </si>
  <si>
    <t>https://podminky.urs.cz/item/CS_URS_2023_01/965046111</t>
  </si>
  <si>
    <t>Odstranění betonové nášlapné vrstvy, včetně podkladové vrstvy</t>
  </si>
  <si>
    <t>965046119</t>
  </si>
  <si>
    <t>Broušení stávajících betonových podlah Příplatek k ceně za každý další 1 mm úběru</t>
  </si>
  <si>
    <t>26560504</t>
  </si>
  <si>
    <t>https://podminky.urs.cz/item/CS_URS_2023_01/965046119</t>
  </si>
  <si>
    <t>Navýšení na celkovou tl.10mm</t>
  </si>
  <si>
    <t>196,8</t>
  </si>
  <si>
    <t>196,8*7 'Přepočtené koeficientem množství</t>
  </si>
  <si>
    <t>971033451</t>
  </si>
  <si>
    <t>Vybourání otvorů ve zdivu základovém nebo nadzákladovém z cihel, tvárnic, příčkovek z cihel pálených na maltu vápennou nebo vápenocementovou plochy do 0,25 m2, tl. do 450 mm</t>
  </si>
  <si>
    <t>-1231111574</t>
  </si>
  <si>
    <t>https://podminky.urs.cz/item/CS_URS_2023_01/971033451</t>
  </si>
  <si>
    <t>Prostup v obvodové konstrukci pro osazení VZT potrubí o rozměru 400x600 mm</t>
  </si>
  <si>
    <t>2*0,4*0,6</t>
  </si>
  <si>
    <t>971033561</t>
  </si>
  <si>
    <t>Vybourání otvorů ve zdivu základovém nebo nadzákladovém z cihel, tvárnic, příčkovek z cihel pálených na maltu vápennou nebo vápenocementovou plochy do 1 m2, tl. do 600 mm</t>
  </si>
  <si>
    <t>-698938827</t>
  </si>
  <si>
    <t>https://podminky.urs.cz/item/CS_URS_2023_01/971033561</t>
  </si>
  <si>
    <t>Průraz pro odvod spalin 450x700 mm do stávajícího komínového tělesa</t>
  </si>
  <si>
    <t>0,45*0,7</t>
  </si>
  <si>
    <t>977151111</t>
  </si>
  <si>
    <t>Jádrové vrty diamantovými korunkami do stavebních materiálů (železobetonu, betonu, cihel, obkladů, dlažeb, kamene) průměru do 35 mm</t>
  </si>
  <si>
    <t>-1483590855</t>
  </si>
  <si>
    <t>https://podminky.urs.cz/item/CS_URS_2023_01/977151111</t>
  </si>
  <si>
    <t>Průraz v podlaze pro potrubí Cu 15/1 (přívodní potrubí ELTO k hořákům)</t>
  </si>
  <si>
    <t>0,25</t>
  </si>
  <si>
    <t>977151116</t>
  </si>
  <si>
    <t>Jádrové vrty diamantovými korunkami do stavebních materiálů (železobetonu, betonu, cihel, obkladů, dlažeb, kamene) průměru přes 70 do 80 mm</t>
  </si>
  <si>
    <t>332349997</t>
  </si>
  <si>
    <t>https://podminky.urs.cz/item/CS_URS_2023_01/977151116</t>
  </si>
  <si>
    <t>0,25*3</t>
  </si>
  <si>
    <t>977151118</t>
  </si>
  <si>
    <t>Jádrové vrty diamantovými korunkami do stavebních materiálů (železobetonu, betonu, cihel, obkladů, dlažeb, kamene) průměru přes 90 do 100 mm</t>
  </si>
  <si>
    <t>-685610604</t>
  </si>
  <si>
    <t>https://podminky.urs.cz/item/CS_URS_2023_01/977151118</t>
  </si>
  <si>
    <t>0,25*2</t>
  </si>
  <si>
    <t>977151121</t>
  </si>
  <si>
    <t>Jádrové vrty diamantovými korunkami do stavebních materiálů (železobetonu, betonu, cihel, obkladů, dlažeb, kamene) průměru přes 110 do 120 mm</t>
  </si>
  <si>
    <t>470352734</t>
  </si>
  <si>
    <t>https://podminky.urs.cz/item/CS_URS_2023_01/977151121</t>
  </si>
  <si>
    <t>977151123</t>
  </si>
  <si>
    <t>Jádrové vrty diamantovými korunkami do stavebních materiálů (železobetonu, betonu, cihel, obkladů, dlažeb, kamene) průměru přes 130 do 150 mm</t>
  </si>
  <si>
    <t>34869600</t>
  </si>
  <si>
    <t>https://podminky.urs.cz/item/CS_URS_2023_01/977151123</t>
  </si>
  <si>
    <t>Průraz ve stěně Ø 150 mm (zděná konstrukce)</t>
  </si>
  <si>
    <t>4*0,45</t>
  </si>
  <si>
    <t xml:space="preserve">Průraz v podlaze O 150 mm </t>
  </si>
  <si>
    <t>0,25*1</t>
  </si>
  <si>
    <t>977151125</t>
  </si>
  <si>
    <t>Jádrové vrty diamantovými korunkami do stavebních materiálů (železobetonu, betonu, cihel, obkladů, dlažeb, kamene) průměru přes 180 do 200 mm</t>
  </si>
  <si>
    <t>-760055533</t>
  </si>
  <si>
    <t>https://podminky.urs.cz/item/CS_URS_2023_01/977151125</t>
  </si>
  <si>
    <t>0,25*4</t>
  </si>
  <si>
    <t>977151127</t>
  </si>
  <si>
    <t>Jádrové vrty diamantovými korunkami do stavebních materiálů (železobetonu, betonu, cihel, obkladů, dlažeb, kamene) průměru přes 225 do 250 mm</t>
  </si>
  <si>
    <t>739532693</t>
  </si>
  <si>
    <t>https://podminky.urs.cz/item/CS_URS_2023_01/977151127</t>
  </si>
  <si>
    <t>977151128</t>
  </si>
  <si>
    <t>Jádrové vrty diamantovými korunkami do stavebních materiálů (železobetonu, betonu, cihel, obkladů, dlažeb, kamene) průměru přes 250 do 300 mm</t>
  </si>
  <si>
    <t>1966857521</t>
  </si>
  <si>
    <t>https://podminky.urs.cz/item/CS_URS_2023_01/977151128</t>
  </si>
  <si>
    <t>Průraz ve stěně Ø 300 mm (zděná konstrukce)</t>
  </si>
  <si>
    <t>2*0,45</t>
  </si>
  <si>
    <t>978013191</t>
  </si>
  <si>
    <t>Otlučení vápenných nebo vápenocementových omítek vnitřních ploch stěn s vyškrabáním spar, s očištěním zdiva, v rozsahu přes 50 do 100 %</t>
  </si>
  <si>
    <t>1378156937</t>
  </si>
  <si>
    <t>https://podminky.urs.cz/item/CS_URS_2023_01/978013191</t>
  </si>
  <si>
    <t>97801319R</t>
  </si>
  <si>
    <t xml:space="preserve">Otlučení vnitřních omítek stěn MV nebo MVC stěn o rozsahu do 100 % </t>
  </si>
  <si>
    <t>1051331308</t>
  </si>
  <si>
    <t>-194319615</t>
  </si>
  <si>
    <t>1163927319</t>
  </si>
  <si>
    <t>-1591400532</t>
  </si>
  <si>
    <t>1121084568</t>
  </si>
  <si>
    <t>-1830751847</t>
  </si>
  <si>
    <t>-1156334788</t>
  </si>
  <si>
    <t>-107900895</t>
  </si>
  <si>
    <t>725</t>
  </si>
  <si>
    <t>Zdravotechnika - zařizovací předměty</t>
  </si>
  <si>
    <t>725211615</t>
  </si>
  <si>
    <t>Umyvadla keramická bílá bez výtokových armatur připevněná na stěnu šrouby s krytem na sifon (polosloupem), šířka umyvadla 500 mm</t>
  </si>
  <si>
    <t>950983142</t>
  </si>
  <si>
    <t>https://podminky.urs.cz/item/CS_URS_2023_01/725211615</t>
  </si>
  <si>
    <t>725331111</t>
  </si>
  <si>
    <t>Výlevky bez výtokových armatur a splachovací nádrže keramické se sklopnou plastovou mřížkou 425 mm</t>
  </si>
  <si>
    <t>-1767394517</t>
  </si>
  <si>
    <t>https://podminky.urs.cz/item/CS_URS_2023_01/725331111</t>
  </si>
  <si>
    <t>727111001</t>
  </si>
  <si>
    <t>Protipožární trubní ucpávky ocelového potrubí bez izolace prostup stěnou tloušťky 100 mm požární odolnost EI 120 DN 25</t>
  </si>
  <si>
    <t>-46401710</t>
  </si>
  <si>
    <t>https://podminky.urs.cz/item/CS_URS_2023_01/727111001</t>
  </si>
  <si>
    <t>867753897</t>
  </si>
  <si>
    <t>72711104R</t>
  </si>
  <si>
    <t>Protipožární ucpávka: prostup neizolovaného měděného potrubí Cu15/1 stropem</t>
  </si>
  <si>
    <t>-1665797492</t>
  </si>
  <si>
    <t>727112006</t>
  </si>
  <si>
    <t>Protipožární trubní ucpávky ocelového potrubí s hořlavou izolací prostup stěnou tloušťky 100 mm požární odolnost EI 60 DN 100</t>
  </si>
  <si>
    <t>401461141</t>
  </si>
  <si>
    <t>https://podminky.urs.cz/item/CS_URS_2023_01/727112006</t>
  </si>
  <si>
    <t>72711200R</t>
  </si>
  <si>
    <t>Protipožární trubní ucpávky ocelového potrubí s hořlavou izolací prostup stěnou tloušťky 100 mm požární odolnost EI 60 DN 40</t>
  </si>
  <si>
    <t>1945751893</t>
  </si>
  <si>
    <t>727112055</t>
  </si>
  <si>
    <t>Protipožární trubní ucpávky ocelového potrubí s hořlavou izolací prostup stropem tloušťky 150 mm požární odolnost EI 90-120 DN 80</t>
  </si>
  <si>
    <t>1218703294</t>
  </si>
  <si>
    <t>https://podminky.urs.cz/item/CS_URS_2023_01/727112055</t>
  </si>
  <si>
    <t>727112056</t>
  </si>
  <si>
    <t>Protipožární trubní ucpávky ocelového potrubí s hořlavou izolací prostup stropem tloušťky 150 mm požární odolnost EI 90-120 DN 100</t>
  </si>
  <si>
    <t>-1337127933</t>
  </si>
  <si>
    <t>https://podminky.urs.cz/item/CS_URS_2023_01/727112056</t>
  </si>
  <si>
    <t>727212101</t>
  </si>
  <si>
    <t>Protipožární trubní ucpávky plastového potrubí prostup stěnou tloušťky 100 mm požární odolnost EI 90 D 20</t>
  </si>
  <si>
    <t>-698650058</t>
  </si>
  <si>
    <t>https://podminky.urs.cz/item/CS_URS_2023_01/727212101</t>
  </si>
  <si>
    <t>727212104</t>
  </si>
  <si>
    <t>Protipožární trubní ucpávky plastového potrubí prostup stěnou tloušťky 100 mm požární odolnost EI 90 D 40</t>
  </si>
  <si>
    <t>1942118073</t>
  </si>
  <si>
    <t>https://podminky.urs.cz/item/CS_URS_2023_01/727212104</t>
  </si>
  <si>
    <t>727213213</t>
  </si>
  <si>
    <t>Protipožární trubní ucpávky plastového potrubí prostup stropem tloušťky 150 mm požární odolnost EI 90 D 32</t>
  </si>
  <si>
    <t>-1830470703</t>
  </si>
  <si>
    <t>https://podminky.urs.cz/item/CS_URS_2023_01/727213213</t>
  </si>
  <si>
    <t>727213222</t>
  </si>
  <si>
    <t>Protipožární trubní ucpávky plastového potrubí prostup stropem tloušťky 150 mm požární odolnost EI 120 D 40</t>
  </si>
  <si>
    <t>1409218551</t>
  </si>
  <si>
    <t>https://podminky.urs.cz/item/CS_URS_2023_01/727213222</t>
  </si>
  <si>
    <t>727213223</t>
  </si>
  <si>
    <t>Protipožární trubní ucpávky plastového potrubí prostup stropem tloušťky 150 mm požární odolnost EI 120 D 50</t>
  </si>
  <si>
    <t>-463277530</t>
  </si>
  <si>
    <t>https://podminky.urs.cz/item/CS_URS_2023_01/727213223</t>
  </si>
  <si>
    <t>727213224</t>
  </si>
  <si>
    <t>Protipožární trubní ucpávky plastového potrubí prostup stropem tloušťky 150 mm požární odolnost EI 120 D 63</t>
  </si>
  <si>
    <t>972259934</t>
  </si>
  <si>
    <t>https://podminky.urs.cz/item/CS_URS_2023_01/727213224</t>
  </si>
  <si>
    <t>727213226</t>
  </si>
  <si>
    <t>Protipožární trubní ucpávky plastového potrubí prostup stropem tloušťky 150 mm požární odolnost EI 120 D 90</t>
  </si>
  <si>
    <t>1841832153</t>
  </si>
  <si>
    <t>https://podminky.urs.cz/item/CS_URS_2023_01/727213226</t>
  </si>
  <si>
    <t>731</t>
  </si>
  <si>
    <t>Ústřední vytápění - kotelny</t>
  </si>
  <si>
    <t>73131081R</t>
  </si>
  <si>
    <t>Demontáž potrubí spalinových cest</t>
  </si>
  <si>
    <t>-1520646313</t>
  </si>
  <si>
    <t>65</t>
  </si>
  <si>
    <t>1039461480</t>
  </si>
  <si>
    <t>66</t>
  </si>
  <si>
    <t>-244238115</t>
  </si>
  <si>
    <t>67</t>
  </si>
  <si>
    <t>-1572251878</t>
  </si>
  <si>
    <t>68</t>
  </si>
  <si>
    <t>-2062306801</t>
  </si>
  <si>
    <t>69</t>
  </si>
  <si>
    <t>-1081744363</t>
  </si>
  <si>
    <t>70</t>
  </si>
  <si>
    <t>518909230</t>
  </si>
  <si>
    <t>71</t>
  </si>
  <si>
    <t>1765768830</t>
  </si>
  <si>
    <t>72</t>
  </si>
  <si>
    <t>751123859</t>
  </si>
  <si>
    <t>Demontáž ventilátoru radiálního středotlakého čtyřhranné potrubí, průřezu přes 0,700 do 1,050 m2</t>
  </si>
  <si>
    <t>-373159403</t>
  </si>
  <si>
    <t>https://podminky.urs.cz/item/CS_URS_2023_01/751123859</t>
  </si>
  <si>
    <t>73</t>
  </si>
  <si>
    <t>751398025</t>
  </si>
  <si>
    <t>Montáž ostatních zařízení větrací mřížky stěnové, průřezu přes 0,200 m2</t>
  </si>
  <si>
    <t>1786517039</t>
  </si>
  <si>
    <t>https://podminky.urs.cz/item/CS_URS_2023_01/751398025</t>
  </si>
  <si>
    <t>Kovová mřížka provětrávacího prostupu komína o rozměrech 800x1200mm;  (Z6)</t>
  </si>
  <si>
    <t>74</t>
  </si>
  <si>
    <t>42972390</t>
  </si>
  <si>
    <t>mřížka stěnová atyp 1200x800mm</t>
  </si>
  <si>
    <t>-1638614420</t>
  </si>
  <si>
    <t>75</t>
  </si>
  <si>
    <t>751398052</t>
  </si>
  <si>
    <t>Montáž ostatních zařízení protidešťové žaluzie nebo žaluziové klapky na čtyřhranné potrubí, průřezu přes 0,150 do 0,300 m2</t>
  </si>
  <si>
    <t>-1955954565</t>
  </si>
  <si>
    <t>https://podminky.urs.cz/item/CS_URS_2023_01/751398052</t>
  </si>
  <si>
    <t>76</t>
  </si>
  <si>
    <t>42972919R</t>
  </si>
  <si>
    <t>žaluzie protidešťová s pevnými lamelami, pozink, pro potrubí 400x600mm</t>
  </si>
  <si>
    <t>203982472</t>
  </si>
  <si>
    <t>77</t>
  </si>
  <si>
    <t>751398056</t>
  </si>
  <si>
    <t>Montáž ostatních zařízení protidešťové žaluzie nebo žaluziové klapky na čtyřhranné potrubí, průřezu přes 0,750 m2</t>
  </si>
  <si>
    <t>928830941</t>
  </si>
  <si>
    <t>https://podminky.urs.cz/item/CS_URS_2023_01/751398056</t>
  </si>
  <si>
    <t>78</t>
  </si>
  <si>
    <t>4297296R</t>
  </si>
  <si>
    <t xml:space="preserve">žaluzie protidešťová s pevnými lamelami, pozink, pro potrubí atyp.1200*800 </t>
  </si>
  <si>
    <t>-346621516</t>
  </si>
  <si>
    <t>Osazení protidešťové žaluzie do otvoru o rozměrech 1200x800mm  v obvodové konstrukci po demontovaném ventilátoru (Z8)</t>
  </si>
  <si>
    <t>79</t>
  </si>
  <si>
    <t>751511022</t>
  </si>
  <si>
    <t>Montáž potrubí plechového skupiny I čtyřhranného s přírubou tloušťky plechu 0,8 mm, průřezu přes 0,13 do 0,28 m2</t>
  </si>
  <si>
    <t>1563297496</t>
  </si>
  <si>
    <t>https://podminky.urs.cz/item/CS_URS_2023_01/751511022</t>
  </si>
  <si>
    <t>Osazení VZT potrubí o rozměru 400x600mm do otvoru v obvodové konstrukci; d=0,5m;</t>
  </si>
  <si>
    <t>0,5</t>
  </si>
  <si>
    <t>80</t>
  </si>
  <si>
    <t>42982108</t>
  </si>
  <si>
    <t>trouba čtyřhranná Pz průřez do 0,28m2</t>
  </si>
  <si>
    <t>-1833262536</t>
  </si>
  <si>
    <t>0,5*1,2 'Přepočtené koeficientem množství</t>
  </si>
  <si>
    <t>81</t>
  </si>
  <si>
    <t>751511025</t>
  </si>
  <si>
    <t>Montáž potrubí plechového skupiny I čtyřhranného s přírubou tloušťky plechu 0,8 mm, průřezu přes 0,79 do 1,13 m2</t>
  </si>
  <si>
    <t>1587920011</t>
  </si>
  <si>
    <t>https://podminky.urs.cz/item/CS_URS_2023_01/751511025</t>
  </si>
  <si>
    <t>Osazení VZT potrubí o rozměru 1200x800mm do otvoru v obvodové konstrukci po demontovaném okně; d=0,5m; včetně protidešťové žaluzie (Z10)</t>
  </si>
  <si>
    <t>82</t>
  </si>
  <si>
    <t>42982118</t>
  </si>
  <si>
    <t>trouba čtyřhranná Pz průřez do 1,13m2</t>
  </si>
  <si>
    <t>-784170347</t>
  </si>
  <si>
    <t>83</t>
  </si>
  <si>
    <t>75158135R</t>
  </si>
  <si>
    <t>Protipožární ochrana prostupu kouřovodu stěnou průměru potrubí 300 mm</t>
  </si>
  <si>
    <t>796615810</t>
  </si>
  <si>
    <t>84</t>
  </si>
  <si>
    <t>7515813R1</t>
  </si>
  <si>
    <t>Protipožární ochrana prostupu kouřovodu stropem průměru potrubí 300 mm</t>
  </si>
  <si>
    <t>1474994435</t>
  </si>
  <si>
    <t>762</t>
  </si>
  <si>
    <t>Konstrukce tesařské</t>
  </si>
  <si>
    <t>85</t>
  </si>
  <si>
    <t>7623419R1</t>
  </si>
  <si>
    <t>Vyřezání otvoru do stávajícího střešního pláště pro 3. spalinovod o Ø 300 mm do stávajícího střešního pláště vč. dřevěného podhledu (strop)</t>
  </si>
  <si>
    <t>-1295815745</t>
  </si>
  <si>
    <t>https://podminky.urs.cz/item/CS_URS_2023_01/7623419R1</t>
  </si>
  <si>
    <t>86</t>
  </si>
  <si>
    <t>Demontáž kovového zábradlí galerií</t>
  </si>
  <si>
    <t>-915443363</t>
  </si>
  <si>
    <t>12,66</t>
  </si>
  <si>
    <t>87</t>
  </si>
  <si>
    <t xml:space="preserve">Ocelové zábradlí tyčové rovné 3280x1100mm, včetně antikorozního nátěru a osazení </t>
  </si>
  <si>
    <t>1132182660</t>
  </si>
  <si>
    <t>Z7</t>
  </si>
  <si>
    <t>Z9</t>
  </si>
  <si>
    <t>6,67</t>
  </si>
  <si>
    <t>88</t>
  </si>
  <si>
    <t>767620832</t>
  </si>
  <si>
    <t>Demontáž oken s izolačními skly z hliníkových nebo ocelových profilů s dvojskly plochy přes 0,6 do 1,5 m2</t>
  </si>
  <si>
    <t>660862842</t>
  </si>
  <si>
    <t>https://podminky.urs.cz/item/CS_URS_2023_01/767620832</t>
  </si>
  <si>
    <t>Demontáž stávajícího okna 1200x800mm</t>
  </si>
  <si>
    <t>1,2*0,8</t>
  </si>
  <si>
    <t>89</t>
  </si>
  <si>
    <t>767620843</t>
  </si>
  <si>
    <t>Demontáž oken s izolačními skly z hliníkových nebo ocelových profilů s trojskly plochy přes 1,5 do 2,5 m2</t>
  </si>
  <si>
    <t>-799448610</t>
  </si>
  <si>
    <t>https://podminky.urs.cz/item/CS_URS_2023_01/767620843</t>
  </si>
  <si>
    <t>stávající okna kancelářské vestavby</t>
  </si>
  <si>
    <t>1,2*2,0*4</t>
  </si>
  <si>
    <t>stávající zazděné okno 900x3000mm - mezipodesta schodiště mezi 1-2.NP</t>
  </si>
  <si>
    <t>0,9*3,0</t>
  </si>
  <si>
    <t>90</t>
  </si>
  <si>
    <t>D+M Vnitřní jednokřídlé plechové dveře ozn.07,08,09,1,12,13,14 včetně zárubně, kování , konečného nátěru</t>
  </si>
  <si>
    <t>-1973452205</t>
  </si>
  <si>
    <t>91</t>
  </si>
  <si>
    <t>7676403R3</t>
  </si>
  <si>
    <t>D+M Vnitřní jednokřídlé plechové dveře ozn.10, včetně zárubně, kování , provětrávací mřížky,konečného nátěru</t>
  </si>
  <si>
    <t>-876319418</t>
  </si>
  <si>
    <t>92</t>
  </si>
  <si>
    <t>-278332020</t>
  </si>
  <si>
    <t>dveří 1200/2000</t>
  </si>
  <si>
    <t>93</t>
  </si>
  <si>
    <t>-288565161</t>
  </si>
  <si>
    <t>94</t>
  </si>
  <si>
    <t>7679951R1</t>
  </si>
  <si>
    <t>D+M Nosný rám z ocelových profilů U150 1800x700mm (Z16), antikorozní úprava</t>
  </si>
  <si>
    <t>-619319827</t>
  </si>
  <si>
    <t>95</t>
  </si>
  <si>
    <t>7679951R2</t>
  </si>
  <si>
    <t xml:space="preserve">Svařovaný ocelový rám z profilu U80 ztužený sítí KARI 8/100 pro betonový základ pod kotle o rozměru 2400x5680x100 mm </t>
  </si>
  <si>
    <t>-784375102</t>
  </si>
  <si>
    <t>96</t>
  </si>
  <si>
    <t>7679951R3</t>
  </si>
  <si>
    <t xml:space="preserve">Svařovaný ocelový rám z profilu U80 ztužený sítí KARI 8/100 pro betonový základ pod zásobníky teplé vody o rozměru 3500x2000x100 mm </t>
  </si>
  <si>
    <t>-1070491608</t>
  </si>
  <si>
    <t>https://podminky.urs.cz/item/CS_URS_2023_01/7679951R3</t>
  </si>
  <si>
    <t>97</t>
  </si>
  <si>
    <t>998767202</t>
  </si>
  <si>
    <t>Přesun hmot pro zámečnické konstrukce stanovený procentní sazbou (%) z ceny vodorovná dopravní vzdálenost do 50 m v objektech výšky přes 6 do 12 m</t>
  </si>
  <si>
    <t>%</t>
  </si>
  <si>
    <t>-584795156</t>
  </si>
  <si>
    <t>https://podminky.urs.cz/item/CS_URS_2023_01/998767202</t>
  </si>
  <si>
    <t>771</t>
  </si>
  <si>
    <t>Podlahy z dlaždic</t>
  </si>
  <si>
    <t>98</t>
  </si>
  <si>
    <t>771571810</t>
  </si>
  <si>
    <t>Demontáž podlah z dlaždic keramických kladených do malty</t>
  </si>
  <si>
    <t>1693096082</t>
  </si>
  <si>
    <t>https://podminky.urs.cz/item/CS_URS_2023_01/771571810</t>
  </si>
  <si>
    <t>777</t>
  </si>
  <si>
    <t>Podlahy lité</t>
  </si>
  <si>
    <t>99</t>
  </si>
  <si>
    <t>777131111</t>
  </si>
  <si>
    <t>Penetrační nátěr podlahy epoxidový předem plněný pískem</t>
  </si>
  <si>
    <t>-2012754812</t>
  </si>
  <si>
    <t>https://podminky.urs.cz/item/CS_URS_2023_01/777131111</t>
  </si>
  <si>
    <t>100</t>
  </si>
  <si>
    <t>777511131</t>
  </si>
  <si>
    <t>Krycí stěrka antistatická epoxidová mechanicky a chemicky odolná</t>
  </si>
  <si>
    <t>-33400899</t>
  </si>
  <si>
    <t>https://podminky.urs.cz/item/CS_URS_2023_01/777511131</t>
  </si>
  <si>
    <t>101</t>
  </si>
  <si>
    <t>777911111</t>
  </si>
  <si>
    <t>Napojení na stěnu nebo sokl fabionem z epoxidové stěrky plněné pískem tuhé</t>
  </si>
  <si>
    <t>138063371</t>
  </si>
  <si>
    <t>https://podminky.urs.cz/item/CS_URS_2023_01/777911111</t>
  </si>
  <si>
    <t>781</t>
  </si>
  <si>
    <t>Dokončovací práce - obklady</t>
  </si>
  <si>
    <t>102</t>
  </si>
  <si>
    <t>781471810</t>
  </si>
  <si>
    <t>Demontáž obkladů z dlaždic keramických kladených do malty</t>
  </si>
  <si>
    <t>746536521</t>
  </si>
  <si>
    <t>https://podminky.urs.cz/item/CS_URS_2023_01/781471810</t>
  </si>
  <si>
    <t>78,14</t>
  </si>
  <si>
    <t>784</t>
  </si>
  <si>
    <t>Dokončovací práce - malby a tapety</t>
  </si>
  <si>
    <t>103</t>
  </si>
  <si>
    <t>784191007</t>
  </si>
  <si>
    <t>Čištění vnitřních ploch hrubý úklid po provedení malířských prací omytím podlah</t>
  </si>
  <si>
    <t>-240864665</t>
  </si>
  <si>
    <t>https://podminky.urs.cz/item/CS_URS_2023_01/784191007</t>
  </si>
  <si>
    <t>104</t>
  </si>
  <si>
    <t>784211101</t>
  </si>
  <si>
    <t>Malby z malířských směsí oděruvzdorných za mokra dvojnásobné, bílé za mokra oděruvzdorné výborně v místnostech výšky do 3,80 m</t>
  </si>
  <si>
    <t>640367177</t>
  </si>
  <si>
    <t>https://podminky.urs.cz/item/CS_URS_2023_01/784211101</t>
  </si>
  <si>
    <t>Malba základní bílá, 2 vrstvy</t>
  </si>
  <si>
    <t>21,98+44,67+20,78+13,7+50,82+25,87</t>
  </si>
  <si>
    <t>10,17+15,14+6,51+9,95+6,53</t>
  </si>
  <si>
    <t>77,20+48,45+163,99+76,78+70,52+29,10+80,47+14,54+4,60</t>
  </si>
  <si>
    <t>21,68+9,10+21,68+6,74+4,61</t>
  </si>
  <si>
    <t>13,72+7,02+24,16+9,11+9,91</t>
  </si>
  <si>
    <t>13,62+4,24+13,26+1,92+8,45</t>
  </si>
  <si>
    <t>2.01 - Sklad</t>
  </si>
  <si>
    <t>12,08+6,06+12,08+11,15+3,58</t>
  </si>
  <si>
    <t>2.02 - Galerie</t>
  </si>
  <si>
    <t>4,57+3,40+7,37+1,87</t>
  </si>
  <si>
    <t>7,15+6,78+11,43+3,72+4,89</t>
  </si>
  <si>
    <t>44,33+14,78+35,18+8,02+70,6</t>
  </si>
  <si>
    <t>7,08+5,09+5,28+7,25+11,71</t>
  </si>
  <si>
    <t>18,65</t>
  </si>
  <si>
    <t>5,56</t>
  </si>
  <si>
    <t>9,51+5,28+10,63+5,66</t>
  </si>
  <si>
    <t>105</t>
  </si>
  <si>
    <t>370721718</t>
  </si>
  <si>
    <t>106</t>
  </si>
  <si>
    <t>-1704383551</t>
  </si>
  <si>
    <t>107</t>
  </si>
  <si>
    <t>-1324806933</t>
  </si>
  <si>
    <t>108</t>
  </si>
  <si>
    <t>-2118670777</t>
  </si>
  <si>
    <t>109</t>
  </si>
  <si>
    <t>-1846954027</t>
  </si>
  <si>
    <t>110</t>
  </si>
  <si>
    <t>-1724684463</t>
  </si>
  <si>
    <t>111</t>
  </si>
  <si>
    <t>112</t>
  </si>
  <si>
    <t>113</t>
  </si>
  <si>
    <t>114</t>
  </si>
  <si>
    <t>115</t>
  </si>
  <si>
    <t>0106233 - Sanace</t>
  </si>
  <si>
    <t xml:space="preserve">    985.1.1 - 1.1 Podchycování konstrukcí (havariní část stropní konstrukce v prostoru bývalé Uhelny, výměra části</t>
  </si>
  <si>
    <t xml:space="preserve">    985.1.2 - 1.2 Přípravné práce pro odborné sanační práce</t>
  </si>
  <si>
    <t xml:space="preserve">    985.2.1 - 2.1 Suché hloubkové abrazivní tryskání tvarované betonové stropní konstrukce, želbet</t>
  </si>
  <si>
    <t xml:space="preserve">    985.2.2 - 2.2 Suché hloubkové abrazivní tryskání vertikálního cihleného zdiva s VPC omítkou</t>
  </si>
  <si>
    <t xml:space="preserve">    985.3.1 - 3.1 Odborná sanace železobetonového stropu na úrovni 1.NP.SKLADBA S2 - Reprofilace ž.b kcí </t>
  </si>
  <si>
    <t xml:space="preserve">    985.3.2 - 3.2 Odborná sanace vertikálního zdiva s VPC omítkou na úrovni 1.NP, SANOVANÁ PLOCHA 667,22 m2 x ZTRA</t>
  </si>
  <si>
    <t xml:space="preserve">    985.3.3 - 3.3 Odborná sanace betonové podlahy a železobetonové desky na úrovni 1.NP, SANOVANÁ PLOCHA 236,15 m2</t>
  </si>
  <si>
    <t>721 - Zdravotechnika - vnitřní kanalizace</t>
  </si>
  <si>
    <t>733 - Ústřední vytápění - rozvodné potrubí</t>
  </si>
  <si>
    <t>741 - Elektroinstalace - silnoproud</t>
  </si>
  <si>
    <t>-1467377658</t>
  </si>
  <si>
    <t xml:space="preserve">Bourání základů ze železobetonu - železobetonová deska podlahy suterénu 1.PP, tl. 200mm až na úroveň stávajícícho podklahového betonu a hydroizolace, </t>
  </si>
  <si>
    <t>263,150*0,2</t>
  </si>
  <si>
    <t>965043341</t>
  </si>
  <si>
    <t>Bourání mazanin betonových s potěrem nebo teracem tl. do 100 mm, plochy přes 4 m2</t>
  </si>
  <si>
    <t>-1317354924</t>
  </si>
  <si>
    <t>https://podminky.urs.cz/item/CS_URS_2023_01/965043341</t>
  </si>
  <si>
    <t xml:space="preserve">Bourání betonových mazanin a potěrů na úrovni podlahy suterénu 1.PP, tl. 100mm, objemová hmotnost prostého betonu 2.300 kg/m3 </t>
  </si>
  <si>
    <t>263,150*0,1</t>
  </si>
  <si>
    <t>9751213R1</t>
  </si>
  <si>
    <t>Plošné podchycení konstrukcí systémovými prvky (po celou dobu provádění sanačních prací, tj. 9 měsíců)</t>
  </si>
  <si>
    <t>-1674410043</t>
  </si>
  <si>
    <t>https://podminky.urs.cz/item/CS_URS_2023_01/9751213R1</t>
  </si>
  <si>
    <t>9751213R3</t>
  </si>
  <si>
    <t>Příplatek k podchycení konstrukcí systémovými stojkami s za první a ZKD den použití</t>
  </si>
  <si>
    <t>-753637646</t>
  </si>
  <si>
    <t>67,22*90 'Přepočtené koeficientem množství</t>
  </si>
  <si>
    <t>9751213R2</t>
  </si>
  <si>
    <t>Odstranění podchycení konstrukcí</t>
  </si>
  <si>
    <t>-956479541</t>
  </si>
  <si>
    <t>-987726543</t>
  </si>
  <si>
    <t>Provedení JÁDROVÝCH VÝVRTŮ do monolitické železobetonové stropní konstrukce v úrovní suterénu kotelny 1.PP, vývrty DN 80, tl. cca 300 mm</t>
  </si>
  <si>
    <t>10*0,3</t>
  </si>
  <si>
    <t>Provedení JÁDROVÝCH VÝVRTŮ do monolitické železobetonové podlahové a základové konstrukce v úrovní suterénu kotelny 1.PP, vývrty DN 80, tl. cca 300 mm</t>
  </si>
  <si>
    <t>zdiva svislých obvodových nosných konstrukcí v úrovní suterénu kotelny 1.PP ve styku se zeminou  vývrty DN80 dl 400</t>
  </si>
  <si>
    <t>5*0,4</t>
  </si>
  <si>
    <t>978013141</t>
  </si>
  <si>
    <t>Otlučení vápenných nebo vápenocementových omítek vnitřních ploch stěn s vyškrabáním spar, s očištěním zdiva, v rozsahu přes 10 do 30 %</t>
  </si>
  <si>
    <t>124582214</t>
  </si>
  <si>
    <t>https://podminky.urs.cz/item/CS_URS_2023_01/978013141</t>
  </si>
  <si>
    <t>1385306639</t>
  </si>
  <si>
    <t>9R1</t>
  </si>
  <si>
    <t>Demontáže stávajících zámečnických konstrukcí (odřezání, odbroušení)</t>
  </si>
  <si>
    <t>1394315185</t>
  </si>
  <si>
    <t>9R2</t>
  </si>
  <si>
    <t>Odbourání stávajících vnitřních dveří vč stávajících ocelových zárubní</t>
  </si>
  <si>
    <t>544953034</t>
  </si>
  <si>
    <t>9R3</t>
  </si>
  <si>
    <t>Demontáž zabetonovaných ocelových kolejnic pro odvoz strusky a popela od starých uhelných kotlů</t>
  </si>
  <si>
    <t>-1753279232</t>
  </si>
  <si>
    <t>9R4</t>
  </si>
  <si>
    <t>Likvidace zabetonovaných ocelových kolejnic pro odvoz strusky a popela od starých uhelných kotlů</t>
  </si>
  <si>
    <t>1915928575</t>
  </si>
  <si>
    <t>985.1.1</t>
  </si>
  <si>
    <t>1.1 Podchycování konstrukcí (havariní část stropní konstrukce v prostoru bývalé Uhelny, výměra části</t>
  </si>
  <si>
    <t>985R1</t>
  </si>
  <si>
    <t>-1882735206</t>
  </si>
  <si>
    <t>985R2</t>
  </si>
  <si>
    <t>Dovoz a odvoz systémových prvků pro podchycování konstrukcí (systémové ocelové výškově nastavitelné bednící nebo obdobné stojky se spodními i vrchními podkladky)</t>
  </si>
  <si>
    <t>ks</t>
  </si>
  <si>
    <t>-1991248153</t>
  </si>
  <si>
    <t>985R3</t>
  </si>
  <si>
    <t>Dovoz a odvoz systémových prvků pro podchycování konstrukcí (systémové desky pro plošné podchycení)</t>
  </si>
  <si>
    <t>174523162</t>
  </si>
  <si>
    <t>985.1.2</t>
  </si>
  <si>
    <t>1.2 Přípravné práce pro odborné sanační práce</t>
  </si>
  <si>
    <t>985R4</t>
  </si>
  <si>
    <t>Ochrana stávajících potrubních vedení - obednění před suchým tryskání stavební překližkou tl. 8,0mm, celková plocha 42,0 m2</t>
  </si>
  <si>
    <t>-1523292507</t>
  </si>
  <si>
    <t>985R5</t>
  </si>
  <si>
    <t>Ochrana stávajících kabelových - obednění stavební překližkou před suchým tryskáním tl. 8,0mm, celková plocha 28,0 m2</t>
  </si>
  <si>
    <t>1662099346</t>
  </si>
  <si>
    <t>985R6</t>
  </si>
  <si>
    <t>Mobilní lehké lešení pro tryskací práce ve výšce 2,300m (po celou dobu tryskacích prací a sanačních prací, tj. 7 měsíců)</t>
  </si>
  <si>
    <t>-891230411</t>
  </si>
  <si>
    <t>985R7</t>
  </si>
  <si>
    <t>Mobilní lehké lešení pro tryskací práce ve výšce 3,942 m (po celou dobu tryskacích a sanašních prací, tj. 7 měsíců)</t>
  </si>
  <si>
    <t>-862804929</t>
  </si>
  <si>
    <t>985R8</t>
  </si>
  <si>
    <t>Mobilní prachotěsné osvětlovací tělesa, samostarně stojící, pro osvětlení tryskacího prostoru</t>
  </si>
  <si>
    <t>-320038060</t>
  </si>
  <si>
    <t>985R9</t>
  </si>
  <si>
    <t>Výkonný přetlakový mobilní a samostatně stojící ventilátor, min. 1000 m3/hod, proud vzduchu min. 3,0 m/sec, pro odvětrání a odprašnění tryskaných suterénních prostorů (odvětrání přes anglický dvorek, po dobu traskacích prací, tj. 1 měsíc)</t>
  </si>
  <si>
    <t>-2081523255</t>
  </si>
  <si>
    <t>985R10</t>
  </si>
  <si>
    <t>Mobilní prachotěsná jištěná elektroinstalace pro mobilní osvětlení a pro odvětrání tryskacích a sanovaných suterénních prostor (celkové období 7 měsíců)</t>
  </si>
  <si>
    <t>951330464</t>
  </si>
  <si>
    <t>985R11</t>
  </si>
  <si>
    <t>Staveništní prachový filr, zhotovený nově na stavbě každý den pro pracovní směnu 8 hod/den, na výdechu ze suterénních prostor (jemná geotextilie 50g/m2 či obdobná tkanina, plocha min. 10m2, přichycená dřevěným podbíjením na výstup anglického dvorku</t>
  </si>
  <si>
    <t>1033667313</t>
  </si>
  <si>
    <t>985.2.1</t>
  </si>
  <si>
    <t>2.1 Suché hloubkové abrazivní tryskání tvarované betonové stropní konstrukce, želbet</t>
  </si>
  <si>
    <t>985R12</t>
  </si>
  <si>
    <t>Očištění ploch stěn, rubu kleneb a podlah tryskání pískem sušeným</t>
  </si>
  <si>
    <t>-1440105304</t>
  </si>
  <si>
    <t>985.2.2</t>
  </si>
  <si>
    <t>2.2 Suché hloubkové abrazivní tryskání vertikálního cihleného zdiva s VPC omítkou</t>
  </si>
  <si>
    <t>985R13</t>
  </si>
  <si>
    <t>-1723108927</t>
  </si>
  <si>
    <t>985.3.1</t>
  </si>
  <si>
    <t xml:space="preserve">3.1 Odborná sanace železobetonového stropu na úrovni 1.NP.SKLADBA S2 - Reprofilace ž.b kcí </t>
  </si>
  <si>
    <t>985R14</t>
  </si>
  <si>
    <t>Ruční předaplikační úprava soudržného stabilního otryskaného a suchého betonového podkladu - zbavení prachu (ometení či ofuk tlakovým vzduchem), mírné navlhčení (tzv. do matového lesku)</t>
  </si>
  <si>
    <t>1400063794</t>
  </si>
  <si>
    <t>985r15</t>
  </si>
  <si>
    <t>Příplatek za ruční předaplikační úpravu povrchu betonu za práci ve výškách</t>
  </si>
  <si>
    <t>-1253055411</t>
  </si>
  <si>
    <t>SKLADBA S2 - 01 Pasivace výztuže 2 mm (2 vrstvy á 1 mm ručně)</t>
  </si>
  <si>
    <t>-1587416394</t>
  </si>
  <si>
    <t>M002</t>
  </si>
  <si>
    <t>Dvousložková antikorozní cementová ochrana ocelové výztuže železobetonu, splňující požadavky dle EN 1504-7 a EN 1504-9, Přídržnost k betonu &gt; 2,0 MPa (dle EN 1542, vodní souč. 0,40 dle EN 1766)2 vrstvy, tl. min 2,0mm, 200 bm ocelové obnažené výztuže DN10,</t>
  </si>
  <si>
    <t>kg</t>
  </si>
  <si>
    <t>157955699</t>
  </si>
  <si>
    <t>K003</t>
  </si>
  <si>
    <t>Ruční aplikace pasivace výztuže - 2x nátěr štětcem ocelová výztuž, 200 bm, DN 10,</t>
  </si>
  <si>
    <t>-318865818</t>
  </si>
  <si>
    <t>K004</t>
  </si>
  <si>
    <t>Příplatek za ruční pasivaci výztuže za práci ve výškách</t>
  </si>
  <si>
    <t>-870652436</t>
  </si>
  <si>
    <t>SKLADBA S2 - 02 Spojovací můstek mezi otryskaným beronem (3 vrstvy ručně)</t>
  </si>
  <si>
    <t>1069983527</t>
  </si>
  <si>
    <t>M006</t>
  </si>
  <si>
    <t>Spojovací adhezní můstek  na bázi vodou ředitelné akrylátové disperze pro zlepšení mechanických vlastností a přídržnosti cementových potěrů, omítek a tenkovrstvých stěrek, splňující parametry pro přídržnost k podkladu min. &gt; 1,2 MPa (dle EN 1542, vodní so</t>
  </si>
  <si>
    <t>-120870043</t>
  </si>
  <si>
    <t>K007</t>
  </si>
  <si>
    <t>Ruční aplikace spojovacího adhezního můstku - 3x nátěr štětcem, plocha 3x 303,25 m2</t>
  </si>
  <si>
    <t>371592146</t>
  </si>
  <si>
    <t>K008</t>
  </si>
  <si>
    <t>Příplatek za ruční aplikaci spojovacího můstku za práci ve výškách</t>
  </si>
  <si>
    <t>1371794890</t>
  </si>
  <si>
    <t>SKLADBA S2 - 03 Sanační cementové jádro (1 vrstva 30 mm ručně)</t>
  </si>
  <si>
    <t>1732784077</t>
  </si>
  <si>
    <t>M010</t>
  </si>
  <si>
    <t>Sanační jednosložková vysokopevnostní cementová tixotropní malta, síranům odolná, vyztužená syntetickými vlákny s omezeným kompenzovaným smršťováním na ruční opravy betonu, splňující požadavky dle EN 1504-3 a EN 1504-9, statická funkce hmoty třídy R4, cel</t>
  </si>
  <si>
    <t>-245400071</t>
  </si>
  <si>
    <t>K011</t>
  </si>
  <si>
    <t>Ruční aplikace sanačního jádra - 1x nahození maltového jádra v tl. 30 mm, plocha 1x 303,25 m2</t>
  </si>
  <si>
    <t>2121718552</t>
  </si>
  <si>
    <t>K012</t>
  </si>
  <si>
    <t>Příplatek za ruční aplikaci nahození sanačního jádra za práci ve výškách</t>
  </si>
  <si>
    <t>1903431627</t>
  </si>
  <si>
    <t>SKLADBA S2 - 04 Finální cementová stěrka (1 vrstva 3 mm ručně)</t>
  </si>
  <si>
    <t>323601220</t>
  </si>
  <si>
    <t>M014</t>
  </si>
  <si>
    <t>Hydrofobní cementová vyhlazovací stěrka (malta) pro jemnozrnnou ruční povrchovou úpravu omítek a betonů, spotřeba 1,2 kg/m2,mm; celková spotřeba 1,2Kg/m2 x 303,25m2 x 3,0mm = 1091,7 kg, balení á 25kg = 44ks á 25kg = 1.100 kg</t>
  </si>
  <si>
    <t>161244328</t>
  </si>
  <si>
    <t>K015</t>
  </si>
  <si>
    <t>Ruční aplikace finální stěrky - 1x natažení tl. 3,0mm, plocha 1x 303,25 m2</t>
  </si>
  <si>
    <t>-1086936728</t>
  </si>
  <si>
    <t>K016</t>
  </si>
  <si>
    <t>Příplatek za ruční aplikaci natažení finální stěrky za práci ve výškách</t>
  </si>
  <si>
    <t>-136363056</t>
  </si>
  <si>
    <t>SKLADBA S2 - 05 Primární sanační nátěr (1 vrstva ručně)</t>
  </si>
  <si>
    <t>-1170423915</t>
  </si>
  <si>
    <t>M018</t>
  </si>
  <si>
    <t>Základní primární akrylátový nátěr na povrchy ve vodní disperzi, před nanesením finálního nátěru jako regulátor absorpce podkladu a katalyzátor přilnavosti, aplikace 1x nátěr štětcem nebo válečkem, spotřeba 0,15kg/m2 x 303,25 = 45,49kg, balení á 10kg = 5</t>
  </si>
  <si>
    <t>1690243752</t>
  </si>
  <si>
    <t>K019</t>
  </si>
  <si>
    <t>Ruční aplikace primárního podkladového nátěru - 1x nátěr štětcem nebo válečkem, plocha 1x 303,25 m2</t>
  </si>
  <si>
    <t>-1308555371</t>
  </si>
  <si>
    <t>K020</t>
  </si>
  <si>
    <t>Příplatek za ruční aplikaci primárního podkladového nátěru za práci ve výškách</t>
  </si>
  <si>
    <t>209528891</t>
  </si>
  <si>
    <t>SKLADBA S2 - 06 Finální sanační nátěr (2 vrstvy ručně)</t>
  </si>
  <si>
    <t>-1542828401</t>
  </si>
  <si>
    <t>M022</t>
  </si>
  <si>
    <t>Finální pružný paropropustný ochranný nátěr na bázi akrylových pryskyřic ve vodni disperzi, na ochranu betonových konstrukcí na přemostění trhlin vzniklých v důsledku dynamického zatížení, odolný proti karbonataci (tj. proti pronikání CO2 a SO2) a proti p</t>
  </si>
  <si>
    <t>1709831458</t>
  </si>
  <si>
    <t>K023</t>
  </si>
  <si>
    <t>Ruční aplikace finálního sanačního nátěru - 2x nátěr štětcem nebo válečkem, plocha 2x 303,25 m2</t>
  </si>
  <si>
    <t>291804118</t>
  </si>
  <si>
    <t>K024</t>
  </si>
  <si>
    <t>Příplatek za ruční aplikaci finálního sanačního nátěru za práci ve výškách</t>
  </si>
  <si>
    <t>-1245040584</t>
  </si>
  <si>
    <t>985.3.2</t>
  </si>
  <si>
    <t>3.2 Odborná sanace vertikálního zdiva s VPC omítkou na úrovni 1.NP, SANOVANÁ PLOCHA 667,22 m2 x ZTRA</t>
  </si>
  <si>
    <t>SKLADBA S1 - 00 Předaplikační úprava otryskaného povrchu zdiva</t>
  </si>
  <si>
    <t>-938320935</t>
  </si>
  <si>
    <t>K002</t>
  </si>
  <si>
    <t>Ruční předaplikační úprava soudržného stabilního otryskaného a suchého či vlhkého zděného podkladu (cihly plné pálené) - zbavení prachu (ometení či ofuk tlakovým vzduchem), mírné navlhčení (tzv. do matového lesku)</t>
  </si>
  <si>
    <t>-1187956580</t>
  </si>
  <si>
    <t>K005</t>
  </si>
  <si>
    <t>Příplatek za ruční předaplikační úpravu povrchu otryskaného povrchu zdiva za práci ve výškách</t>
  </si>
  <si>
    <t>1311923509</t>
  </si>
  <si>
    <t>SKLADBA S1 - 01 Podkladová zpevňovací a vyrovnávací malty (1x vrstva 10 mm ručně)</t>
  </si>
  <si>
    <t>-1218767898</t>
  </si>
  <si>
    <t>M007</t>
  </si>
  <si>
    <t>Dvousložková cementová malta  s pucolánovou složkou a vyztužená syntetickými vlákny s vysokou pevností v tahu za ohybu, vhodná na vyrovnání a zpevnění povrchů z cihel , splňující požadavky EN 1504-9 a EN 1504-3, pevnostní třída malty R2, pevnost v tlaku d</t>
  </si>
  <si>
    <t>1348339987</t>
  </si>
  <si>
    <t>K009</t>
  </si>
  <si>
    <t>Ruční aplikace podkladové zpevňovací a vyrovnávací malty - 1x natažení tl. 10 mm, plocha 1x 733,94 m2</t>
  </si>
  <si>
    <t>-1545338058</t>
  </si>
  <si>
    <t>K010</t>
  </si>
  <si>
    <t>Příplatek za ruční aplikaci podkladové zpevňovací a vyrovnávací malty za práci ve výškách</t>
  </si>
  <si>
    <t>1702417419</t>
  </si>
  <si>
    <t>SKLADBA S1 - 02 Penetrační nátěr pod hydroizolační vrstvu (1 vrstva ručně)</t>
  </si>
  <si>
    <t>-1825424304</t>
  </si>
  <si>
    <t>M015</t>
  </si>
  <si>
    <t>Akrylový penetrační nátěr ve vodní disperzi se silnou penetrační schopností, určený ke zpevnění slabých a sprašných povrchů před aplikací cementových vodovzdrozných malt a stěrek, 1 vrstva, balení á 10kg, spotřeba 0,15 L/m2 x 733,94 m2 = 110,09 kg = 11 ba</t>
  </si>
  <si>
    <t>-2131491436</t>
  </si>
  <si>
    <t>K017</t>
  </si>
  <si>
    <t>Ruční aplikace penetračního nátěru pod hydroizolační vrstvu - 1x nátěr štětcem nebo válečkem, plocha 1x 733,94 m2</t>
  </si>
  <si>
    <t>2027073550</t>
  </si>
  <si>
    <t>K018</t>
  </si>
  <si>
    <t>Příplatek za ruční aplikaci penetračního nátěru pod hydroizolační vrstvu za práci ve výškách</t>
  </si>
  <si>
    <t>-1711050048</t>
  </si>
  <si>
    <t>SKLADBA S1 - 03 Hydroizolační pružná cementová membrána min. 2 mm (2x vrstva á 1 mm ručně)</t>
  </si>
  <si>
    <t>2026965815</t>
  </si>
  <si>
    <t>M023</t>
  </si>
  <si>
    <t>Dvousložková pružná cementová malta pro hydroizolaci zděných a betonových povrchů vystavených tlakové vodě v pozitivním i negativním směru, splňující parametry pro nepropustnost vody dle EN 12390-8 modifikovaná &lt;0,08 (kg/m2, h0,5), nepropustnost pro tlako</t>
  </si>
  <si>
    <t>436938447</t>
  </si>
  <si>
    <t>K025</t>
  </si>
  <si>
    <t>Ruční aplikace hydroizolační pružné cementové membrány - 2x ruční nátěr štětcem nebo válečkem, plocha 2x 733,94 m2</t>
  </si>
  <si>
    <t>-836930026</t>
  </si>
  <si>
    <t>K026</t>
  </si>
  <si>
    <t>Příplatek za ruční aplikaci hydroizolační pružné cementové membrány za práci ve výškách</t>
  </si>
  <si>
    <t>635834993</t>
  </si>
  <si>
    <t>SKLADBA S1 - 04 Základní maltový podhoz proti salinitě a kapilární vzlínavosti spodní vody a vlhkosti s antikondenzačním efektem (1 vrstva 5 mm ručně)</t>
  </si>
  <si>
    <t>714078706</t>
  </si>
  <si>
    <t>M028</t>
  </si>
  <si>
    <t>Paroporpustná malta na bázi hydraulických pojiv s pucolánovou reakcí, solím odolná (sírany, chloridy, dusičnany) s antikondenzačním efektem pro zdivo umístěné částečně nebo zcela pod úrovní terénu, tl. vrstvy 5 mm, spotřeba 1,5 kg/m2,mm; balení pytle 25kg</t>
  </si>
  <si>
    <t>384276545</t>
  </si>
  <si>
    <t>K029</t>
  </si>
  <si>
    <t>Ruční aplikace finálního základního maltového podhozu proti salinitě a kapilární vzlínavosti - 1x ruční nahození zednickou lžící zdola nahoru v tl. 5mm , plocha 1x 733,94 m2</t>
  </si>
  <si>
    <t>1462347424</t>
  </si>
  <si>
    <t>K030</t>
  </si>
  <si>
    <t>Příplatek za ruční aplikaci finálního základního maltového podhozu proti salinitě a kapilární vzlínavosti za práci ve výškách</t>
  </si>
  <si>
    <t>1639781528</t>
  </si>
  <si>
    <t>SKLADBA S1 - 05 Odvlhčovací omítka pro sanaci zdiva vystaveného vzlínající vlhkosti, odolná i proti solím (1x vrstva 20 mm ručně)</t>
  </si>
  <si>
    <t>-1078702310</t>
  </si>
  <si>
    <t>"Odvlhčovací omítka pro sanaci zdiva vystaveného vzlínající vlhkosti, odolná vůči solím,</t>
  </si>
  <si>
    <t>-392830845</t>
  </si>
  <si>
    <t>M033</t>
  </si>
  <si>
    <t>-1075441336</t>
  </si>
  <si>
    <t>K034</t>
  </si>
  <si>
    <t>Ruční aplikace odvlhčovací omítky pro sanaci zdiva vystaveného vzlínající vlhkosti, odolné proti solím - 1x ruční nahození zednickou lžící v min. tl. 20 mm, plocha 1x 303,25 m2</t>
  </si>
  <si>
    <t>233041626</t>
  </si>
  <si>
    <t>K035</t>
  </si>
  <si>
    <t>Ruční aplikace odvlhčovací omítky pro sanaci zdiva vystaveného vzlínající vlhkosti, odolné proti solím - po ručním nahození zednickou lžící po několika minutách vyrovnání povrchu hlinikovou stahovací latí a dokončení povrchu stočením dřevěným nebo houbový</t>
  </si>
  <si>
    <t>-660780102</t>
  </si>
  <si>
    <t>K036</t>
  </si>
  <si>
    <t>Příplatek za ruční aplikace odvlhčovací omítky pro sanaci zdiva vystaveného vzlínající vlhkosti, odolné proti solím, za práci ve výškách</t>
  </si>
  <si>
    <t>1383706639</t>
  </si>
  <si>
    <t>SKLADBA S1 - 06 Finální povrchová úprava sanační odvlhčovací omítky (1x vrstva 2 mm ručně)</t>
  </si>
  <si>
    <t>909535266</t>
  </si>
  <si>
    <t>M038</t>
  </si>
  <si>
    <t>Jemnozrnná paropropustná vyrovnávací malta na bázi vápna na konečnou úpravu odvlhčovacích paropropustných omítek, tl. vrstvy 2 mm, spotřeba 1,3 kg/m2,mm; balení pytle 25 kg, celková spotřeba 2 x 1,3 x 733,94 = 1.908,2 kg, 76 pytlů á 25 kg = 1.900 kg</t>
  </si>
  <si>
    <t>94986456</t>
  </si>
  <si>
    <t>K039</t>
  </si>
  <si>
    <t>Ruční aplikace finální povrchové úpravy sanační odvlhčovací omítky - 1x ruční natažení ocelovým hladítkem v tl. 2 mm, plocha 1x 733,94 m2</t>
  </si>
  <si>
    <t>-1310683816</t>
  </si>
  <si>
    <t>K040</t>
  </si>
  <si>
    <t>Příplatek za ruční aplikace finální povrchové úpravy sanační odvlhčovací omítky za práci ve výškách</t>
  </si>
  <si>
    <t>1418228941</t>
  </si>
  <si>
    <t>SKLADBA S1 - 07 - Primární silikonový izolační nátěr pro sjednocení savosti podkladu (1x vrstva ručně)</t>
  </si>
  <si>
    <t>977475102</t>
  </si>
  <si>
    <t>M042</t>
  </si>
  <si>
    <t>Primérní nátěr na bázi silikonových pryskyřic ve vodní disperzi, pro sjednocení savosti podkladu před nanesením finálního barevného nátěru s vysokou schopnosti penetrace do podkladních vrstev, 1 vrstva, spotřeba 0,15 kg/m2, balení 10 kg, celková spotřeba</t>
  </si>
  <si>
    <t>-1544216584</t>
  </si>
  <si>
    <t>K043</t>
  </si>
  <si>
    <t>Ruční aplikace primárního nátěru silikonového izolačního nátěru pro sjednocení savosti podkladu - 1x ruční nátěr štětcem nebo válečkem, plocha 1x 733,94 m2</t>
  </si>
  <si>
    <t>-1864550282</t>
  </si>
  <si>
    <t>K044</t>
  </si>
  <si>
    <t>Příplatek za ruční aplikaci primárního nátěru silikonového izolačního nátěru pro sjednocení savosti podkladu za práci ve výškách</t>
  </si>
  <si>
    <t>834388982</t>
  </si>
  <si>
    <t>SKLADBA S1 - 08 - Finální paropropustný a vodoodpudivý nátěr na bázi silikonových pryskyřic, barva bílá RAL 9010 (2x vrstvy ručně)</t>
  </si>
  <si>
    <t>1358961367</t>
  </si>
  <si>
    <t>M046</t>
  </si>
  <si>
    <t>Finální paropropustný a vodoodpudivý nátěr na bázi silikonových pryskyřic, odolný proti agresivnímu prostředí, splňující parametry pro koeficient absorpce vody kapilárami W dle EN 1062-3 &lt; 0,08 (kg/m2, h0,5), pro barevnou úpravu odvlhčovacích omítek, 2 rs</t>
  </si>
  <si>
    <t>-1939357506</t>
  </si>
  <si>
    <t>985.3.3</t>
  </si>
  <si>
    <t>3.3 Odborná sanace betonové podlahy a železobetonové desky na úrovni 1.NP, SANOVANÁ PLOCHA 236,15 m2</t>
  </si>
  <si>
    <t>SKLADBA P1 - 00 Předaplikační úprava odbouraného povrchu železobetonu</t>
  </si>
  <si>
    <t>1539540744</t>
  </si>
  <si>
    <t>K022</t>
  </si>
  <si>
    <t>Ruční předaplikační úprava zbylého soudržného stabilního a suchého či vlhkého nebo mokrého podkladu (želerobeton, betonová deska, betonový podkladní beton) - zbavení zbytků odbourání a odšramování (vyfoukání tlakovým vzduchem), mírné navlhčení (tzv. do ma</t>
  </si>
  <si>
    <t>345650830</t>
  </si>
  <si>
    <t>K028</t>
  </si>
  <si>
    <t>Příplatek za ruční předaplikační úpravu povrchu za práci ve ztížených podmínkách (bez pevné jednolité podlahy pod nohami pracovníků)</t>
  </si>
  <si>
    <t>540616914</t>
  </si>
  <si>
    <t>SKLADBA P1 - 01 Utěsnění pracovní spáry mezi betonovou deskou a svislými zděnými stěnami hydroexpanzním těsnícím bentonitovým profile (po celém vnějším obvodě prostoru suterénu kotelny 1.PP)</t>
  </si>
  <si>
    <t>2019421603</t>
  </si>
  <si>
    <t>M034</t>
  </si>
  <si>
    <t>Hydroexpanzní těsnící bentonitový profil 25 x 20 mm, dodávaný v běžné metráži (bm), expanze v destilované vodě po 96 hod. &gt; 400%; celková délka 90,0 bm (obvod suterénu vč kondenzační jímky), délka jednoho pásu 5,0m, balení á 6ks, celková spotřeba 3 balení</t>
  </si>
  <si>
    <t>bm</t>
  </si>
  <si>
    <t>-1757688759</t>
  </si>
  <si>
    <t>M035</t>
  </si>
  <si>
    <t>Kalené ocelové hřebíky 2/50 s hlavou pro ruční zatloukání do zdiva či betonu</t>
  </si>
  <si>
    <t>-952628836</t>
  </si>
  <si>
    <t>K038</t>
  </si>
  <si>
    <t>Ruční aplikace hydroexpanzního těsnícího bentonitového profilu o rozměrech 25 x 20 mm, celková délka 90,0 bm, přichycení na očištěnou spáru s pomicí kalených hřebíků á 25 cm (napojení profilu - přesah min. 6 cm)</t>
  </si>
  <si>
    <t>-1195731951</t>
  </si>
  <si>
    <t>K042</t>
  </si>
  <si>
    <t>Příplatek za ruční aplikaci ve ztížených podmínkách (bez pevné jednolité podlahy pod nohami pracovníků)</t>
  </si>
  <si>
    <t>1069094273</t>
  </si>
  <si>
    <t>949318155</t>
  </si>
  <si>
    <t>M047</t>
  </si>
  <si>
    <t>Vodostavební beton třídy C 30/37 dle ČSN EN 206 , m.p. 20 mm, snadno zpracovatelný (litá konsistence), s plastifikátorem s předepsanými vlastnostmi , spotřeba 259,77 m2 x 0,20m = 51,95 m3 = 52,0 m3</t>
  </si>
  <si>
    <t>-36427582</t>
  </si>
  <si>
    <t>M048</t>
  </si>
  <si>
    <t>Plastifikátor do vodostavebního betonu na akrylové bázi (ne na bázi naftalensulfátu nebo melaminsulfátu) pro účely snížení dávky vody a zvýšení vodonepropustnosti a zlepšení zpracovatelnosti, spotřeba 2,0 L/100kg cementu, balení barely 200L, celková spotř</t>
  </si>
  <si>
    <t>litry</t>
  </si>
  <si>
    <t>-102471380</t>
  </si>
  <si>
    <t>K049</t>
  </si>
  <si>
    <t>Doprava vodostavebního betonu s požadovaným plastifikátorem s předepsanými vlastnostmi, transportní doprava auto-domíchávač á 5,0m3, vzdálenost do 25km, celková hmotnost betonu 52,0 x 2.300 kg/m3 = 119,6t + 0,4t plastifikátor = 120,0 tun</t>
  </si>
  <si>
    <t>-383188467</t>
  </si>
  <si>
    <t>K050</t>
  </si>
  <si>
    <t>Strojní doprava čerpadlem a lité uložení vodostavební betonové směsi do 50m délky a 4,0 m hloubky</t>
  </si>
  <si>
    <t>-1095789759</t>
  </si>
  <si>
    <t>K051</t>
  </si>
  <si>
    <t>Ošetření vodostavební betonové směsi (I.) - provibrování ponorným vibrátorem</t>
  </si>
  <si>
    <t>1935052935</t>
  </si>
  <si>
    <t>K052</t>
  </si>
  <si>
    <t>Ošetření vodostavební betonové směsi (II.) - hrubé a jemné uhlazení povrchu ocelovým hladítkem či latí, okamžité odstraňování drobných vad betonáže a povrchů)</t>
  </si>
  <si>
    <t>-350203455</t>
  </si>
  <si>
    <t>K053</t>
  </si>
  <si>
    <t>Ošetření vodostavební betonové směsi (III.) - předepsané ošetřování (vlhčení) povrchu vodostavebního betonu až do získání předepsaných vlastností pevnosti a vodonepropustnosti</t>
  </si>
  <si>
    <t>-1228843245</t>
  </si>
  <si>
    <t>K054</t>
  </si>
  <si>
    <t>344510155</t>
  </si>
  <si>
    <t>SKLADBA P1 - 03 Úpravy a opravy povrchu vodostavební betonové desky před aplikací primérního nátěru a celoplošné hydroizolace proti podzemní vodě a zemní vlhkosti (ručně)</t>
  </si>
  <si>
    <t>1266888032</t>
  </si>
  <si>
    <t>M056</t>
  </si>
  <si>
    <t>Specializovaná vodostavební těsnící pasta na bázi přírodního bentonitu s plastifikačními přísadami, pro utěsnění procházejících prvků přes vodostavební konstrukce (např. výztuž, potrubí atp.) a utěsnění ostrých hran a rohů mezi základy a svislými stěnami;</t>
  </si>
  <si>
    <t>1857592382</t>
  </si>
  <si>
    <t>M057</t>
  </si>
  <si>
    <t>Specializovaný vodostavební těsnící hydroexpanzní tixotropní tmel na bázi hydrofilní pryže v kartuši pro aplikaci vytlačovací pistolí, při kontaktu s vodou zvětšuje svůj objem, pro opravy a utěsnění konstrukcí, prvků a trhlin a spár v železobetonu s průsa</t>
  </si>
  <si>
    <t>635176039</t>
  </si>
  <si>
    <t>K058</t>
  </si>
  <si>
    <t>Úprava povrchu vodostavební betonové desky (I.) - odstranění nesoudržných částic, prachu, zbytků, cementového mléka na povrchu, mechanické zapravení a oprava štěrkových hnízd (elektrickým nářadím nebo suchým otryskáním)</t>
  </si>
  <si>
    <t>247944626</t>
  </si>
  <si>
    <t>K059</t>
  </si>
  <si>
    <t>Opravy povrchu vvodostavební betonové desky (II.) - mechanické zapravení a oprava štěrkových hnízd (ručně elektrickým nářadím nebo suchým otryskáním)</t>
  </si>
  <si>
    <t>82909321</t>
  </si>
  <si>
    <t>K060</t>
  </si>
  <si>
    <t>Opravy povrchu vodostavební betonové desky (III.) - utěsnění všech trhlin, spár a průchodů prvků konstrukcemi s průsakem vody i bez průsaku vody s použitím specializovaných těsnících past a tmelů (ručně)</t>
  </si>
  <si>
    <t>258830554</t>
  </si>
  <si>
    <t>K061</t>
  </si>
  <si>
    <t>Úprava povrchu vodostavební betonové desky (IV.) - zaoblení všech přechodů ostrých hran a rohů mezi základovou deskou a svislými zděnými stěnami s použitím specializovaných těsnících past a tmelů</t>
  </si>
  <si>
    <t>-159759761</t>
  </si>
  <si>
    <t>-1833594263</t>
  </si>
  <si>
    <t>SKLADBA P1 - 04 Primérní nátěr vodostavební betonové desky na její upravený a opravený povrch, před aplikací celoplošné hydroizolace (2x vrstva ručně)</t>
  </si>
  <si>
    <t>-2057651922</t>
  </si>
  <si>
    <t>M063</t>
  </si>
  <si>
    <t>Primérní nátěr jednosložkový na chemické bázi, která odpovídá následně použité hydroziloaci podzemních konstrukcí (pro HDPE membrány na bázi polychlorprenu), tl. vrstvy min. 1 mm, spotřeba 0,5 kg/m2, balení nádoby á 10kg, spotřeba 2x 0,5 x 259,77 = 260 kg</t>
  </si>
  <si>
    <t>944858768</t>
  </si>
  <si>
    <t>K064</t>
  </si>
  <si>
    <t>Ruční aplikace primérního nátěru základové desky - 1x ruční nátěr štětcem nebo válečkem, plocha 1x 733,94 m2</t>
  </si>
  <si>
    <t>516008216</t>
  </si>
  <si>
    <t>K065</t>
  </si>
  <si>
    <t>Příplatek za ruční aplikaci ve ztížených podmínkách (chemické výpary polychlorprenu)</t>
  </si>
  <si>
    <t>2131695452</t>
  </si>
  <si>
    <t>116</t>
  </si>
  <si>
    <t>SKLADBA P1 - 05 Hydroizolační vrstva na bázi HDPE membrány (1 vrstva lepení pásů ručně s přesahy)</t>
  </si>
  <si>
    <t>-161027268</t>
  </si>
  <si>
    <t>117</t>
  </si>
  <si>
    <t>M067</t>
  </si>
  <si>
    <t>Hydroizolační membrána na bázi HDPE, splňující požadavky dle EN 13967 a požadavky na vodotěsnost dle EN 1928 (metoda A), odolná proti propíchnutí a roztržení, aplikace za studena (samolepící pásy), odolný proti podzemní vodě, půdní vlhkosti a radonu, tl.</t>
  </si>
  <si>
    <t>-1632488544</t>
  </si>
  <si>
    <t>118</t>
  </si>
  <si>
    <t>M068</t>
  </si>
  <si>
    <t>Oboustranný lepící pás k Hydroizolační membráně na bázi HDPE, splňující požadavky dle EN 13967 a požadavky na vodotěsnost dle EN 1928 (metoda A), odolný proti propíchnutí a roztržení, aplikace za studena, odolný proti podzemní vodě, půdní vlhkosti a radon</t>
  </si>
  <si>
    <t>1347405331</t>
  </si>
  <si>
    <t>119</t>
  </si>
  <si>
    <t>K069</t>
  </si>
  <si>
    <t>Doprava a manipulace s rolemi hydroizolační membrány, jednotková hmotnost 1,2 kg/m2, celková výměra 300,0 m2 + 360x0,1 = 336 m2 x 1,2 = 403,2 kg</t>
  </si>
  <si>
    <t>-2096805548</t>
  </si>
  <si>
    <t>120</t>
  </si>
  <si>
    <t>K070</t>
  </si>
  <si>
    <t>Ruční aplikace hydroizolačních HDPE pásů, lepení za za studena na ošetřený povrch vodostavebního betonu vč primérního nátěru, celková plocha HDPE membrány 1x 259,77 m2</t>
  </si>
  <si>
    <t>-1667924464</t>
  </si>
  <si>
    <t>121</t>
  </si>
  <si>
    <t>K071</t>
  </si>
  <si>
    <t>Ruční spojování hydroizolačních HDPE pásů, oboustranným lepícím pásem šířky 0,1m, spojování HDPE pásů za studena , celková délka spojování pásů = 360bm</t>
  </si>
  <si>
    <t>-1343489844</t>
  </si>
  <si>
    <t>122</t>
  </si>
  <si>
    <t>K072</t>
  </si>
  <si>
    <t>Příplatek za ruční aplikaci ve ztížených podmínkách (chemické výpary primérního nátěru pod HDPE membránou - polychlorpren)</t>
  </si>
  <si>
    <t>1534825031</t>
  </si>
  <si>
    <t>123</t>
  </si>
  <si>
    <t>-920906957</t>
  </si>
  <si>
    <t>124</t>
  </si>
  <si>
    <t>K074</t>
  </si>
  <si>
    <t>Vodostavební beton třídy C 30/37 dle ČSN EN 206 , m.p. 20 mm, snadno zpracovatelný (litá konsistence), s plastifikátorem s předepsanými vlastnostmi , spotřeba 259,77 m2 x 0,10m = 26,0 m3</t>
  </si>
  <si>
    <t>1506633682</t>
  </si>
  <si>
    <t>125</t>
  </si>
  <si>
    <t>M075</t>
  </si>
  <si>
    <t>-1249960195</t>
  </si>
  <si>
    <t>126</t>
  </si>
  <si>
    <t>K076</t>
  </si>
  <si>
    <t>Doprava vodostavebního betonu s požadovaným plastifikátorem s předepsanými vlastnostmi, transportní doprava auto-domíchávač á 5,0m3, vzdálenost do 25km, celková hmotnost betonu 26,0 x 2.300 kg/m3 = 59,8t + 0,2t plastifikátor = 60,0 tun</t>
  </si>
  <si>
    <t>1563018588</t>
  </si>
  <si>
    <t>127</t>
  </si>
  <si>
    <t>969671841</t>
  </si>
  <si>
    <t>128</t>
  </si>
  <si>
    <t>K077</t>
  </si>
  <si>
    <t>1237856149</t>
  </si>
  <si>
    <t>129</t>
  </si>
  <si>
    <t>-1282304194</t>
  </si>
  <si>
    <t>130</t>
  </si>
  <si>
    <t>-1080686203</t>
  </si>
  <si>
    <t>131</t>
  </si>
  <si>
    <t>-1042900305</t>
  </si>
  <si>
    <t>132</t>
  </si>
  <si>
    <t>SKLADBA P1 - 07 Úprava povrchu vodostavební podlahové vyrovnávací vrstvy (mazaniny) před aplikací finální nášlapné podlahové vrstvy na polymerové bázi (ručně)</t>
  </si>
  <si>
    <t>1549203572</t>
  </si>
  <si>
    <t>133</t>
  </si>
  <si>
    <t>M079</t>
  </si>
  <si>
    <t>Specializovaná vodostavební těsnící pasta - VIZ MATERIÁL v položce BETONOVÁ DESKA</t>
  </si>
  <si>
    <t>1780227711</t>
  </si>
  <si>
    <t>134</t>
  </si>
  <si>
    <t>M080</t>
  </si>
  <si>
    <t>Specializovaný vodostavební těsnící hydroexpanzní tixotropní tmel na bázi hydrofilní pryže v kartuši pro aplikaci vytlačovací pistolí - VIZ. MATERIÁL v položce BETONOVÁ DESKA</t>
  </si>
  <si>
    <t>321338963</t>
  </si>
  <si>
    <t>135</t>
  </si>
  <si>
    <t>K081</t>
  </si>
  <si>
    <t>Úprava povrchu vodostavební betonové mazaniny (I.) - odstranění nesoudržných částic, prachu, zbytků, cementového mléka na povrchu, mechanické zapravení a oprava štěrkových hnízd (elektrickým nářadím nebo suchým otryskáním)</t>
  </si>
  <si>
    <t>-963360213</t>
  </si>
  <si>
    <t>136</t>
  </si>
  <si>
    <t>K082</t>
  </si>
  <si>
    <t>Opravy povrchu vodostavební betonové mazaniny (II.) - mechanické zapravení a oprava štěrkových hnízd (ručně elektrickým nářadím nebo suchým otryskáním)</t>
  </si>
  <si>
    <t>-1839964737</t>
  </si>
  <si>
    <t>137</t>
  </si>
  <si>
    <t>K083</t>
  </si>
  <si>
    <t>Opravy povrchu vodostavební betonové mazaniny (III.) - utěsnění všech trhlin, spár a průchodů prvků konstrukcemi s průsakem vody i bez průsaku vody s použitím specializovaných těsnících past a tmelů (ručně)</t>
  </si>
  <si>
    <t>-677730557</t>
  </si>
  <si>
    <t>138</t>
  </si>
  <si>
    <t>-1059603853</t>
  </si>
  <si>
    <t>139</t>
  </si>
  <si>
    <t>SKLADBA P1 - 08 Primérní impregnační nátěr na betonovou mazaninu před aplikací finální nášlapné podlahové vrstvy na polymerové bázi (2x vrstvy ručně)</t>
  </si>
  <si>
    <t>1199486674</t>
  </si>
  <si>
    <t>140</t>
  </si>
  <si>
    <t>M085</t>
  </si>
  <si>
    <t>Primérní impregnační dvousložkový nátěr na bázi epoxidových nebo polyuretanových pryskyřic ve vodní disperzi s funkcí protiprašnosti a vodonepropustnosti, aplikovaný ve 2 vrstvách, spotřeba 0,1 kg/m2 a 1 vrstvu, balení dvousložková souprava 5,9 kg, celkov</t>
  </si>
  <si>
    <t>1471082299</t>
  </si>
  <si>
    <t>141</t>
  </si>
  <si>
    <t>K086</t>
  </si>
  <si>
    <t>Ruční aplikace primérního impregnačního 2-složkového nátěru na bázi epoxidových nebo polyuretanových pryskyřic - 2x ruční natření nebo air-less stříkáním, technologická přestávka min. 24 hod pro zaschnutí první vrstvy, celková plocha 2x 259,77 m2</t>
  </si>
  <si>
    <t>-994674995</t>
  </si>
  <si>
    <t>142</t>
  </si>
  <si>
    <t>SKLADBA P1 - 09 Finální nášlapná vrstva - dvouslořkový nátěr na epoxidové nebo polyuretanové bázi ve vodní disperzi, s lesklým povrchem, barva světle šedá RAL 7035 (2x vrstvy ručně)</t>
  </si>
  <si>
    <t>-311791602</t>
  </si>
  <si>
    <t>143</t>
  </si>
  <si>
    <t>M088</t>
  </si>
  <si>
    <t>ve vodní disperzi, s funkcí splňující požadavky dle EN 1504-9 a EN 1504-2, Odolnost proti oděru (Taberův test dle EN 13813) úbytek hmotnosti &lt; 3000 mg, odolnost proti úderu dle EN 1766 a EN ISO 6272, po zatížení žádné trhlinky a pdlupování vrstev &gt; 20 Nm</t>
  </si>
  <si>
    <t>434666889</t>
  </si>
  <si>
    <t>144</t>
  </si>
  <si>
    <t>Ruční aplikace finálního nášlapného podlahového nátěru na bázi epoxidových nebo polyuretanových pryskyřic - 2x ruční natření válečkem s krátkým vlasem nebo air-less stříkáním, technologická přestávka min. 24 hod pro zaschnutí první vrstvy, celková plocha</t>
  </si>
  <si>
    <t>1005233264</t>
  </si>
  <si>
    <t>145</t>
  </si>
  <si>
    <t>K047</t>
  </si>
  <si>
    <t>Ruční aplikace finálního paropropustného a vodoodpudivého nátěru na bázi silikonových pryskyřic, odolnému proti agresivnímu prostředí - 2x ruční nátěr štětcem nebo válečkem, plocha 2x 733,94 m2</t>
  </si>
  <si>
    <t>885837904</t>
  </si>
  <si>
    <t>146</t>
  </si>
  <si>
    <t>K048</t>
  </si>
  <si>
    <t>Příplatek za ruční aplikaci finálního paropropustného a vodoodpudivého nátěru na bázi silikonových pryskyřic za práci ve výškách</t>
  </si>
  <si>
    <t>471843570</t>
  </si>
  <si>
    <t>147</t>
  </si>
  <si>
    <t>997013601</t>
  </si>
  <si>
    <t>Poplatek za uložení stavebního odpadu na skládce (skládkovné) z prostého betonu zatříděného do Katalogu odpadů pod kódem 17 01 01</t>
  </si>
  <si>
    <t>-1612403265</t>
  </si>
  <si>
    <t>https://podminky.urs.cz/item/CS_URS_2023_01/997013601</t>
  </si>
  <si>
    <t>148</t>
  </si>
  <si>
    <t>997013153</t>
  </si>
  <si>
    <t>Vnitrostaveništní doprava suti a vybouraných hmot vodorovně do 50 m svisle s omezením mechanizace pro budovy a haly výšky přes 9 do 12 m</t>
  </si>
  <si>
    <t>-2141580346</t>
  </si>
  <si>
    <t>https://podminky.urs.cz/item/CS_URS_2023_01/997013153</t>
  </si>
  <si>
    <t>149</t>
  </si>
  <si>
    <t>1109426360</t>
  </si>
  <si>
    <t>194,057*30 'Přepočtené koeficientem množství</t>
  </si>
  <si>
    <t>150</t>
  </si>
  <si>
    <t>997013511</t>
  </si>
  <si>
    <t>Odvoz suti a vybouraných hmot z meziskládky na skládku s naložením a se složením, na vzdálenost do 1 km</t>
  </si>
  <si>
    <t>877747653</t>
  </si>
  <si>
    <t>https://podminky.urs.cz/item/CS_URS_2023_01/997013511</t>
  </si>
  <si>
    <t>151</t>
  </si>
  <si>
    <t>998021021</t>
  </si>
  <si>
    <t>Přesun hmot pro haly občanské výstavby, výrobu a služby s nosnou svislou konstrukcí zděnou nebo betonovou monolitickou vodorovná dopravní vzdálenost do 100 m, pro haly výšky do 20 m</t>
  </si>
  <si>
    <t>-904195504</t>
  </si>
  <si>
    <t>https://podminky.urs.cz/item/CS_URS_2023_01/998021021</t>
  </si>
  <si>
    <t>721</t>
  </si>
  <si>
    <t>Zdravotechnika - vnitřní kanalizace</t>
  </si>
  <si>
    <t>152</t>
  </si>
  <si>
    <t>72191092R</t>
  </si>
  <si>
    <t>Kontrola těsnosti a funkčnosti kanalizačního systému v 1.PP (vnitřní odvodnění, vnější dešťový odtokový žlab)</t>
  </si>
  <si>
    <t>-231065498</t>
  </si>
  <si>
    <t>153</t>
  </si>
  <si>
    <t>72191094R</t>
  </si>
  <si>
    <t>Vyčištění kanalizačních vpustí a odtokových žlabů, ověření a zajištění odvádění povrchových vod do dešťového kanalizačního systému</t>
  </si>
  <si>
    <t>-1763058973</t>
  </si>
  <si>
    <t>154</t>
  </si>
  <si>
    <t>7331919R</t>
  </si>
  <si>
    <t>Přeložení suterénních potrubních vedení z důvodu provádění sanací povrchů</t>
  </si>
  <si>
    <t>2033469928</t>
  </si>
  <si>
    <t>https://podminky.urs.cz/item/CS_URS_2023_01/7331919R</t>
  </si>
  <si>
    <t>741</t>
  </si>
  <si>
    <t>Elektroinstalace - silnoproud</t>
  </si>
  <si>
    <t>155</t>
  </si>
  <si>
    <t>74185491R</t>
  </si>
  <si>
    <t>Přeložení suterénních kabelových vedení z důvodu provádění sanací povrchů</t>
  </si>
  <si>
    <t>-423897466</t>
  </si>
  <si>
    <t>hod</t>
  </si>
  <si>
    <t>Ostatní náklady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</si>
  <si>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</si>
  <si>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</si>
  <si>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</si>
  <si>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</si>
  <si>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</si>
  <si>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</si>
  <si>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</si>
  <si>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</si>
  <si>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</si>
  <si>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</si>
  <si>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</si>
  <si>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</si>
  <si>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</si>
  <si>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</si>
  <si>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</si>
  <si>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</si>
  <si>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</si>
  <si>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</si>
  <si>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</si>
  <si>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</si>
  <si>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</si>
  <si>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</si>
  <si>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</si>
  <si>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</si>
  <si>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</si>
  <si>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</si>
  <si>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</si>
  <si>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</si>
  <si>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</si>
  <si>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</si>
  <si>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</si>
  <si>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</si>
  <si>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</si>
  <si>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</si>
  <si>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</si>
  <si>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</si>
  <si>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</si>
  <si>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</si>
  <si>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</si>
  <si>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</si>
  <si>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</si>
  <si>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</si>
  <si>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</si>
  <si>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</si>
  <si>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</si>
  <si>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</si>
  <si>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</si>
  <si>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</si>
  <si>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</si>
  <si>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</si>
  <si>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</si>
  <si>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</si>
  <si>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</si>
  <si>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</si>
  <si>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</si>
  <si>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</si>
  <si>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</si>
  <si>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</si>
  <si>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</si>
  <si>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</si>
  <si>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</si>
  <si>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</si>
  <si>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</si>
  <si>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</si>
  <si>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</si>
  <si>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</si>
  <si>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</si>
  <si>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</si>
  <si>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</si>
  <si>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</si>
  <si>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</si>
  <si>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</si>
  <si>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</si>
  <si>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</si>
  <si>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</si>
  <si>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</si>
  <si>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</si>
  <si>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</si>
  <si>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</si>
  <si>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</si>
  <si>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</si>
  <si>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</si>
  <si>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</si>
  <si>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</si>
  <si>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</si>
  <si>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</si>
  <si>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</si>
  <si>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</si>
  <si>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</si>
  <si>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</si>
  <si>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</si>
  <si>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</si>
  <si>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</si>
  <si>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</si>
  <si>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</si>
  <si>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</si>
  <si>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</si>
  <si>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</si>
  <si>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</si>
  <si>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</si>
  <si>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</si>
  <si>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</si>
  <si>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</si>
  <si>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</si>
  <si>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</si>
  <si>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</si>
  <si>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</si>
  <si>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</si>
  <si>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</si>
  <si>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</si>
  <si>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</si>
  <si>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</si>
  <si>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</si>
  <si>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</si>
  <si>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</si>
  <si>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</si>
  <si>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</si>
  <si>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</si>
  <si>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</si>
  <si>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</si>
  <si>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</si>
  <si>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</si>
  <si>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</si>
  <si>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</si>
  <si>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</si>
  <si>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</si>
  <si>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</si>
  <si>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</si>
  <si>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</si>
  <si>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</si>
  <si>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</si>
  <si>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</si>
  <si>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</si>
  <si>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</si>
  <si>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</si>
  <si>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</si>
  <si>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</si>
  <si>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</si>
  <si>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</si>
  <si>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</si>
  <si>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</si>
  <si>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</si>
  <si>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</si>
  <si>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</si>
  <si>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</si>
  <si>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</si>
  <si>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</si>
  <si>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</si>
  <si>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</si>
  <si>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</si>
  <si>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</si>
  <si>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</si>
  <si>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</si>
  <si>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</si>
  <si>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</si>
  <si>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</si>
  <si>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</si>
  <si>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</si>
  <si>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</si>
  <si>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</si>
  <si>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</si>
  <si>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</si>
  <si>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</si>
  <si>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</si>
  <si>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</si>
  <si>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</si>
  <si>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</si>
  <si>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</si>
  <si>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</si>
  <si>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</si>
  <si>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</si>
  <si>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</si>
  <si>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</si>
  <si>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</si>
  <si>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</si>
  <si>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</si>
  <si>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</si>
  <si>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</si>
  <si>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</si>
  <si>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</si>
  <si>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</si>
  <si>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</si>
  <si>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</si>
  <si>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</si>
  <si>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</si>
  <si>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Osazení VZT potrubí o rozměru ø 300mm do otvoru v obvodové konstrukci; d=1,0m;</t>
  </si>
  <si>
    <t>Protidešťová hlavice kruhová Ø350mm na kruhové VZT potrubí Ø300mm (odvětrání suterénu) (Z11)</t>
  </si>
  <si>
    <t>Malby z malířských směsí hydrofobních, omyvaltených, oděruvzdorných, bílé matné, v místnostech do výšky 1,50m</t>
  </si>
  <si>
    <t>SKLADBA P1 - 06 Nová podlahová vyrovnávací betonová mazanina tl. 100 mm (podklad pro finální nášlapnou vrstvu podlahy 1.PP) z vodostavebního betonu třídy C 30/37 dle ČSN EN 206 , maximální průsak 20 mm, snadno zpracovatelný, s plastifikátorem s předepsan</t>
  </si>
  <si>
    <t xml:space="preserve">SKLADBA P1 - 02 Nová vodostavební betonová deska tl. 200 mm (pod podlahovou konstrukcí) z vodostavebního betonu třídy C 30/37 dle ČSN EN 206, maximální průsak 20 mm, snadno zpracovatelný, s plastifikátorem s předepsanými vlastnostmi pro lité ukládání </t>
  </si>
  <si>
    <t>Distanční montážní objímky nebo spony kouřovodů</t>
  </si>
  <si>
    <t>87,43+127,11</t>
  </si>
  <si>
    <t>vV</t>
  </si>
  <si>
    <t>Příčka tl.150mm mezi místností 0.08 a nepřístupným prostorem vedle regulace plynu</t>
  </si>
  <si>
    <t xml:space="preserve">Diagnostika stávajících neoznačených a neznámých potrubních kabelových vedení v suterénu 1.PP a v přízemí 1.NP objektu kotelny (ve spolupráci stechnickými pracovníky nemocnice) </t>
  </si>
  <si>
    <t>Návrh na potrubní a kabelová vedení s cílem maximální účelnosti provozu (spádování, napouštění, vypouštění, odvzdušňování, odkalování, přístupnost a servisovatelnost a vyměnitělnost všech armatur, čištění kabelových žlabu, jedmoduché a účelné odbočování a rozbočování vnitřních sítí atp.)</t>
  </si>
  <si>
    <t>Zjednodušená výrobní dokumentace vnitřních technologických rozvodů potrubí a kabelových vedení</t>
  </si>
  <si>
    <t>Dokumentace skutečného provedení stavby (DSPS)</t>
  </si>
  <si>
    <t>Návrh Energetického řádu pro měření a řízení odběru energií v kotelně (na nově instalovaném zařízení)</t>
  </si>
  <si>
    <t>Pasportizované výchozí revize vyhrazených i nevyhrazených technických zařízení, spalinových cest, odborná prohlídka kotelny (podklady pro provedení všech provozních revizí)</t>
  </si>
  <si>
    <t>Pasporty všech tlakových nádob v kotelně</t>
  </si>
  <si>
    <t>Návrh Bezpečnostního řádu BOZP/PO (pro provoz nové technologie a užívání stavebního objektu)</t>
  </si>
  <si>
    <t>Návrh Havarijního řádu kotelny z hlediska možnosti mimořádné situace s dopady na životní prostředí (pro provoz nové technologie, zejména Hospodářství a Úložiště ELTO,  a užívání stavebního objektu)</t>
  </si>
  <si>
    <t>Detailní návrh technologického postupu odborných sanací - ČÁST 1 - BETONOVÉ KONSTRUKCE (Technická zpráva, Technické a Bezpečnostní listy stavebních sanačních materiálů, technologické postupy, ošetřování, technologické přestávky, navrhované zkoušky (např. pevnostní, vodo-vzdorné, vlínavostní, odtrhové atp.)</t>
  </si>
  <si>
    <t>Detailní návrh technologického postupu odborných sanací - ČÁST 2 - ZDĚNÉ KONSTRUKCE (Technická zpráva, Technické a Bezpečnostní listy stavebních sanačních materiálů, technologické postupy, ošetřování, technologické přestávky, navrhované zkoušky (např. pevnostní, vodo-vzdorné, vlínavostní, odtrhové atp.)</t>
  </si>
  <si>
    <t>Detailní návrh technologického postupu odborných sanací - ČÁST 1 - BETONOVÉ PODLAHOVÉ KONSTRUKCE (Technická zpráva, Technické a Bezpečnostní listy stavebních sanačních materiálů, technologické postupy, ošetřování, technologické přestávky, navrhované zkoušky (např. pevnostní, vodo-vzdorné, vlínavostní, odtrhové atp.)</t>
  </si>
  <si>
    <t>Pasportizovaná dokumentace všech dodaných a nainstalovaných technologických výrobků a zařízení - Technické listy, Návody k instalaci, provozu a údržbě, Prohláčení o shodě, Certifikace CE, atp.</t>
  </si>
  <si>
    <t>Pasportizovaná dokumentace všech použitých stěžejních stavebních výrobků a materiálů - Technické listy ocelových vrat a Technických dveří, Materiálové listy použitých stavebních sanačních hmot, materiálů a výrobků stavební chemie, Prohláčení o shodě, Certifikace CE, atp.</t>
  </si>
  <si>
    <t xml:space="preserve">   Výrobní dokumentace č. 1 zámečnických výrobků - ocelová plošina Z1 dle Výpisu zámečnických výrobků</t>
  </si>
  <si>
    <t xml:space="preserve">   Výrobní dokumentace č. 2 zámečnických výrobků - zábradlí tyčové rovné Z2 dle Výpisu zámečnických výrobků</t>
  </si>
  <si>
    <t xml:space="preserve">   Výrobní dokumentace č. 3 zámečnických výrobků - madlo schodišťové  Z3 dle Výpisu zámečnických výrobků</t>
  </si>
  <si>
    <t xml:space="preserve">   Výrobní dokumentace č. 4 zámečnických výrobků - zábradlí tyčové rovné Z7 dle Výpisu zámečnických výrobků</t>
  </si>
  <si>
    <t xml:space="preserve">   Výrobní dokumentace č. 5 zámečnických výrobků - zábradlí tyčové rovné Z9 dle Výpisu zámečnických výrobků</t>
  </si>
  <si>
    <t xml:space="preserve">   Výrobní dokumentace č. 6 zámečnických výrobků - celkové provedení nového odvětrání suterénního prostoru bývalé Uhelny do venkovního prostředí s větrací hlavicí Z11 dle Výpisu zámečnických výrobků</t>
  </si>
  <si>
    <t xml:space="preserve">   Výrobní dokumentace č. 7 zámečnických výrobků - detail osazení nového odvodňovacího žlabu Z12 pro odvodnění nových kotlů dle Výpisu zámečnických výrobků</t>
  </si>
  <si>
    <t xml:space="preserve">   Výrobní dokumentace č. 8 zámečnických výrobků - kovový žebřík Z13 dle Výpisu zámečnických výrobků</t>
  </si>
  <si>
    <t xml:space="preserve">   Výrobní dokumentace č. 9 zámečnických výrobků - detaily provedení a osazení záchytné ocelové pozinkované vany Z14 kovový žebřík Z14 dle Výpisu zámečnických výrobků pod úložiště ELTO</t>
  </si>
  <si>
    <t xml:space="preserve">   Výrobní dokumentace č. 10 zámečnických výrobků - spřáhnutí 3ks nových nerezových komínových nástavců dl. 2,0m nad cihelnou nadezdívku komínů nad střešní konstrukcí s využitím typových spon Z15 dle Výpisu zámečnických výrobků</t>
  </si>
  <si>
    <t xml:space="preserve">   Výrobní dokumentace č. 11 zámečnických výrobků - výrobní dokumentace ocelové roznášecí konstrukce rámu Z16 dle Výpisu zámečnických výrobků, instalovaného pod cihelnou nadezdívku 3ks nových nerezových komínů podle statického výpočtu, provedení rámu - konstrukční ocel, žárově zinkovaná </t>
  </si>
  <si>
    <t>ZS I. - Příprava staveniště a zařízení staveniště (venkovní i vnitřní)</t>
  </si>
  <si>
    <t>Rokycanské nemocnice je součástí kritické infrastruktury plzeňského kraje - záložní kontejnerová mobilní kotelna 800 kW, instalovaná v místě stavby po celou dobu realizace, je bezpečnostní opatření projektového řešení stavby pro zajištění chodu nemocnice při provádění výměny technologie stávající kotelny bez ohledu na roční období a aktuální klimatické podmínky ihned po ukončení zadávacího řízení veřejné zákázky a podpisu realizační smlouvy s dodavatelem stavby. Z logiky věci vyplývá, že kontejnerová mobilní kotelna je nutné zařízení staveniště pro bezpečnou realizaci celé stavby.</t>
  </si>
  <si>
    <t xml:space="preserve">den </t>
  </si>
  <si>
    <t>Výchozí revize pro kontejnerovou mobilní kotelnu - PLYNOVÉ ZAŘÍZENÍ</t>
  </si>
  <si>
    <t>Výchozí revize pro kontejnerovou mobilní kotelnu - TLAKOVÉ ZAŘÍZENÍ  TLAKOVÉ ZKOUŠKY PŘÍPOJEK</t>
  </si>
  <si>
    <t>Výchozí revize pro kontejnerovou mobilní kotelnu - ELEKTORINSTALACE vč uzemnění, přepětí, blesk, a elektroohřevu potrubních přípojek (studená voda, topná voda)</t>
  </si>
  <si>
    <t>Autorizované seřízení hořáku a výchozí měření obsahů škodlivin NOx/CO znečištění ovzduší (autorizovaná osoba výrobce kotle nebo hořáku)</t>
  </si>
  <si>
    <t>Výchozí revize spalinové cesty</t>
  </si>
  <si>
    <t xml:space="preserve">Odborná prohlídka dočasně instalované kontejnerové mobilní kotelny </t>
  </si>
  <si>
    <t>Zprovoznění kontejnerové mobilní kotelny</t>
  </si>
  <si>
    <t>Drobný spotřební a provozní materiál pro provoz kontejnerové mobilní kotelny po dobu výstavby (např. chemikálie pro úpravu vody, těsnění atp.)</t>
  </si>
  <si>
    <t>Odborné odstavení a odpojení kontejnerové mobilní kotelny z provozu (po dokončení stavby), příprava na transport</t>
  </si>
  <si>
    <t>Součástí stavebních prací je i oprava dřevěného podhledu v hlavním prostoru kotelny, kde bude demontována a stará a instalována nová technologie. Z důvodů urychlení výstavby projektové řešešní uvažuje využítí mobilní vysokozdvižné plošiny s výškovým dosahem do 10,0m (nůžková, kloubová, teleskopická) s dálkovým ovlaádáním pojezdu.</t>
  </si>
  <si>
    <t>měs</t>
  </si>
  <si>
    <t>km</t>
  </si>
  <si>
    <t>Akreditované odtrhové zkoušky otryskaných povrchů železobetonového monolitického stropu v suterénu 1.PP (test soudržnosti únosné nosné konstrukce) - 4 zkušební místa v každé suterénní místnosti UHELNA, SKLAD, CHODBA, ÚLOŽIŠTĚ LTO, velikost odtrhové plochy cca 0,5x0,5m</t>
  </si>
  <si>
    <t>Akreditované odtrhové zkoušky aplikovaných sanačních jádrových a povrchových hmot železobetonového monolitického stropu v suterénu 1.PP (test soudržnosti aplikované reprofilace nosné nosné konstrukce) -  4 zkušební místa v každé suterénní místnosti UHELNA, DÍLNA, CHODBA, ÚLOŽIŠTĚ LTO, velikost odtrhové plochy cca 0,5x0,5m</t>
  </si>
  <si>
    <t>Akreditované odtrhové zkoušky navrhované lité polymerové podlahové hmoty  aplikované na nové vyrovnávací a spládové podlahové mazaniny a stěrky na úrovních 1.PP a 1.NP včetně aplikace předepsaného primérního spojovacího nátěru (test přídržnosti aplikované lité podlahy k nosné podlahové konstrukci) -  CELKEM 4 zkušební místa, 2 místa v 1.PP (UHELNA, DÍLNA) a 2 místa v 1.NP (KOTELNA, STROJOVNA). velikost odtrhové plochy cca 0,5x0,5m</t>
  </si>
  <si>
    <t>Vyhotovení plánu zkoušek nové technologie v návaznostiu na HMG provádění, min. 1 kalendářní měsíc před termínem dokončení a předání stavby stavebníkovi do užívání a provozování</t>
  </si>
  <si>
    <t>Zkoušky max. topného výkonu a účinnosti s palivem ELTO (doba trvání 1-4 hod.)</t>
  </si>
  <si>
    <t>Topná zkouška s palivem ZP (doba trvání min. 72 hodin)</t>
  </si>
  <si>
    <t>Topná zkouška s palivem ELTO do vyčerpání objemu jednoho plného úložiště 8,0 m3 (8,0m3 x 860 kg/m3 x 43MJ = 298,8GJ x 0,92% / 5,76 GJ/hod = 48 hodin trvání zkoušky (2 kotle plný výkon á 800 kW = 2x 2,88GJ/h = 5,76 GJ/hod)</t>
  </si>
  <si>
    <t>Palivo ELTO pro Topnou zkoušku s palivem ELTO, požadovaný objem - plné úložiště = 8,0m3 (8,0 x 860 kg/m3 = 6.880 kg ELTO) pro ověření max. kapacity a spolehlivosti plného úložiště ELTO.</t>
  </si>
  <si>
    <t>Autorizované vyčištění úložiště ELTO po úspěšném provedení topné zkoušky ELTO, a konzervace pro budoucí možné využítí ELTO v případě potřeby</t>
  </si>
  <si>
    <t>Autorizované měření hluku stávající technologie kotelny (při zahájení realizace)</t>
  </si>
  <si>
    <t>Autorizované měření hluku nové technologie kotelny (při uvedení zařízení do provozu)</t>
  </si>
  <si>
    <t>Odborná likvidace starého hodpodářství a úložiště LTO</t>
  </si>
  <si>
    <t>Kompletace a vybavení kotelny jako energetické provozovny</t>
  </si>
  <si>
    <t>Stroje a zařízení související s objektem</t>
  </si>
  <si>
    <t>Technické zařízení pro energetické sledování odběrů a energetické řízení kotelny - část HARDWARE</t>
  </si>
  <si>
    <t>Technické zařízení pro energetické sledování odběrů a energetické řízení kotelny - část SOFTWARE</t>
  </si>
  <si>
    <t>Odborný provozní dohled a běžná údržba nové technologie na týdenní bázi</t>
  </si>
  <si>
    <t>Autorizované odborné servisy, kontroly a seřízení stěžejních výrobků nové technologie na roční bázi, tj. každých 12 měsíců</t>
  </si>
  <si>
    <t>Revizní činnosti nové technologie (vyhrazené i nevyhrazené technické zařízení kotelny) na roční bázi, tj. každých 12 měsíců</t>
  </si>
  <si>
    <t>Autorizované měření emisí na roční bázi, tj. každých 12 měsíců  vč. výkaznictví do státního registru znečišťovatelů ovzduší</t>
  </si>
  <si>
    <t>Odborný servisní zásah odborného servisního technika pro jakékoli zařízení systémového řešení kotelny (mimo stěžejních výrobků - kotlů, CHÚV či Expanzního sytému) - Hodinová zúčtovací sazba (HZS) v Kč bez DPH/1 hodinu servisního  zásahu, servisní zásah bude účtován podle skutečně odpracovaných servisních hodin samostatně podle této nabídkové HZS.</t>
  </si>
  <si>
    <t>Doprava odborného servisního technika - zúčtovací sazba za 1km dopravy osobním vozem v Kč bez DPH/km, doprava odborného servisního technika bude účtována podle skutečného nájezdu km samostatně</t>
  </si>
  <si>
    <t>Odborný servisní zásah autorizovaného servisního technika pro stěžejní výrobky - kotle, CHÚV či Expanzní zařízení - Hodinová zúčtovací sazba (HZS) v Kč bez DPH/1 hodinu servisního zásahu, servisní zásah bude účtován podle skutečně odpracovaných servisních hodin samostatně podle této nabídkové HZS.</t>
  </si>
  <si>
    <t>Doprava autorizovaného servisního technika - zúčtovací sazba za 1km dopravy osobním vozem v Kč bez DPH/km, doprava autorizovaného servisního technika bude účtována podle skutečného nájezdu km samostatně</t>
  </si>
  <si>
    <t>Náklady na zaškolení pověřených technických pracovníků nemocnice - ČÁST KOTLE</t>
  </si>
  <si>
    <t>Náklady na zaškolení pověřených technických pracovníků nemocnice - ČÁST SYSTÉMOVÉ ŘEŠENÍ KOTELNY</t>
  </si>
  <si>
    <t>Náklady na zaškolení pověřených technických pracovníků nemocnice - ČÁST ELEKTRO a MAR</t>
  </si>
  <si>
    <t>VRN+ON</t>
  </si>
  <si>
    <t>0106234</t>
  </si>
  <si>
    <t>978012191</t>
  </si>
  <si>
    <t>Otlučení (osekání) vnitřní vápenné nebo vápenocementové omítky stropů rákosových v rozsahu přes 50 do 100 %</t>
  </si>
  <si>
    <t>783101205</t>
  </si>
  <si>
    <t>Dekorativní obroušení podkladu truhlářských konstrukcí před provedením nátěru</t>
  </si>
  <si>
    <t>751514764</t>
  </si>
  <si>
    <t>Montáž protidešťové stříšky nebo výfukové hlavice do plechového potrubí kruhové s přírubou D přes 300 do 400 mm</t>
  </si>
  <si>
    <t>42974012</t>
  </si>
  <si>
    <t>stříška protidešťová s lemem Pz D 350mm</t>
  </si>
  <si>
    <t>751572105</t>
  </si>
  <si>
    <t>7843810R1</t>
  </si>
  <si>
    <t>7831482R2</t>
  </si>
  <si>
    <t>Tronásobný lazurovací nátěr dřevěného podhledu s mezibroušením</t>
  </si>
  <si>
    <t>751511123</t>
  </si>
  <si>
    <t>Montáž potrubí plechového skupiny I kruhového s přírubou tloušťky plechu 0,6 mm D přes 200 do 300 mm</t>
  </si>
  <si>
    <t>42981019</t>
  </si>
  <si>
    <t>trouba spirálně vinutá Pz D 300mm, l=3000mm</t>
  </si>
  <si>
    <t>Odvlhčovací omítka pro sanaci zdiva v splňující prarametry pro kapilární absorpci vody dle EN 1015-18 &gt; 2,8 (po 24 hod.), koeficient propustnosti vodních par (mí) dle EN 1015-19 bude (mí) &gt; 10;  tl. vrstvy 20 mm (to je minimální tloušťka), spotřeba 1,15 kg/m2, mm; balení pytle 20 kg, celková s</t>
  </si>
  <si>
    <t>Vedlejší rozpočtové náklady</t>
  </si>
  <si>
    <t>VRN1</t>
  </si>
  <si>
    <t>Průzkumné, geodetické a projektové práce</t>
  </si>
  <si>
    <t>VRN1-1</t>
  </si>
  <si>
    <t>Stavebně-technický průzkum</t>
  </si>
  <si>
    <t>011124000</t>
  </si>
  <si>
    <t>Radonový průzkum</t>
  </si>
  <si>
    <t>1024</t>
  </si>
  <si>
    <t>1524450207</t>
  </si>
  <si>
    <t>https://podminky.urs.cz/item/CS_URS_2023_01/011124000</t>
  </si>
  <si>
    <t>Měření výskytu radonu v podlahových jádrových vrtech (podlahové a základové konstrukce na úrovni 1.PP celkem 5 míst měření</t>
  </si>
  <si>
    <t>0115030R1</t>
  </si>
  <si>
    <t>Diagnostika suterénních potrubních vedení (s pracovníky provozního útvaru nemocnice)</t>
  </si>
  <si>
    <t>1679651976</t>
  </si>
  <si>
    <t>https://podminky.urs.cz/item/CS_URS_2023_01/0115030R1</t>
  </si>
  <si>
    <t>0115030R2</t>
  </si>
  <si>
    <t>Diagnostika suterénních kabelových vedení (s pracovníky provozního útvaru nemocnice)</t>
  </si>
  <si>
    <t>1262011022</t>
  </si>
  <si>
    <t>https://podminky.urs.cz/item/CS_URS_2023_01/0115030R2</t>
  </si>
  <si>
    <t>0115140R2</t>
  </si>
  <si>
    <t xml:space="preserve">Úvodní zjišťovací a analytická prohlídka objektu kotelny a návrh a označení míst pro zjištění charakteristik zkoumaných konstrukcí (autorizovaný statik) - komplexní zkoumání suterénních nosných i nenosných </t>
  </si>
  <si>
    <t>576338950</t>
  </si>
  <si>
    <t>0115140R1</t>
  </si>
  <si>
    <t>Příprava STP - prostudování veškerých dostupných a předaných podkladů od objektu kotelny, zjišťování a ověřování podkladů v archivu stavebníka a Stavebního úřadu (autorizovaný statik)</t>
  </si>
  <si>
    <t>-213670717</t>
  </si>
  <si>
    <t>0115140R3</t>
  </si>
  <si>
    <t>Zpracování pasportizace objektu kotelny (autorizovaný statik)</t>
  </si>
  <si>
    <t>813431504</t>
  </si>
  <si>
    <t>https://podminky.urs.cz/item/CS_URS_2023_01/0115140R3</t>
  </si>
  <si>
    <t>0115140R4</t>
  </si>
  <si>
    <t>Zpracování autorizované Zprávy z pasportizace objektu kotelny a návrh opatření (autorizovaný statik)</t>
  </si>
  <si>
    <t>227768163</t>
  </si>
  <si>
    <t>VRN1-2</t>
  </si>
  <si>
    <t>Dodavatelská dokumentace (DD-A)</t>
  </si>
  <si>
    <t>(architektura technologie a vnitřních liniových sítí)</t>
  </si>
  <si>
    <t>VRN1-3</t>
  </si>
  <si>
    <t>Dodavatelská dokumentace (DD-KMK) - Kontejnerová mobilní kotelna</t>
  </si>
  <si>
    <t>(zpracovaná ve stupni, rozsahu a podrobnosti dokumentace pro stavební povolení DSP a pro provedení stavby DPS (bude k dispozici na stavbě po celou dobu výstavby)</t>
  </si>
  <si>
    <t>DD výrobní či technologická dokumentace kontejnerové mobilní kotelny (zpracovaná výrobcem)</t>
  </si>
  <si>
    <t xml:space="preserve">DD Uživatelský manuál ke kontejnerové mobilní kotelně - bezpečnostní, manipulační, provozní a servisní zásady a požadavky (zpracovaný výrobcem) </t>
  </si>
  <si>
    <t>DD SITUAČNÍ VÝKRES - osazení kontejnerové mobilní kotelny na připravenou zpevněnou plochu v blízkosti stavebního objektu kotelny</t>
  </si>
  <si>
    <r>
      <t>DD skutečného provedení přípojky PLYNU vč samostatného podružného plynoměru</t>
    </r>
    <r>
      <rPr>
        <sz val="9"/>
        <color rgb="FFFF0000"/>
        <rFont val="Arial CE"/>
        <charset val="238"/>
      </rPr>
      <t xml:space="preserve"> (viz. část D.1.1.4) </t>
    </r>
  </si>
  <si>
    <r>
      <t xml:space="preserve">DD skutečného provedení přípojky VODY vč. samostatného podružného vodoměru ,tepelných izolací a elektro-ochrany potrubí proti mrazu </t>
    </r>
    <r>
      <rPr>
        <sz val="9"/>
        <color rgb="FFFF0000"/>
        <rFont val="Arial CE"/>
        <charset val="238"/>
      </rPr>
      <t>(viz. část D.1.1.4)</t>
    </r>
  </si>
  <si>
    <t>DD skutečného provedení přípojky TOPNÉ VODY (VIZ. ČÁST D.1.1.4 TECHNIKA PROSTŘEDÍ STAVEB) vč. teplných izolací a elektro-ochrany potrubí proti mrazu</t>
  </si>
  <si>
    <t>DD skutečného provedení přípojky ELEKTŘINY (VIZ. ČÁST D.1.1.4 TECHNIKA PROSTŘEDÍ STAVEB)</t>
  </si>
  <si>
    <t xml:space="preserve">DD (TZ, výkres) STAVENIŠTNÍ ELEKTROINSTALACE kontejnerové mobilní kotelny - uzemnění, ochrana před přepětím a zásahem blesku (hromosvod), Bezpečnostní provozní funkce CENTRAL-STOP a TOTAL-STOP, </t>
  </si>
  <si>
    <t>DD VYVEDENÍ A VYÚSTĚNÍ SPALIN, kontrola rozptylových a odstupových vzdáleností</t>
  </si>
  <si>
    <t>PBŘ požárně-bezpečnostní řešení pro dočasné umístění a instalaci a provoz kontejnerové mobilní kotelny</t>
  </si>
  <si>
    <t>DD BOZP/PO řešení pro pracovníky stavby vzhledem k umístění a provozu kontejnerové mobilní kotelny, určení a vyznačení bezpečnostních a ochranných pásem kolem mobilní kotelny, umístění instalace bezpečnostních ovladačů (tlačítek) CENTRAL-STOP a TOTAL-STOP</t>
  </si>
  <si>
    <t>DD Provozní a havarijní řád mobilní kotelny (upravený a doplněný pro účely konkrétní instalace a bezpečného provozu v Rokycanské nemocnici, vydaný jako závazný interní předpis Dodavatele stavby)</t>
  </si>
  <si>
    <t>DD Oplocení a viditelné označení kontejnerové mobilní kotelny a bezpečnostné zajištění (proti přístupu a neoprávněné manipulaci nepovolaných osob)</t>
  </si>
  <si>
    <t>VRN1-4</t>
  </si>
  <si>
    <t>Výrobní dokumentace  (VD)</t>
  </si>
  <si>
    <t>(projektově požadované výrobní a dílenské výkresy a dokumentace podle specifikace pro kontrolu achválení stavebníkem před realizací)</t>
  </si>
  <si>
    <t>PD Přeložky potrubí v 1.PP vč armatur, spádování, ucjycení, kotvení, izolací, značení (dočasné i trvalé)</t>
  </si>
  <si>
    <t>PD Přeložky kabeláží v 1.PP vč vedení kabelových žlabů</t>
  </si>
  <si>
    <t>PD Provedení a technologická "architektura" liniových vnitřních sítí 1.NP (výrobní dokumentace potrubí, armatur a kabelových vedení v souladu s architektonickým záměrem stavebníka (viz. Technická zpráva Arch-stavební řešení, čl. A.8.8)</t>
  </si>
  <si>
    <t>PD Cihelná nadezdívka 2,0m zvýšeného vyústění nových 3ks komínů nad úroveň střechy vč. roznášecího ocelového rámu dle statického výpočtu a kotvení ke stávající dřevěné konstrukci proti účinkům povětrnosti a užitnému či nahodilému zatížení</t>
  </si>
  <si>
    <t>VRN1-5</t>
  </si>
  <si>
    <t>(v níže uvedené struktuře zlvlášť pro novou Technologii kotelny, dále pro Stavební opravy a Odborné sanace, a dále Bezpečnostní dokumentaci a Environmentální dokumentaci)</t>
  </si>
  <si>
    <t>VRN1-5.1</t>
  </si>
  <si>
    <t>DSPS Technologie kotelny (DSPS-T)</t>
  </si>
  <si>
    <t>DSPS Technologie - část ZTI</t>
  </si>
  <si>
    <t>DSPS Technologie - část  KOTELNA (stroj-tech.)</t>
  </si>
  <si>
    <t>DSPS Technologie - část  KOTELNA (větrání)</t>
  </si>
  <si>
    <t>DSPS Technologie - část  KOTELNA (odvody spalin)</t>
  </si>
  <si>
    <t>DSPS Technologie - část PLYN</t>
  </si>
  <si>
    <t>DSPS Technologie - část SO-02 PRÁDELNA (ÚT)</t>
  </si>
  <si>
    <t>DSPS Technologie - část ELTO</t>
  </si>
  <si>
    <r>
      <t xml:space="preserve">DSPS Technologie - část ELEKTRO </t>
    </r>
    <r>
      <rPr>
        <sz val="9"/>
        <color rgb="FFFF0000"/>
        <rFont val="Arial CE"/>
        <charset val="238"/>
      </rPr>
      <t>(viz. část D.1.1.4)</t>
    </r>
  </si>
  <si>
    <r>
      <t xml:space="preserve">DSPS Technologie - část MAR </t>
    </r>
    <r>
      <rPr>
        <sz val="9"/>
        <color rgb="FFFF0000"/>
        <rFont val="Arial CE"/>
        <charset val="238"/>
      </rPr>
      <t>(viz. část D.1.1.4)</t>
    </r>
  </si>
  <si>
    <t>Návrh Provozního řádu kotelny (vč ELTO)</t>
  </si>
  <si>
    <t>DSPS - STAVBA 1 - stavební úpravy a běžné opravy</t>
  </si>
  <si>
    <t>DSPS - STAVBA 2 - odborné sanace</t>
  </si>
  <si>
    <t>DSPS - STAVBA 3 - elektro stavební a osvětlení</t>
  </si>
  <si>
    <t>VRN1-5.2</t>
  </si>
  <si>
    <t>DSPS Bezpečnostní dokumentace (DSPS-BD)</t>
  </si>
  <si>
    <t>VRN1-5.3</t>
  </si>
  <si>
    <t>DSPS Environmentální dokumentace (DSPS-ED)</t>
  </si>
  <si>
    <t>Pasportizace dokumentace autorizovaného měření emisí pro každý kotel (pouze ZP) vČ potvrzení o provedení hlášení do registru znečišťovatelů ovzduší</t>
  </si>
  <si>
    <t>VRN3</t>
  </si>
  <si>
    <t>Zařízení staveniště (ZS)</t>
  </si>
  <si>
    <t>VRN3-1</t>
  </si>
  <si>
    <t>Zřízení dočasné zpevněné štěrkové plochy pro venkovní zařízení staveniště, tj. dočasné venkovní Mobilní kotelny a staveništních kontejnerů, buňky a staveništního odpadového hospodářství (plocha 50 m2, skrývka zeleně 100 mm, další výkop a uložení zeminy 200 mm, 1 vrstva drceného štěrku frakce 32/64, na netkanou geotextilii 200g/m2, položenou na zeminu, přesahy 300mm tj. 50/0,7/0,7 = 100m2 štěrk vibračně hutněný, objem kameniva 50x0,3x1,1=16,5m3, hmotnost cca 26 tun, s následnou likvidací a uvedení zelených ploch do původního stavu</t>
  </si>
  <si>
    <t>Staveništní mobilní oplocení venkovní části zařízení staveniště, tj. dočasné venkovní Mobilní kotelny a staveništních kontejnerů, buňky a staveništního odpadového hospodářství (mobilní plotové dílce z kaleného drátu do mobilních betonových podstavců, dvoukřídlá stavební uzamykatelná brána),</t>
  </si>
  <si>
    <t>Místní dopravní opatření (po dohodě se stavebníkem a vedením nemocnice) –  4 dočasné mobilní dopravní značky související s upozorněním na probíhající stavbu a stavební práce, dále cca 2 dopravní značky pro parkování cca 5 osobních vozů stavby, a dále případné opatření pro přejezdy inženýrských sítí malého profilu (el. kabely, hadice s vodou či technické plyny, atp.), tj. např. přejezdové profily, chráničky, silnostěnné plechy, rošty, staveništní zábradlí pro pěší atp.,</t>
  </si>
  <si>
    <t>Staveništní přípojka elektřiny 63 Amp + profesionální staveništní rozvaděč včetně samostatného podružného elektroměru (ve vhodném provedení pro vzduchové tryskání – kompresor, a pro svařovací práce - invertory</t>
  </si>
  <si>
    <t>Staveništní přípojka vody vč. podružného vodoměru (netýká se Mobilní kotelny, ale stavby) s možností připojení venkovní hadice 30bm (pro snižování prašnosti odpadů či případnou nutnou očistu nákladních vozů nebo podobné venkovní potřeby stavby</t>
  </si>
  <si>
    <t>Staveništní mobilní osvětlení venkovního staveniště – 4 ks venkovní staveništní osvětlovací LED těleso, IP66 (prachotěsné, vodotěsné),</t>
  </si>
  <si>
    <t>Venkovní kontejnerový sklad 1 ks, skladovací plocha min 15 m2 uzamykatelný (vnitřní či staveništní kontejnerový 6,0x2,4m) pro menší hodnotné výrobky, drahé materiály v menším množství/balení, ruční nářadí, strojní vybavení stavby, atp.), doba pronájmu 10 měsíců</t>
  </si>
  <si>
    <t>Mobilní staveništní plastové WC (2 buňky) – dodavatel doloží zajištění servisní činnosti (výměna náplní, čištění, toaletní potřeby),</t>
  </si>
  <si>
    <t>Mobilní ochranné opatření proti povětrnostním vlivům – odolné venkovní PE plachty pro krytí venkovního skladu ocelového potrubí (celková velikost 4x8 m pro potrubí délky 6,0m),</t>
  </si>
  <si>
    <t>BOZP+PO vybavení staveniště – min. 3x ruční hasící přístroj (vodní, sněhový, práškový), 10x reflexní bezpečnostní vesty, 10x ochranné helmy, velká staveništní lékárnička (i pro stavbu v nemocnici!), 2ks velké staveništní svítilny (další povinné či doporučení vybavení BOZP/PO upřesní určený specialista BOZP/PO stavby zápisem do stavebního deníku při zahájení výstavby)</t>
  </si>
  <si>
    <t>Opatření na zajištění bezpečnosti (security) stavby a staveniště mimo pracovní dobu stavby, tj. zajištění dohledu a kontrol vnitřního i vnějšího staveniště v noci a ve dnech pracovního volna a klidu po celou dobu výstavby (instalace vlastního mobilního staveništního systému EZS s připojením na PCO, nebo vlastní hlídací služba, nebo dohoda pro využití bezpečnostní služby nemocnice, atp.) - zajištění 10 měsíců</t>
  </si>
  <si>
    <t xml:space="preserve">Zrušení ZS a uvedení vnějších ploch a zeleně do původního stravu </t>
  </si>
  <si>
    <t>VRN3-2</t>
  </si>
  <si>
    <t>ZS II. - Záložní kontejnerová mobilní plynová kotelna (výkon 800-1000 kW)</t>
  </si>
  <si>
    <t>VRN3-2.1</t>
  </si>
  <si>
    <t>Záložní kontejnerová mobilní plynová kotelna - nájem</t>
  </si>
  <si>
    <t>Kontejnerová mobilní plynová kotelna 800-1000 kW - nájem v místě stavby po celou dobu výstavby (denní nájemné po celou dobu výstavby 305 dní)</t>
  </si>
  <si>
    <t>den</t>
  </si>
  <si>
    <t>Pořizovací náklady ve výši nájemného stavebních specializovaných strojů, mechanizace, zařízení a vybavení  ZS - nájem kontejnerové mobilní plynové kotelny o tepelném výkonu 800 kW včetně všeho předepsaného a nutného zařízení a vybavení kotelny II. kategorie dle ČSN 07 0703, instalovanou v místě stavby v délce 305 kalendářních dní  (délka pronájmu bude při realizaci vyúčtována podle skutečného počtu dní, kdy se bude mobilní kotelna  nacházet na ZS (zařízení staveniště). Nájemné bude v obvyklé výši v Kč bez DPH/1 kalendářní den pro tento typ kotelny,  tepelný výkon a sjednanou dobu předpokládaného pronájmu 305 kalendářních dní. Doprava a instalace mobilní kotelny v rámci ZS bude účtována samostatně.</t>
  </si>
  <si>
    <t>VRN3-2.2</t>
  </si>
  <si>
    <t>Záložní kontejnerová mobilní plynová kotelna -  - doprava, umístění, osazení na ZS</t>
  </si>
  <si>
    <t>Doprava mobilní kotelny do místa stavby (vzdálenost do 100km, hmotnost kotelny cca 10,0 tun)</t>
  </si>
  <si>
    <t xml:space="preserve">Složení a usazení (umístění) mobilní kotelny na připravenou štěrkovou plochu venkovního zařízení staveniště (VIZ. rozpočtová položka ZAŘÍZENÍ STAVENIŠTĚ) v určeném venkovním prostoru v blízkosti stavebního objektu kotelny (nutný autojeřáb o nosnosti min. 20,0 tun) </t>
  </si>
  <si>
    <r>
      <t xml:space="preserve">Samostatná plynová přípojka k mobilní kotelně vč armatur a vlaatního podružného plynoměru, délka do 30m </t>
    </r>
    <r>
      <rPr>
        <sz val="9"/>
        <color rgb="FFFF0000"/>
        <rFont val="Arial CE"/>
        <charset val="238"/>
      </rPr>
      <t>- viz.část D.1.1.4</t>
    </r>
  </si>
  <si>
    <r>
      <t>Samostatná Elektro přípojka k mobilní kotelně vč jištění a vlastního podružného elektroměru, délka do 30m -</t>
    </r>
    <r>
      <rPr>
        <sz val="9"/>
        <color rgb="FFFF0000"/>
        <rFont val="Arial CE"/>
        <charset val="238"/>
      </rPr>
      <t>viz.část D.1.1.4</t>
    </r>
  </si>
  <si>
    <r>
      <t xml:space="preserve">Samostatná přípojka studené vody (upravené či neupravené) pouze pro Mobilní kotelnu pro účely doplňování topné do připojeného topného okruhu, vč vlastního podružného vodoměru, tepelné izolace a ochrany proti zamrznutí elekro-ohřevem,  délka do 30m - </t>
    </r>
    <r>
      <rPr>
        <sz val="9"/>
        <color rgb="FFFF0000"/>
        <rFont val="Arial CE"/>
        <charset val="238"/>
      </rPr>
      <t>viz.část D.1.1.4</t>
    </r>
  </si>
  <si>
    <t>VRN3-2.3</t>
  </si>
  <si>
    <t>Záložní kontejnerová mobilní plynová kotelna - zprovoznění v místě stavby</t>
  </si>
  <si>
    <t>Elektrická instalace a oživení  kontejnerové mobilní kotelny v místě instalace (elektro-přípojka, uzemnění, ochrana proti přepětí a blesku, bezpečnostní prvky v bezpečnostním pásmu CENTRAL STOP a TOTAL STOP (např. pro případ požáru ži živelné události)</t>
  </si>
  <si>
    <t>VRN3-2.4</t>
  </si>
  <si>
    <t>Záložní kontejnerová mobilní plynová kotelna - provozní náklady po dobu výstavby</t>
  </si>
  <si>
    <t>Denní provozní náklady kontejnerové mobilní kotelny - provozní dohled, kontroly, obsluha, seřizování, běžná údržba, doplňování chemikálií (podle vydaného Provozního řádu jako závazného interního předpisu dodavatele stavby  pro instalaci a provoz mobilní kotelny v Rokycanské nemocnici) - odborná a kvalifikovaná osoba, denně přítomná na stavbě (počet pracovních hodin denně x HZS) , uvažovaný dohled 1,0 hod/denně = 305,0 hod ppo dobu výstavby)</t>
  </si>
  <si>
    <t>VRN3-2.5</t>
  </si>
  <si>
    <t>Záložní kontejnerová mobilní plynová kotelna - likvidace dočasné instalace a odvoz</t>
  </si>
  <si>
    <t xml:space="preserve">Naložení mobilní  kotelny na transportní prostředek (nutný autojeřáb o nosnosti min. 20,0 tun) </t>
  </si>
  <si>
    <t>Doprava mobilní kotelny z místa stavby (vzdálenost do 100km, hmotnost kotelny cca 10,0 tun)</t>
  </si>
  <si>
    <t>VRN3-3</t>
  </si>
  <si>
    <t>ZS III. - Stroje a mechanizace (nájem mobilní vysokozdvižné plošina 10,0m)</t>
  </si>
  <si>
    <t>Pořizovací náklady ve výši nájemného stavebních strojů a mechanizace - nájem mobilní vysokozdvižné plošiny s výškovým dosahem do 10,0m (nůžková, kloubová, teleskopická) s dálkovým ovládáním pojezdu. Využití na stavbě cca 2 týdny (10 prac. dní) při demontážích staré technologie, a cca  3 týdny (15 dní) při finálních povrchových úpravách. Nájemné bude v obvyklé výši v Kč bez DPH/1 kalendářní den pro navrhovaný typ vysokozdvižné plošiny (doprava plošiny bude účtována ve formě pořizovací přirážky).</t>
  </si>
  <si>
    <t>VRN4</t>
  </si>
  <si>
    <t>Inženýrská činnost</t>
  </si>
  <si>
    <t>VRN4-1</t>
  </si>
  <si>
    <t>2. Stavebně-technický průzkum (STP) - Zkoušky IN-SITU (stavební objekt SO-01 KOTELNA)</t>
  </si>
  <si>
    <t>0431030R1</t>
  </si>
  <si>
    <t>NDT zjištění pevnosti betonu Schmidtovým kladívkem a jeho kalibrace spojená s vývrty</t>
  </si>
  <si>
    <t>-1245485670</t>
  </si>
  <si>
    <t>https://podminky.urs.cz/item/CS_URS_2023_01/0431030R1</t>
  </si>
  <si>
    <t>0431030R2</t>
  </si>
  <si>
    <t>Zjištění hloubky KARBONATACE betonu navrtáváním</t>
  </si>
  <si>
    <t>23329059</t>
  </si>
  <si>
    <t>0431030R3</t>
  </si>
  <si>
    <t>Zjištění SALINITY BETONU monolitické železobetonové stropní, sloupové, podlahové a základové konstrukce v úrovni suterénu kotelny 1.PP</t>
  </si>
  <si>
    <t>1843397641</t>
  </si>
  <si>
    <t>0431030R4</t>
  </si>
  <si>
    <t>Zjištění POLOHY, průměru a krytí BETONÁŘSKÉ VÝZTUŽE (radiometrická NDT metoda, zkoumaná plocha cca 0,5 x 0,5 m)</t>
  </si>
  <si>
    <t>1391920162</t>
  </si>
  <si>
    <t>https://podminky.urs.cz/item/CS_URS_2023_01/0431030R4</t>
  </si>
  <si>
    <t>0431030R5</t>
  </si>
  <si>
    <t>Odhalení výztuže (zjištění typu a průměru u typických konstrukčních prvků)</t>
  </si>
  <si>
    <t>-1498245499</t>
  </si>
  <si>
    <t>0431030R6</t>
  </si>
  <si>
    <t>Odtrhové zkoušky povrchových vrstev betonu</t>
  </si>
  <si>
    <t>-139214208</t>
  </si>
  <si>
    <t>0431030R7</t>
  </si>
  <si>
    <t>Instrumentace stropních konstrukcí (tenzometrie)</t>
  </si>
  <si>
    <t>426905501</t>
  </si>
  <si>
    <t>https://podminky.urs.cz/item/CS_URS_2023_01/0431030R7</t>
  </si>
  <si>
    <t>0431030R8</t>
  </si>
  <si>
    <t>Zapůjčení, doprava a manipulace se zatěžovacími břemeny o celkové hmotnosti do 5,0 tun (bude využit dostupný vhodný stavební pytlovaný materiál á 25kg/ks na EUROpaletách, , a/nebo vhodná a dostuopná kotlová technika)</t>
  </si>
  <si>
    <t>-1486991573</t>
  </si>
  <si>
    <t>https://podminky.urs.cz/item/CS_URS_2023_01/0431030R8</t>
  </si>
  <si>
    <t>0431030R9</t>
  </si>
  <si>
    <t>Manipulace se zatěžovacími břemeny do míst měření</t>
  </si>
  <si>
    <t>-1292920869</t>
  </si>
  <si>
    <t>043103R10</t>
  </si>
  <si>
    <t xml:space="preserve">Statická zatěžovací zkouška (SZZ) stropu </t>
  </si>
  <si>
    <t>1355402605</t>
  </si>
  <si>
    <t>043103R11</t>
  </si>
  <si>
    <t>Manipulace se zatěžovacími břemeny z míst měření</t>
  </si>
  <si>
    <t>-1155717066</t>
  </si>
  <si>
    <t>https://podminky.urs.cz/item/CS_URS_2023_01/043103R11</t>
  </si>
  <si>
    <t>043103R12</t>
  </si>
  <si>
    <t>Měření pevnosti suterénního zdiva za pomocí semidestruktivní metody (Kučerova vrtačka)</t>
  </si>
  <si>
    <t>-1099841978</t>
  </si>
  <si>
    <t>https://podminky.urs.cz/item/CS_URS_2023_01/043103R12</t>
  </si>
  <si>
    <t>043103R13</t>
  </si>
  <si>
    <t>Zjištení SALINITY ZDIVA v úrovni suterénu kotelny 1.PP</t>
  </si>
  <si>
    <t>737372485</t>
  </si>
  <si>
    <t>043103R14</t>
  </si>
  <si>
    <t>Odtrhové zkoušky povrchových vrstev soudržného nosného zdiva</t>
  </si>
  <si>
    <t>-621628266</t>
  </si>
  <si>
    <t>https://podminky.urs.cz/item/CS_URS_2023_01/043103R14</t>
  </si>
  <si>
    <t>043103R15</t>
  </si>
  <si>
    <t>Provedení odkrytí skladby střešní konstrukce v místě průchodu tří nových komínových konstrukcí při vnitřní straně obvodové nosné zdi kotelny (v ploše 2,0 x 2,0m všechny vrstvy střešní konstrukce)</t>
  </si>
  <si>
    <t>-319972206</t>
  </si>
  <si>
    <t>https://podminky.urs.cz/item/CS_URS_2023_01/043103R15</t>
  </si>
  <si>
    <t>043103R16</t>
  </si>
  <si>
    <t xml:space="preserve">Vizuální a průzkumové zjištění stavu dřevěnných nosných i nenosných částí a vrstev střešní konstrukce, odběr vzorků na vhodných poškozených místech jádrovým vrtáním (nosné dřevěné vazníky, střešní tabule, </t>
  </si>
  <si>
    <t>-1842778910</t>
  </si>
  <si>
    <t>0432030R1</t>
  </si>
  <si>
    <t>Zjištění hloubky KARBONATACE BETONU na jádrových vývrtových vzorcích</t>
  </si>
  <si>
    <t>-1231615571</t>
  </si>
  <si>
    <t>https://podminky.urs.cz/item/CS_URS_2023_01/0432030R1</t>
  </si>
  <si>
    <t>VRN4-2</t>
  </si>
  <si>
    <t>Zajištění stavebního ohlášení stavby vč. povolení instalace záložní kontejnerové mobilní kotelny</t>
  </si>
  <si>
    <t>Dodavatel zajistí s podporou stavebníka veškerá potřebná  povolení, souhlasy a  Rozhodnutí od institucí Stavebního úřadu (SÚ), a dotčených orgánů Státní správy (DOSS) a orgánů Ochrany životního prostředí (OŽP)</t>
  </si>
  <si>
    <t xml:space="preserve">PROVEDENÍ OHLÁŠENÍ STAVBY (UDRŽOVACÍ PRÁCE) pro komplexní rekonstrukci plynové kotelny Rokycanské nemocnice (se součinností a podporou stavebníka), zajištění všech potřebných souhlasů, vyjádření a Rozhodnutí dotřeného Stavebního úřadu a orgánů Ochrany životního prostředí (OŽP) a všech dotčených orgánů státnáí správy (DOSS) </t>
  </si>
  <si>
    <t>ZAJIŠTĚNÍ POVOLENÍ KONTEJNEROVÉ MOBILNÍ KOTELNY - zajištění souhlasných stanovisek a Rozhodnutí s umístěním, instalací a dočasným provozem kontejnerové mobilní kotelny  výkonu 800 kW u Stavebního úřadu a orgánů Ochrany životního prostředí na období během celé realizace stavby, a to podle vlastní zpracované detailní dokumentace DPS  v souladu s projektový řešením stavby a DPS stavby</t>
  </si>
  <si>
    <t xml:space="preserve">ZAJIŠTĚNÍ SOUHLASU S UŽÍVÁNÍM STAVBY ("KOLAUDACE") - zajištění průběžné informovanosti Stavebního úřadu, orhgánů OŽP a DOSS, a dále zajištění všech nutných a potřebných souhlasných vyjádření, stanovisek a Rozhodnutí v souvislosti s dokončením stavby (udržovacích prací) a uvedením nové technologie kotelny do provozu (se součinností a podporou stavebníka), vč. závěrečného písemného vyjádření dotčeného Stavebního úřadu a orgánů Ochrany životního prostředí (OŽP)  </t>
  </si>
  <si>
    <t>VRN4-3</t>
  </si>
  <si>
    <t>Dodavatelský dozor a odborné vedení a řízení stavby (osoba Hlavního stavbyvedoucího bude trvale každý den na stavbě)</t>
  </si>
  <si>
    <t>PRACOVNÍK - HLAVNÍ STAVBYVEDOUCÍ (HS) - autorizovaný technik, autorizovaný stavitel či autorizovaný inženýr pro obor pozemní stavby, nebo technika prostředí staveb, odpovědný za odborné vedení stavby s pověřením dodavatele POŽADAVEK NA HS - strávit 100% PRACOVNÍHO ČASU NA STAVBĚ PO CELOU DOBU VÝSTAVBY (305 dní/7 = 43,5 týdne = 43x5dní=215 pracovních dní á 8,0 hod = 1.720 hod), náklady budou účtovány podle skutečného počtu dnů realizace, která nebude delší než 305 kalendářních dní. V případě nepřítomnosti HS  odborné vedení stavby zajistí na stavbě ZÁSTUPCE HS. Náklady na ostatní autorizované či odborně kvalifikované  techniky podle požadavků Technické kvalifikace stavby jako veřejné zakázky (autorizovaný STATIK, specialista vyhrazených tech zařízení ELEKTRO, autorizovaný specialista na instalaci KOTLŮ, specialista na ODBORNÉ STAVEBNÍ SANACE, specialista na ODPOVĚDNÉ VEŘEJNÉ ZADÁVÁNÍ) budou součástí stavebních prací, činností, dodávek nebo služeb, které budou tito technici provádět nebo zajišťovat.</t>
  </si>
  <si>
    <t>Režijní náklady odborného vedení stavby, tj. režijní náklady na osobu pracovníka HS po celou dobu výstavby (výrobní - mobil, počítač, školení atp; správní - vedení účetnictví firmy dodavatele i dané stavby, právní pomoc atp.) = počet měsíců x režijní náklady v Kč bez DPH /pracovníka a měsíc, celkový počet měsíců = 10</t>
  </si>
  <si>
    <t>Doprava související s pracovníkem HS a odborným vedením stavby po dobu 305 kalendářních dní - předpokládaný denní nájezd km po celou dobu výstavby x náklady na ujetý 1km (zahrnující náklady na osobní auto - odpisy, nájem, atp., náklady na PHM, ostatní náklady související s provozem osobního vozu - běžná údržba, mytí, pneu atp.)</t>
  </si>
  <si>
    <t>VRN4-4</t>
  </si>
  <si>
    <t>Odborné zkoušky sanačních hmot a podlahové polymerové stěrky během realizace</t>
  </si>
  <si>
    <t>VRN4-5</t>
  </si>
  <si>
    <t>Komplexní zkoušky nové technologie kotelny</t>
  </si>
  <si>
    <t>Stavebník požaduje provedení následujících komplexních zkoušek i finálních topných zkoušek celého provozního souboru kotelny jako jednoho funkčního celku s oběma palivy ZP i ELTO</t>
  </si>
  <si>
    <t>0431114000</t>
  </si>
  <si>
    <t>Tlaková zkouška ZTI</t>
  </si>
  <si>
    <t>0431114001</t>
  </si>
  <si>
    <t>Tlaková zkouška KOTELNA (stojní technologie)</t>
  </si>
  <si>
    <t>0431114002</t>
  </si>
  <si>
    <t>Tlaková zkouška PLYN</t>
  </si>
  <si>
    <t>0431114003</t>
  </si>
  <si>
    <t>Tlaková zkouška SO-02 PRÁDELNA (ÚT)</t>
  </si>
  <si>
    <t>0431114004</t>
  </si>
  <si>
    <t>Tlaková zkouška ELTO</t>
  </si>
  <si>
    <t xml:space="preserve">Komplexní zkoušky celé nové technologie kotelny jako jednoho provozního funkční souboru pro 1 aktuální, nejlépe zimní výrovní režim (ZIMA - plný výkon, LÉTO - příprava TV, PŘECHODOVÉ OBDOBÍ - snížený a ekonomický výkon kotelny) </t>
  </si>
  <si>
    <t>Zkoušky max. topného výkonu a účinnosti pouze s palivem ZP (doba trvání 8 hod.)</t>
  </si>
  <si>
    <t xml:space="preserve">Autorizované měření emisí škodlivých látek ve splainách (NOx/CO) pro každý kotel a pro každý hořák a palivo (3x kotel ZP) = 3 autorizovaných měření emisí)  </t>
  </si>
  <si>
    <t>045203000</t>
  </si>
  <si>
    <t>Kompletařiní činnost, doklady, protokoly, podklady pro provozní řád - část ZTI</t>
  </si>
  <si>
    <t>Kompletařiní činnost, doklady, protokoly, podklady pro provozní řád - část KOTELNA (stojní technologie)</t>
  </si>
  <si>
    <t>Kompletařiní činnost, doklady, protokoly, podklady pro provozní řád - část PLYN</t>
  </si>
  <si>
    <t>Kompletařiní činnost, doklady, protokoly, podklady pro provozní řád - část SO-02 PRÁDELNA (ÚT)</t>
  </si>
  <si>
    <t>Kompletařiní činnost, doklady, protokoly, podklady pro provozní řád - část ELTO</t>
  </si>
  <si>
    <t>VRN4-6</t>
  </si>
  <si>
    <t>STP - Zkoušky v akreditované laboratoři</t>
  </si>
  <si>
    <t>0532R1</t>
  </si>
  <si>
    <t>2059481998</t>
  </si>
  <si>
    <t>0532R2</t>
  </si>
  <si>
    <t>Zjištění VLHKOSTI BETONU na jádrových vývrtových vzorcích</t>
  </si>
  <si>
    <t>782693604</t>
  </si>
  <si>
    <t>0532R3</t>
  </si>
  <si>
    <t>Úprava jádrových vzorků betonu pro zkoušku v tlaku</t>
  </si>
  <si>
    <t>-1239038738</t>
  </si>
  <si>
    <t>0532R4</t>
  </si>
  <si>
    <t>Zjištění PEVNOSTI jádrových vzorků BETONU v tlaku</t>
  </si>
  <si>
    <t>614685088</t>
  </si>
  <si>
    <t>0532R5</t>
  </si>
  <si>
    <t>Zjištění PEVNOSTI ZDIVA ze NDT semidestruktivní zkoušky (Kučerova vrtačka)</t>
  </si>
  <si>
    <t>-372432319</t>
  </si>
  <si>
    <t>0532R6</t>
  </si>
  <si>
    <t>Zjištení VLHKOSTI ZDIVA v úrovni suterénu kotelny 1.PP (zemní, spodní i vzlínavá voda přes ložnou spáru základy-zdivo)</t>
  </si>
  <si>
    <t>-868291251</t>
  </si>
  <si>
    <t>0532R7</t>
  </si>
  <si>
    <t>Ověření pořadovaných vlastností vodostavebního betonu při realizaci sanace betonových konstrukcí (základová deska tl. 200 mm)</t>
  </si>
  <si>
    <t>1478008119</t>
  </si>
  <si>
    <t>0532R8</t>
  </si>
  <si>
    <t>Ověření pořadovaných vlastností vodostavebního betonu při realizaci sanace betonových konstrukcí (betonová vyrovnávací vrstva tl. 200 mm)</t>
  </si>
  <si>
    <t>-450987089</t>
  </si>
  <si>
    <t>VRN4-7</t>
  </si>
  <si>
    <t>STP - Statické výpočty (autorizovaný statik)</t>
  </si>
  <si>
    <t>0632R1</t>
  </si>
  <si>
    <t>Statické posouzení únosnosti želbet. monolit. Stropu na úrovni 1.PP na základě provedeného STP a SZZ</t>
  </si>
  <si>
    <t>148364232</t>
  </si>
  <si>
    <t>0632R2</t>
  </si>
  <si>
    <t>Statické posouzení návrhu na doplnění podchycení části stropní konstrukce v havarijním stavu na úrovni 1.PP (prostor bývalé uhelny) - plošné podchycení konstrukce systémovými prvky</t>
  </si>
  <si>
    <t>-1805941147</t>
  </si>
  <si>
    <t>0632R3</t>
  </si>
  <si>
    <t>Statrický návrh ocelového nosného rámu pro cihelnou nadezdívku nových komínů o rozměru cca 2,0 x 0,75 m, výška 2,0m, vč vhodného ukotvení do nosné konstrukce střechy</t>
  </si>
  <si>
    <t>-109198211</t>
  </si>
  <si>
    <t>0632R4</t>
  </si>
  <si>
    <t>Statické posouzení únosnosti, stavu a vodopropustnosti želbet. monolit. podlahové konstrukce (100 mm) a základové desky (200 mm) na úrovni 1.PP na základě provedeného STP a SZZ</t>
  </si>
  <si>
    <t>1858024273</t>
  </si>
  <si>
    <t>VRN4-8</t>
  </si>
  <si>
    <t>STP - Závěrečná zpráva a doporučení</t>
  </si>
  <si>
    <t>0732R1</t>
  </si>
  <si>
    <t>Vyhodnocení všech zkoušek STP a vypracování Závěrečné zprávy STP vč doporučení pro další realizační postup</t>
  </si>
  <si>
    <t>1311151555</t>
  </si>
  <si>
    <t>0732R2</t>
  </si>
  <si>
    <t>Posouzení a případné upřesnění či doplnění projektových požadavků na provedení odborných sanací povrchů všech stavebních konstrukcí na úrovni 1.PP</t>
  </si>
  <si>
    <t>1991631860</t>
  </si>
  <si>
    <t>VRN6</t>
  </si>
  <si>
    <t>Územní vlivy - náklady na ztíženou (složitou) dopravu s nutnými dopravními opatřeními pro ztížené dopravní podmínky ke stavbě (průjezd nemocnicí v plném a nepřetržitém provozu) – evidence vozidel stavby s povolením vjezdu a parkováním na vyhrazených místech uvnitř areálu nemocnice poblíž staveniště, evidence vozů s povolením pro krátkodobý vjezd do areálu nemocnice za účelem vyložení/naložení nákladu atp.).</t>
  </si>
  <si>
    <t>VRN7</t>
  </si>
  <si>
    <t>Provozní vlivy - zvýšené realizační náklady na opatření související s nepřetržitým provozem nemocnice a s požadavky na léčebnou péči (např. zkrácení pracovní doby a prodloužení výstavby pro hlučné stavební práce - demolice, šramování betonu elektricky či pneumaticky, suché kompresorové tryskání povrchů pro sanační práce vč ventilátorového odvětrání, opatření pro snížení prašnosti při odvětrávání suterénu při tryskání atp.).</t>
  </si>
  <si>
    <t>VRN8</t>
  </si>
  <si>
    <t>Přesun stavebních kapacit</t>
  </si>
  <si>
    <t>081103000</t>
  </si>
  <si>
    <t>Denní doprava pracovníků na pracoviště</t>
  </si>
  <si>
    <t>-1379309876</t>
  </si>
  <si>
    <t>https://podminky.urs.cz/item/CS_URS_2023_01/081103000</t>
  </si>
  <si>
    <t>Náklady na dopravu, cestovné, stravné, ubytování (autorizovaný statik)</t>
  </si>
  <si>
    <t>VRN9</t>
  </si>
  <si>
    <t>VRN9-1</t>
  </si>
  <si>
    <t>Dodavatel zajistí odbornou inspekci, vyčištění kompletního zařízení LTO úložiště a LTO hospodářství vč likvidace zbylého LTO a kalů do 100 kg</t>
  </si>
  <si>
    <t>Odborná inspekce stavu stávajícícho hospodářství a úložiště LTO, provedená autorizovanou odborě kvalifikovanou a způsobilou osobou</t>
  </si>
  <si>
    <t>Odborné zkoušky těsnosti stávajícícho hospodářství a úložiště LTO, vč ověření možných historických úniků a kontaminace stavebních konstrukcí nebo podloží stavby, provedená autorizovanou odborě kvalifikovanou a způsobilou osobou s výslednou autorizovanou zprávou pro dodavatele stavby a pro stavebníka</t>
  </si>
  <si>
    <t xml:space="preserve">Odborné vyčištění stávajícícho hospodářství a úložiště LTO, provedená autorizovanou odborě kvalifikovanou a způsobilou osobou s výslednou autorizovanou zprávou o vyčištění a přípravě starého zařízené LTO k demontáži a ekologické likvidaci </t>
  </si>
  <si>
    <t>Zpracování pracovního předpisu likvidace stávajícícho hospodářství a úložiště LTO  - písemný dokument "Zvýšená bezpečnostní a ekologická opatření pro likvidaci hospodářství a úložiště LTO Rokycanské nemocnice“ (nebezpečné ropné látky a produkty, nebezpečí ohrožení zdraví, požáru, výbuchu atp.)</t>
  </si>
  <si>
    <r>
      <t>Odborná demontáž a dělení stávajícícho hospodářství a úložiště LTO s přemístěním na staveništní skládku -</t>
    </r>
    <r>
      <rPr>
        <sz val="9"/>
        <color rgb="FFFF0000"/>
        <rFont val="Arial CE"/>
        <charset val="238"/>
      </rPr>
      <t xml:space="preserve"> viz. část D.1.1.4</t>
    </r>
  </si>
  <si>
    <r>
      <t>Odvoz a odborná ekologická likvidace hospodářství a úložiště LTO vč vystavení dokladu o ekologické likvidaci -</t>
    </r>
    <r>
      <rPr>
        <sz val="9"/>
        <color rgb="FFFF0000"/>
        <rFont val="Arial CE"/>
        <charset val="238"/>
      </rPr>
      <t xml:space="preserve"> viz. část D.1.1.4</t>
    </r>
  </si>
  <si>
    <t>VRN9-2</t>
  </si>
  <si>
    <t>GRAFICKÁ PROVOZNÍ KOMPLETACE KOTELNY - popisy a grafické (barevné) označení všech potrubí a hlavních kabelových vedení a tras, kvalitní a odolné nápisy a baregné grafické značky (polepy nebo plechové tabulky 50x30cm s čitelným textem) včetně označení směrů proudění v potrubí (odolné proti teplu do 50ºC a proti vlhkosti do 90%, grafické umístění souladu s technickými normami)</t>
  </si>
  <si>
    <t>POPISOVÁ KOMPLETECE NOVÉ TECHNOLOGIE - označení všech hlavních uzávěrů a armatur (např. hlavní uzávěr vody, plynu, topné vody v jednotlivých větvích atp  - plastové či kovové tabulky 30x20cm s nerezovým řetízkem pro zavěšení (10 ks)</t>
  </si>
  <si>
    <t>BOZP/PO GRAFICKÁ KOMPLETACE KOTELNY - povinné i doporučené vhodné/srozumitelné grafické značky a piktogramy kotelny (např. pozor nebezpečí úrazu, nepovolaným vstup zakázán, hasící přístroje, únikové cesty a východy, označení nouzových spínačů CENTRAL STOP a/nebo TOTAL STOP, atp.) - celkem 10 značek a piktogramů</t>
  </si>
  <si>
    <t>VELKOFORMÁTOVÉ GRAFICKÉ BAREVNÉ SCHÉMA SKUTEČNÉHO PROVEDENÍ KOTELNY - samostatně část STROJNÍ TECHNOLOGIE a samostatně část ELEKTRO, velkoformátové a trvanlivé a přehledné schéma skutečného provedení technologie (velkoformátový tisk na plastový podklad tl. min 8,0 mm,</t>
  </si>
  <si>
    <t>VRN9-3</t>
  </si>
  <si>
    <t>VRN9-3.1</t>
  </si>
  <si>
    <t>PS01 - INOVATIVNÍ TECHNOLOGIE č. 1 – Duální palivová základna ELTO</t>
  </si>
  <si>
    <r>
      <t>Modernizace stávajícího stáčení a rozvodů ELTO -</t>
    </r>
    <r>
      <rPr>
        <sz val="9"/>
        <color rgb="FFFF0000"/>
        <rFont val="Arial CE"/>
        <charset val="238"/>
      </rPr>
      <t xml:space="preserve"> viz. část D.1.1.4 </t>
    </r>
  </si>
  <si>
    <r>
      <t xml:space="preserve">Modernizace stávajícího úložiště ELTO (duální palivový zdroj)  </t>
    </r>
    <r>
      <rPr>
        <sz val="9"/>
        <color rgb="FFFF0000"/>
        <rFont val="Arial CE"/>
        <charset val="238"/>
      </rPr>
      <t xml:space="preserve">viz. část D.1.1.4 </t>
    </r>
  </si>
  <si>
    <t>VRN9-3.2</t>
  </si>
  <si>
    <t>PS02 - INOVATIVNÍ TECHNOLOGIE č. 2 – Zařízeníé pro energetické řízení</t>
  </si>
  <si>
    <r>
      <t xml:space="preserve">Instalace nových měřidel energií s možností dálkového přenosu dat </t>
    </r>
    <r>
      <rPr>
        <sz val="9"/>
        <color rgb="FFFF0000"/>
        <rFont val="Arial CE"/>
        <charset val="238"/>
      </rPr>
      <t xml:space="preserve">viz. část D.1.1.4 </t>
    </r>
  </si>
  <si>
    <t>Vybavení pracoviště pro energetické sledování odběrů a energetické řízení kotelny</t>
  </si>
  <si>
    <t>VRN9-4</t>
  </si>
  <si>
    <t>Ostatní náklady související s provozem po dobu záruční lhůty a prodloužené záruky</t>
  </si>
  <si>
    <t xml:space="preserve">Podmínkou poskytnutí prodloužené záruky v délce 60 měsíců na novou technologii kotelny je uzavření Servisní smlouvy s dodavatelem stavby s možností opce až na celkových 15 let. Dodavatel stavby bude na základě této Servisní smlouvy provádět nebo zajišťovat po celou dobu záruční doby všechny sjednané provozní, údržbové a servisní práce, činnosti nebo služby, a to na všech částech nové technologie kotelny tak, aby byly splněny všechny technické a provozní podmínky poskytnuté garance (jak ze strany dodavatele, tak i ze strany jeho poddodavatelů, např. výrobců kotlů, akumulačních nádrží, čerpadel, chemické úpravny vody atp.). Všechny části nové technologie tvoří ucelené systémové technologické řešení kotelny, resp. ucelený energetický výrobně-provozní soubor nemocnice. Náklady vzniklé v souvislosti s plněním Servisní smlouvy jsou provozní náklady související s tzv. ověřovacím provozem systémového technologického řešení kotelny během celé poskytnuté a smluvně sjednané zárůční lhůty.    </t>
  </si>
  <si>
    <t>VRN9-4.1</t>
  </si>
  <si>
    <t>Odborný dohled a fyzické kontroly v místě kotelny vč provádění běžné údržby a seřizování všech technologických zařízení na týdenní bázi podle platného a závazného interního předpisu - Provozního řádku kotelny vč Servisní osy. Pověřený pracovník dodavatele bude mít kvalifikaci a dostatečnou praxi pro provoz, běžnou údržbu a technickou správu kotelen II. kategorie dle ČSN 07 0703, pracovní požadavek: 2,0 prac. hod týdně v místě nové technologie x 52 týdnů/rok x 15,0 let = 1.560 hod (uveďtě odpovídající a realistickou hodinovou sazbu za pracovníka v Kč bez DPH/hod.)</t>
  </si>
  <si>
    <t>Doprava související s odborným dohledem pracovníka na týdenní bázi - počet 52 týdnů/rok x 5 let = 260 dopravních cest. Uveďte náklady na jednu pracovní cestu do objektu kotelny (tam a zpět) v Kč bez DPH</t>
  </si>
  <si>
    <t>VRN9-4.2</t>
  </si>
  <si>
    <t>Náklady na rozšířenou údržbu nové technologie na pololetní bázi</t>
  </si>
  <si>
    <t>Náklady na provedení  rozšířené údržby technologie na pololetní bázi tj. každých 6 měsíců (tzv. před topnou seźńou a po topné sezóně) s ohledem na poskytnutí garanční lhůty a prodloužerné garanční lhůty</t>
  </si>
  <si>
    <t>POLOLETNÍ ÚDRŽBA STROJNÍ TECHNOLOGIE KOTELNY - náklady na provedení pololetní rozšířené údržby podle platného a závazného interního předpisu - Provozního řádku kotelny vč Servisní osy. Celkový počet provedení: 2x ročně x 15,0 let = 30ks. Náklady budou zahrnovat dopravu, práci, běžné opotřebitelné náhradní díly (např. těsnění). O provedení prací dodavatel vyhotoví Závěrečno písemnou zjišťovací zprávu.  Práce budou zahrnovat: CHÚV a chemické hospodářství, CHEMICKÁ KONTROLA KVALITY A CHEMICKÉ ÚPRAVY TOPNÉ VODY, Expanzní zařízení a tlakové nádoby, Armatury pojišťovací a bezpečnostní (fyzické odzkoušení všech pojišťovacích a bezpečnostních armatur), Armatury uzavírací, ovádací, směšovací, Armatury potrubní (odvzduš/odkal/vypoušť), Armatury pro řízení hydrauliky (průtoky/tlaky), Potrubní a strojní měřiče (teploměry, tlakoměry, stavoznaky),  Čerpadla a potrubní filtry a odlučovače, Potrubí (těsnost, dilatace, expanze, izolace, závěsy).</t>
  </si>
  <si>
    <t>POLOLETNÍ ÚDRŽBA PŘÍPRAVY TEPLÉ VODY VČ AKUMULACE - náklady na provedení pololetní rozšířené údržby podle platného a závazného interního předpisu - Provozního řádku kotelny vč Servisní osy. Celkový počet provedení: 2x ročně x 15,0 let = 30ks. Náklady budou zahrnovat dopravu, práci, běžné opotřebitelné náhradní díly (např. těsnění). O provedení prací dodavatel vyhotoví Závěrečno písemnou zjišťovací zprávu.  Práce budou zahrnovat: Tlakové akumulační nádoby, Armatury pojišťovací a bezpečnostní, Armatury uzavírací, ovádací, směšovací, Armatury potrubní (odvzduš/odkal/vypoušť), Armatury pro řízení hydrauliky (průtoky/tlaky), Potrubní a strojní měřiče (teploměry, tlakoměry, stavoznaky),  Čerpadla a potrubní filtry a odlučovače, Potrubí (těsnost, dilatace, expanze, izolace, závěsy).</t>
  </si>
  <si>
    <t>POLOLETNÍ ÚDRŽBA PLYNOVÉHO ZAŘÍZENÍ - náklady na provedení pololetní rozšířené údržby podle platného a závazného interního předpisu - Provozního řádku kotelny vč Servisní osy. Celkový počet provedení: 2x ročně x 15,0 let = 30ks. Náklady budou zahrnovat dopravu, práci, běžné opotřebitelné náhradní díly (např. filtry do větracích otvorů rozvaděčů). O provedení prací dodavatel vyhotoví Závěrečno písemnou zjišťovací zprávu.  Práce budou zahrnovat:  Plynové potrubní rozvody, plynové řady kotlů, odfuky plynu, Plynové armatury bezpečnostní (BAP - kontroly funkčnosti), Plynové armatury pojišťovací, měřící a regulační (funkčnost, bezvadnost), Ověření drobných netěsností či úniků plynu v celé plynové trase detektorem zemního plynu</t>
  </si>
  <si>
    <t>POLOLETNÍ ÚDRŽBA VEDENÍ SPALIN A KOMÍNŮ, ODVODY KONDENZÁTU - náklady na provedení pololetní rozšířené údržby podle platného a závazného interního předpisu - Provozního řádku kotelny vč Servisní osy. Celkový počet provedení: 2x ročně x 15,0 let = 30ks. Náklady budou zahrnovat dopravu, práci, běžné opotřebitelné náhradní díly (např. těsnění). O provedení prací dodavatel vyhotoví Závěrečno písemnou zjišťovací zprávu.  Práce budou zahrnovat:  P- 3x vedení spalin od kotlů vč. odvodů kondenzátů, neutralizační boxy kondenzáru a vyvedení kondenzátu do kanalizace (chemické náplně neutralizačních stanic nejsou součástí dodávky a cany - není znám objem kondenzačních vod)</t>
  </si>
  <si>
    <t>POLOLETNÍ ÚDRŽBA VZDUCHOTECHNIKA A VĚTRÁNÍ KOTELNY - náklady na provedení pololetní rozšířené údržby podle platného a závazného interního předpisu - Provozního řádku kotelny vč Servisní osy. Celkový počet provedení: 2x ročně x 15,0 let = 30ks. Náklady budou zahrnovat dopravu, práci, běžné opotřebitelné náhradní díly (např. těsnění ). O provedení prací dodavatel vyhotoví Závěrečno písemnou zjišťovací zprávu.  Práce budou zahrnovat:  Kontrola větracích otvorů pro přívody a odtahy vzduchu, funkčnost ventilátorů, výměnu filtrů (filtry a filtrační tkaniny nejsou součástí dodávky a ceny, není známa potřebná četnost výměn vzhledem k místním podmínkám)</t>
  </si>
  <si>
    <t>POLOLETNÍ KONTROLA A ÚDRŽBA PROTIHLUKOVÝCHA PRTIVIBRAČNÍCH ZAŘÍZENÍ A PRVKŮ - náklady na provedení pololetní rozšířené údržby podle platného a závazného interního předpisu - Provozního řádku kotelny vč Servisní osy. Celkový počet provedení: 2x ročně x 15,0 let = 30ks. Náklady budou zahrnovat dopravu, práci, běžné opotřebitelné náhradní díly (např. gumové vložky silentbloků). O provedení prací dodavatel vyhotoví Závěrečno písemnou zjišťovací zprávu.  Práce budou zahrnovat:  vizuální kontrolu bezvadného stavu a úplnosti instalovaných tlumičů spalin všech tří kotlů,  protihlukových krytů hořáků, ověření stavu a funkčnosti všech hluk a vibrace tlumících prvků v potrubí (zejm VZT) a případných točivých stojů</t>
  </si>
  <si>
    <t>POLOLETNÍ KONTROLA A ÚDRŽBA HOSPODÁŘSTVÍ A ÚLOŽIŠTĚ ELTO (záložní zařízení bude trvale mimo provoz, je určené jen pro mimořádné  a dočasné situace) - náklady na provedení pololetní rozšířené údržby podle platného a závazného interního předpisu - Provozního řádku kotelny vč Servisní osy. Celkový počet provedení: 2x ročně x 15,0 let = 30ks. Náklady budou zahrnovat dopravu, práci, běžné opotřebitelné náhradní díly (např. filtry do větracích otvorů rozvaděčů). O provedení prací dodavatel vyhotoví Závěrečno písemnou zjišťovací zprávu.  Práce budou zahrnovat:  vizuální kontrolu bezvadného stavu a úplnosti, detekce případných poškození (např. od hlodavců), ověření funkčnosti armatur a ventilů</t>
  </si>
  <si>
    <t>POLOLETNÍ ÚDRŽBA ELEKTRO SILOVÉ a MAR NOVÉ TECHNOLOGIE KOTELNY - náklady na provedení pololetní rozšířené údržby podle platného a závazného interního předpisu - Provozního řádku kotelny vč Servisní osy. Celkový počet provedení: 2x ročně x 15,0 let = 30ks. Náklady budou zahrnovat dopravu, práci, běžné opotřebitelné náhradní díly (např. filtry do větracích otvorů rozvaděčů). O provedení prací dodavatel vyhotoví Závěrečno písemnou zjišťovací zprávu.  Práce budou zahrnovat:  Elektrorozvaděče, jistící a bezpečnostní prvky (jističe, stykače, odpínače, pojistky),  elektro-motory, čerpadla (zapojení), pohony ventilů, kabelové vedení a kabelové trasy (žlaby, chráničky - bezvadnost, vysátí prachu, čistota, suché prostředí), ELEKTRO SLABOPROUD VČ. SYSTÉMU MAR (elektrorozvaděče MaR, PLC, solenoidy, funkčnost řídicích programů), kontrola funkčnosti všech havarijních provozních  stavů kotelny (funkčnost bezpečnostních programů) a všech havarijních  čidel (funkčnost čidel) systémového řešení kotelny (detektory zemního plynu, CO, zaplavení prostoru atp.)</t>
  </si>
  <si>
    <t>POLOLETNÍ ÚDRŽBA ELEKTRO SILOVÉ a OSVĚTLENÍ STAVEBNÍHO OBJEKTU KOTELNY - náklady na provedení pololetní rozšířené údržby podle platného a závazného interního předpisu - Provozního řádku kotelny vč Servisní osy. Celkový počet provedení: 2x ročně x 15,0 let = 30ks. Náklady budou zahrnovat dopravu a práci běžné opotřebitelné náhradní díly (zdroje světla - LED žárovky, zářivky, atp.). O provedení prací dodavatel vyhotoví Závěrečno písemnou zjišťovací zprávu.  Práce budou zahrnovat:  Elektrorozvaděče, jistící a bezpečnostní prvky (jističe, stykače, odpínače, pojistky), kabelové vedení a kabelové trasy (žlaby, chráničky - bezvadnost, vysátí prachu, čistota, suché prostředí), kontrola funkčnosti všech osvětlovacích těles vč NOUZOVÉHO OSVĚTLENÍ</t>
  </si>
  <si>
    <t>POLOLETNÍ ÚKLID VŠECH PROSTOR OBJEKTU KOTELNY A KONTROLA STAVU PRVKŮ BOZP/PO - náklady na provedení pololetní rozšířené údržby podle platného a závazného interního předpisu - Provozního řádku kotelny vč Servisní osy. Celkový počet provedení: 2x ročně x 15,0 let = 30ks. Náklady budou zahrnovat dopravu a práci a potřebný úklidový materiál (např. čistící prostředky, prachovky atp.). O provedení prací dodavatel vyhotoví Závěrečno písemnou zjišťovací zprávu.  Práce budou zahrnovat: vlhké odstranění prachu ze všech technologických i stavebních ploch, mokré ruční či strojní umytí podlahy (mytí oken kotelny není součástí plnění a ceny)</t>
  </si>
  <si>
    <t>VRN9-4.3</t>
  </si>
  <si>
    <t>Autorizované roční servisy</t>
  </si>
  <si>
    <t>AUTORIZOVANÝ SERVIS KOTLŮ A HOŘÁKŮ - autorizovaný servis tří kotlů a hořáků od výrobce či dodavatele kotlů - náklady na provedení ročního servisu podle platného a závazného interního předpisu - Provozního řádku kotelny vč Servisní osy. Celkový počet provedení: 1x ročně x 15,0 let = 15ks. Náklady budou zahrnovat dopravu, práci autorizovaného servisního technika, a běžné opotřebitelné náhradní díly (např. těsnění). O provedení prací dodavatel vyhotoví Závěrečno písemnou zjišťovací zprávu.</t>
  </si>
  <si>
    <t>AUTORIZOVANÝ SERVIS CHEMICKÉ ÚPRAVNY VODY - autorizovaný servis jedné CHÚV od výrobce či dodavatele - náklady na provedení ročního servisu podle platného a závazného interního předpisu - Provozního řádku kotelny vč Servisní osy. Celkový počet provedení: 1x ročně x 15,0 let = 15ks. Náklady budou zahrnovat dopravu, práci autorizovaného servisního technika, a běžné opotřebitelné náhradní díly (např. těsnění). O provedení prací dodavatel vyhotoví Závěrečno písemnou zjišťovací zprávu.</t>
  </si>
  <si>
    <t>AUTORIZOVANÝ SERVIS EXPANZNÍHO A TLAKOVÉHO SYSTÉMU KOTELNY - autorizovaný servis jednoho expanzního a tlakového systému kotelny od výrobce či dodavatele - náklady na provedení ročního servisu podle platného a závazného interního předpisu - Provozního řádku kotelny vč Servisní osy. Celkový počet provedení: 1x ročně x 15,0 let = 15ks. Náklady budou zahrnovat dopravu, práci autorizovaného servisního technika, a běžné opotřebitelné náhradní díly (např. těsnění). O provedení prací dodavatel vyhotoví Závěrečno písemnou zjišťovací zprávu.</t>
  </si>
  <si>
    <t>VRN9-4.4</t>
  </si>
  <si>
    <t>Revizní kontroly technologie na roční bázi</t>
  </si>
  <si>
    <t>Revize plynových zařízení (roční autorizovaná kontrola, revize 1x za 3 roky) - počet 1x ročně x 15 = 15 ks</t>
  </si>
  <si>
    <t>Revize tlakových zařízení (1x ročně) -počet 1x ročně x 15 = 15 ks</t>
  </si>
  <si>
    <t>Revize elektrických zařízení silnoproud i slaboporud (MaR) - podle typu prostředí, roční autorizovaná kontrola, revize 1x za 3-5 let) - počet 1x ročně x 15 = 15 ks</t>
  </si>
  <si>
    <t>Revize spalinových cest a komínů (1x ročně) - počet 1x ročně x 15 = 15 ks</t>
  </si>
  <si>
    <t>Odborná prohlídka kotelny (1x ročně) - počet 1x ročně x 15 = 15 ks</t>
  </si>
  <si>
    <t>VRN9-4.5</t>
  </si>
  <si>
    <t>Autorizované měření emisí na roční bázi</t>
  </si>
  <si>
    <t>Autorizované měření emisí kotlů (1x ročně všechny 3 kotle) vč výkaznictví - počet 1x ročně x 15 = 15 ks</t>
  </si>
  <si>
    <t>VRN9-4.6</t>
  </si>
  <si>
    <t xml:space="preserve">Individuální odborné nebo autorizované servisní zásahy na výzvu objednatele </t>
  </si>
  <si>
    <t>Individuální odborné nebo autorizované servisní zásahy na výzvu objednatele , jednotkové ceny servisních zásahů budou uvedeny a platné k 2. pololetí roku 2023</t>
  </si>
  <si>
    <t>VRN9-4.7</t>
  </si>
  <si>
    <t>Náklady na zaškolení odborných pracovníků provozu objednatele (technologie kotelny)</t>
  </si>
  <si>
    <t>Zaškolení odborných pracovníků provozu objednatele (pro obsluhu a dohled technologického zařízení kotelny vude probíhat po dokončení instalace a uvedení zařízení do provozu (tři samostatné odbornosti)</t>
  </si>
  <si>
    <t>092203000R1</t>
  </si>
  <si>
    <t>092203000R2</t>
  </si>
  <si>
    <t>092203000R3</t>
  </si>
  <si>
    <t>VRN9-4.8</t>
  </si>
  <si>
    <t>Náklady spojené s ukončením stavby</t>
  </si>
  <si>
    <t>094103000</t>
  </si>
  <si>
    <t>Závěrečný úklid stavby a prostor kotelny</t>
  </si>
  <si>
    <t>Náklady na plánované vyklizení objektu</t>
  </si>
  <si>
    <t>-1401657637</t>
  </si>
  <si>
    <t>https://podminky.urs.cz/item/CS_URS_2023_01/094103000</t>
  </si>
  <si>
    <t>09410300R</t>
  </si>
  <si>
    <t>Roztřídění, naložení, odvoz a ekologická likvidace vyklizeného odpadu a nepotřebných věcí</t>
  </si>
  <si>
    <t>…</t>
  </si>
  <si>
    <t>-1485860495</t>
  </si>
  <si>
    <t>K089</t>
  </si>
  <si>
    <t>položka</t>
  </si>
  <si>
    <t>typové číslo doporučené</t>
  </si>
  <si>
    <t>výrobce</t>
  </si>
  <si>
    <t xml:space="preserve"> název, technické údaje</t>
  </si>
  <si>
    <t>jed.</t>
  </si>
  <si>
    <t>množ.  /ks, m/</t>
  </si>
  <si>
    <t>j. cena    /Kč/</t>
  </si>
  <si>
    <t>cena    /Kč/</t>
  </si>
  <si>
    <t>1.</t>
  </si>
  <si>
    <t>Rozvaděč RK, silová část</t>
  </si>
  <si>
    <t>Skříně</t>
  </si>
  <si>
    <t>RK</t>
  </si>
  <si>
    <t>skříň rozvaděče vč. mont. panelu, dveřmi, 800x1800x400mm (šxvxh), IP 54/20</t>
  </si>
  <si>
    <t>sokl v. 100, 800x400mm</t>
  </si>
  <si>
    <t>výstupní mřížka 245x245, IP54</t>
  </si>
  <si>
    <t>L1,L2, L3</t>
  </si>
  <si>
    <t>Cu 12x10</t>
  </si>
  <si>
    <t>sběrnice Cu 12x10mm, 360A, l=2</t>
  </si>
  <si>
    <t>PEN, N</t>
  </si>
  <si>
    <t>Cu 12x5</t>
  </si>
  <si>
    <t>sběrnice Cu 12x5mm, 200A, l=2</t>
  </si>
  <si>
    <t>3-pólový držák sběrnic do 30/12, 400A, rozteč 60mm</t>
  </si>
  <si>
    <t>Kryt přípojnicových systémů vč. Příslušenství</t>
  </si>
  <si>
    <t>podpěrné izolátory pro sběrnice  PE/N</t>
  </si>
  <si>
    <t>Přívod</t>
  </si>
  <si>
    <t>QF 0</t>
  </si>
  <si>
    <t>BC160NT305-160-D</t>
  </si>
  <si>
    <t>OEZ</t>
  </si>
  <si>
    <t>3-pól- jistič, 125…160A,400V~  char. distribuční, 25kA</t>
  </si>
  <si>
    <t>SV-BC-X230</t>
  </si>
  <si>
    <t>vypínací spoušť, 230Vac</t>
  </si>
  <si>
    <t>PS-BC-0010</t>
  </si>
  <si>
    <t>pomocný spínač přepínací 6A/250Vac</t>
  </si>
  <si>
    <t>UF 0</t>
  </si>
  <si>
    <t>SLP-275V/3</t>
  </si>
  <si>
    <t>Slatek</t>
  </si>
  <si>
    <t>Svodič přepětí - typ 2, In 20 kA, Uc 350 V a.c., 3-pol. výměnné moduly, varistor</t>
  </si>
  <si>
    <t>E 1</t>
  </si>
  <si>
    <t>Schneider</t>
  </si>
  <si>
    <t>svítidlo do rozvaděče se zásuvkou, typ UTE</t>
  </si>
  <si>
    <t>Q 1</t>
  </si>
  <si>
    <t>dveřní kontakt</t>
  </si>
  <si>
    <t>D 1</t>
  </si>
  <si>
    <t>Z206, DIN</t>
  </si>
  <si>
    <t>zásuvka na lištu, 16A/250VAC s kolíkem</t>
  </si>
  <si>
    <t>Jistící přístroje</t>
  </si>
  <si>
    <t>FU0,FU1</t>
  </si>
  <si>
    <t>OPVP22-3</t>
  </si>
  <si>
    <t>3-pól. pojistkový odpínač pro válcové pojistky do 125A</t>
  </si>
  <si>
    <t>OPV22-32A, gG</t>
  </si>
  <si>
    <t>pojistka válcová 32A, gG</t>
  </si>
  <si>
    <t>OPV22-80A, gG</t>
  </si>
  <si>
    <t>pojistka válcová 80A, gG</t>
  </si>
  <si>
    <t>F14,16</t>
  </si>
  <si>
    <t>LTE-2B-1</t>
  </si>
  <si>
    <t>1-pól- jistič, 2A,400V~  char. B, 6kA</t>
  </si>
  <si>
    <t>F0,18,20…</t>
  </si>
  <si>
    <t>LTE-4B-1</t>
  </si>
  <si>
    <t>1-pól- jistič, 4A,400V~  char. B, 6kA</t>
  </si>
  <si>
    <t>F01,04…</t>
  </si>
  <si>
    <t>LTE-6B-1</t>
  </si>
  <si>
    <t>1-pól- jistič, 6A,400V~  char. B, 6kA</t>
  </si>
  <si>
    <t>F1</t>
  </si>
  <si>
    <t>LTE-10B-1</t>
  </si>
  <si>
    <t>1-pól- jistič, 10A,400V~  char. B, 6kA</t>
  </si>
  <si>
    <t>F02,05,08</t>
  </si>
  <si>
    <t>LTE-6C-3</t>
  </si>
  <si>
    <t>3-pól- jistič, 20A,400V~  char. C, 6kA</t>
  </si>
  <si>
    <t>F25,26,27</t>
  </si>
  <si>
    <t>LTE-20C-3</t>
  </si>
  <si>
    <t>PS-LT-1100</t>
  </si>
  <si>
    <t>1-pól- jistič, 6A,400V~  char. C, 6kA</t>
  </si>
  <si>
    <t>F2…5</t>
  </si>
  <si>
    <t>LTE-25B-3</t>
  </si>
  <si>
    <t>3-pól- jistič, 25A,400V~  char. B, 6kA</t>
  </si>
  <si>
    <t>F6</t>
  </si>
  <si>
    <t>LTE-32B-3</t>
  </si>
  <si>
    <t>3-pól- jistič, 32A,400V~  char. B, 6kA</t>
  </si>
  <si>
    <t>FI11</t>
  </si>
  <si>
    <t>OLI-16B-1N-030AC-G</t>
  </si>
  <si>
    <t>Chránič s nadproud. Ochranou  16 A/230V, ch.B, Idn 30 mA, 1+N-pól, Icn 10 kA</t>
  </si>
  <si>
    <t>FA13,15</t>
  </si>
  <si>
    <t>MP 1/2P</t>
  </si>
  <si>
    <t>Schrack</t>
  </si>
  <si>
    <t>motor.spouštěč 2P, 0,63 - 1A,400Vca + signal. kon. B-HR</t>
  </si>
  <si>
    <t>FA21</t>
  </si>
  <si>
    <t>MP 1,6/3P</t>
  </si>
  <si>
    <t>motor.spouštěč 3P, 1 - 1,6A,400Vca + signal. kon. B-HR</t>
  </si>
  <si>
    <t>B-HR</t>
  </si>
  <si>
    <t xml:space="preserve">kontakt pomocný </t>
  </si>
  <si>
    <t>Stykače, relé</t>
  </si>
  <si>
    <t>KM13,15,21</t>
  </si>
  <si>
    <t>LC1K 0610B7</t>
  </si>
  <si>
    <t>ministykač 6A/400Vac, pomocný kont.1/0, cívka 24Vac</t>
  </si>
  <si>
    <t>KM02,05,08</t>
  </si>
  <si>
    <t xml:space="preserve">LC1K 1210B7 </t>
  </si>
  <si>
    <t>ministykač 12A/400Vac, pomocný kont.1/0, cívka 24Vac</t>
  </si>
  <si>
    <t xml:space="preserve">LA1 KN20 </t>
  </si>
  <si>
    <t>jednotka pomocných kontaktů 2/0, 6A/230Vac</t>
  </si>
  <si>
    <t>KM26,27,28</t>
  </si>
  <si>
    <t>LC1D25B7</t>
  </si>
  <si>
    <t>stykač 25A/400Vac, pomocný kont.1/0, cívka 24Vac</t>
  </si>
  <si>
    <t>K106..108</t>
  </si>
  <si>
    <t>Finder</t>
  </si>
  <si>
    <t xml:space="preserve"> relé pomocné, 2x8A/230Vac, cívka 230Vac vč. patice</t>
  </si>
  <si>
    <t>Ovládání</t>
  </si>
  <si>
    <t>SA02,05,08,26,27,28</t>
  </si>
  <si>
    <t>XB5-AD21</t>
  </si>
  <si>
    <t>ovladač otočný, černá hlavice, spínací jednotka 1Z, řazení spínání 1/0,  dvě pevé polohy</t>
  </si>
  <si>
    <t>SA03,06..…</t>
  </si>
  <si>
    <t>XB5-AD33</t>
  </si>
  <si>
    <t>ovladač otočný, černá hlavice, spínací jednotka 2Z, řazení spínání 1/1, tři pevné polohy</t>
  </si>
  <si>
    <t>SB 0</t>
  </si>
  <si>
    <t>ZB5-AC4</t>
  </si>
  <si>
    <t>rudá hlaviče, stiskací s návratem</t>
  </si>
  <si>
    <t>ZB5-AZ009</t>
  </si>
  <si>
    <t>spojovací díl</t>
  </si>
  <si>
    <t>ZB5-101</t>
  </si>
  <si>
    <t>spínací jednotka 1/0</t>
  </si>
  <si>
    <t xml:space="preserve">HL 0 </t>
  </si>
  <si>
    <t>HIS95-G</t>
  </si>
  <si>
    <t>indikační svítilo zelené, 230Vac, Eleco Křivánek</t>
  </si>
  <si>
    <t>Spojovací materiál</t>
  </si>
  <si>
    <t>H05V-K, 0,75mm2</t>
  </si>
  <si>
    <t>jednožil. vodič 300/500V</t>
  </si>
  <si>
    <t>H05V-K, 1,5mm2</t>
  </si>
  <si>
    <t>H05V-K, 2,5mm2</t>
  </si>
  <si>
    <t>H05V-K, 4mm2</t>
  </si>
  <si>
    <t>H05V-K, 6mm2</t>
  </si>
  <si>
    <t>H05V-K, 10mm2</t>
  </si>
  <si>
    <t>H05V-K, 35mm2</t>
  </si>
  <si>
    <t>RSA 2,5</t>
  </si>
  <si>
    <t xml:space="preserve">řadová svorka </t>
  </si>
  <si>
    <t>RSA 4 bílá</t>
  </si>
  <si>
    <t xml:space="preserve">řadová svorka   </t>
  </si>
  <si>
    <t>RSA 6 bílá</t>
  </si>
  <si>
    <t>řadová svorka</t>
  </si>
  <si>
    <t>RSA 16 bílá</t>
  </si>
  <si>
    <t>ostatní mat. (žlaby, pásky..)</t>
  </si>
  <si>
    <t>sada</t>
  </si>
  <si>
    <t>2.</t>
  </si>
  <si>
    <t>Rozvaděč RK, část MaR</t>
  </si>
  <si>
    <t>F 31</t>
  </si>
  <si>
    <t>LTE – 10B-1</t>
  </si>
  <si>
    <t>1-pól- jistič, 10A,250V~  char. B</t>
  </si>
  <si>
    <t>F 35,36,150</t>
  </si>
  <si>
    <t>LTE – 2B-1</t>
  </si>
  <si>
    <t>1-pól- jistič, 2A,250V~  char. B</t>
  </si>
  <si>
    <t>F160…168</t>
  </si>
  <si>
    <t>F 33,34,129</t>
  </si>
  <si>
    <t>LTE – 4B-1</t>
  </si>
  <si>
    <t>1-pól- jistič, 4A,250V~  char. B</t>
  </si>
  <si>
    <t>F32,150</t>
  </si>
  <si>
    <t>LTE – 6B-1</t>
  </si>
  <si>
    <t>1-pól- jistič, 6A,250V~  char. B</t>
  </si>
  <si>
    <t>D31,32</t>
  </si>
  <si>
    <t>UPS</t>
  </si>
  <si>
    <t>1000VA/230Vac</t>
  </si>
  <si>
    <t>záložní zdroj off-line, IP40</t>
  </si>
  <si>
    <t>GU33</t>
  </si>
  <si>
    <t>JS55-240/DIN</t>
  </si>
  <si>
    <t xml:space="preserve">BKE </t>
  </si>
  <si>
    <t>spínaný zdroj 230VAC/24VDC, 55AV, 2,3A</t>
  </si>
  <si>
    <t>TR34</t>
  </si>
  <si>
    <t>BJN 150</t>
  </si>
  <si>
    <t>SVED</t>
  </si>
  <si>
    <t>trafo bezpečnostní 150VA. 230/24V</t>
  </si>
  <si>
    <t>KM155</t>
  </si>
  <si>
    <t>RSI-20-20-A230</t>
  </si>
  <si>
    <t>instalační stykač 2Z, 20A/230V AC</t>
  </si>
  <si>
    <t>pomocné relé 2P, 6A/230V AC</t>
  </si>
  <si>
    <t>K151…</t>
  </si>
  <si>
    <t>pomocné relé 2P, 6A/24V AC</t>
  </si>
  <si>
    <t>K150</t>
  </si>
  <si>
    <t>pomocné relé 4P, 6A/24V AC</t>
  </si>
  <si>
    <t>K…</t>
  </si>
  <si>
    <t>pomocné relé 2P, 6A/24V DC</t>
  </si>
  <si>
    <t>GL151</t>
  </si>
  <si>
    <t>HRH 5/UNI</t>
  </si>
  <si>
    <t>ElkoEP</t>
  </si>
  <si>
    <t>hladinové relé, napájení 24Vac</t>
  </si>
  <si>
    <t>GU155</t>
  </si>
  <si>
    <t>NZ23-DIN</t>
  </si>
  <si>
    <t>J.T.O. System, s.r.o. , napájecí zdroj pro detektory řady GA, GC a GIx. 12V=/0,8A</t>
  </si>
  <si>
    <t>SA155</t>
  </si>
  <si>
    <t>ovladač otočný, černá hlavice, spínací jednotka 2Z, řazení spínání 1/1</t>
  </si>
  <si>
    <t>SB150</t>
  </si>
  <si>
    <t>XB5 AA61</t>
  </si>
  <si>
    <t>ovládače stiskací, lícující, Modrý, spínací jednotka 1/0</t>
  </si>
  <si>
    <t>HL 150</t>
  </si>
  <si>
    <t>HIS95-Y-24Vdc</t>
  </si>
  <si>
    <t>Eleko</t>
  </si>
  <si>
    <t>indikační svítilo žluté, 24Vdc, Eleco Křivánek</t>
  </si>
  <si>
    <t>FU…</t>
  </si>
  <si>
    <t>RSP4</t>
  </si>
  <si>
    <t xml:space="preserve">pojistková svorka        </t>
  </si>
  <si>
    <t>T 1,6A</t>
  </si>
  <si>
    <t>pojistka trubičková, pomalá</t>
  </si>
  <si>
    <t>F 1A</t>
  </si>
  <si>
    <t>pojistka trubičková</t>
  </si>
  <si>
    <t>T 0,5A</t>
  </si>
  <si>
    <t>F 160mA</t>
  </si>
  <si>
    <t>F 25mA</t>
  </si>
  <si>
    <t xml:space="preserve">H05V-K, 0,75mm2 </t>
  </si>
  <si>
    <t xml:space="preserve">řadová svorka  </t>
  </si>
  <si>
    <t>RSA 2,5 modrá</t>
  </si>
  <si>
    <t>RSA 2,5 z/ž</t>
  </si>
  <si>
    <t>CS-N15</t>
  </si>
  <si>
    <t>můstek N, 15x16mm2</t>
  </si>
  <si>
    <t>PE</t>
  </si>
  <si>
    <t>CS-PE15</t>
  </si>
  <si>
    <t>můstek PE, 15x16mm2</t>
  </si>
  <si>
    <t xml:space="preserve">výroba rozvaděče </t>
  </si>
  <si>
    <t>h</t>
  </si>
  <si>
    <t>Rozvaděč RK - celkem</t>
  </si>
  <si>
    <t>3.</t>
  </si>
  <si>
    <t>HW</t>
  </si>
  <si>
    <t>PLC - modulární řídící systém</t>
  </si>
  <si>
    <t>A0</t>
  </si>
  <si>
    <t>CPU modul PFC200 CoDeSys/e!COCKPIT, 2xEthernet, 1xRS232/RS485, 3G</t>
  </si>
  <si>
    <t>OP</t>
  </si>
  <si>
    <t>762-3104/000-001</t>
  </si>
  <si>
    <t>operátorský panel 10,4" , dotykový displej 800x600, LED, napájení 24Vdc, IP65, 1xEthernet, 1xRS232</t>
  </si>
  <si>
    <t>A1,10</t>
  </si>
  <si>
    <t>750-450</t>
  </si>
  <si>
    <t>karta pro odporové senzory, 4 vstupy, konfigurovatelné (Ni1000)</t>
  </si>
  <si>
    <t>A2</t>
  </si>
  <si>
    <t>750-455</t>
  </si>
  <si>
    <t>karta analog. vstupů, 4xAI 4-20mA, 24Vdc</t>
  </si>
  <si>
    <t>A3</t>
  </si>
  <si>
    <t>750-559</t>
  </si>
  <si>
    <t>karta analog. výstupů, 4xAI 0-10V</t>
  </si>
  <si>
    <t>A4…6</t>
  </si>
  <si>
    <t>750-1407</t>
  </si>
  <si>
    <t>karta dig. vstupů, 16xDI, spíná proti (-) pnp, 24Vdc, 3ms</t>
  </si>
  <si>
    <t>A8</t>
  </si>
  <si>
    <t>750-436</t>
  </si>
  <si>
    <t>karta dig. vstupů, 8xDI, spíná proti (-) pnp, 24Vdc, 3ms</t>
  </si>
  <si>
    <t>A7</t>
  </si>
  <si>
    <t>750-1505</t>
  </si>
  <si>
    <t>karta dig. výstupů, 16DO, tranzistoré výstupy, 24Vdc</t>
  </si>
  <si>
    <t>A9</t>
  </si>
  <si>
    <t>750-536</t>
  </si>
  <si>
    <t>karta dig. výstupů, 8DO, tranzistoré výstupy, 24Vdc</t>
  </si>
  <si>
    <t>A10</t>
  </si>
  <si>
    <t>750-652</t>
  </si>
  <si>
    <t>Sériové rozhraní RS-232/RS-485</t>
  </si>
  <si>
    <t>A11</t>
  </si>
  <si>
    <t>750-600/040-000</t>
  </si>
  <si>
    <t>ukončovací modul</t>
  </si>
  <si>
    <t>SW</t>
  </si>
  <si>
    <t>852-1111</t>
  </si>
  <si>
    <t>SWITCH ECO, 5 portů 1000Base-T, napájení 24Vdc, provedení na lištu DIN</t>
  </si>
  <si>
    <t>HW celkem</t>
  </si>
  <si>
    <t>vývojové prostředí pro OPLC</t>
  </si>
  <si>
    <t>vytvoření aplikačního SW pro PLC</t>
  </si>
  <si>
    <t>vytvoření aplikačního SW pro HMI</t>
  </si>
  <si>
    <t>Oživení, zprovoznění</t>
  </si>
  <si>
    <t>zajištění vzdáleného přístupu</t>
  </si>
  <si>
    <t>intergace technol. kotelny do SCADA systému velínu</t>
  </si>
  <si>
    <t>SW celkem</t>
  </si>
  <si>
    <t>4.</t>
  </si>
  <si>
    <t>Polní instrumentace</t>
  </si>
  <si>
    <t>BT101</t>
  </si>
  <si>
    <t>NS 510A</t>
  </si>
  <si>
    <t xml:space="preserve"> snímač venkovní teploty -30…60°C/4-20mA</t>
  </si>
  <si>
    <t>BT113</t>
  </si>
  <si>
    <t>NS 121A</t>
  </si>
  <si>
    <t xml:space="preserve"> snímač prostorové teploty Ni1000/6180</t>
  </si>
  <si>
    <t>BT123</t>
  </si>
  <si>
    <t>NS 121-120</t>
  </si>
  <si>
    <t>Sensit</t>
  </si>
  <si>
    <t>snímač teploty Ni1000/6180. provedení se stonkem 120mm</t>
  </si>
  <si>
    <t>BT111,112</t>
  </si>
  <si>
    <t>NS 121-180</t>
  </si>
  <si>
    <t>snímač teploty Ni1000/6180, provedení se stonkem 180mm</t>
  </si>
  <si>
    <t>BT124…126</t>
  </si>
  <si>
    <t>NS 121-240</t>
  </si>
  <si>
    <t>snímač teploty Ni1000/6180, provedení se stonkem 240mm</t>
  </si>
  <si>
    <t>JS 130-100</t>
  </si>
  <si>
    <t>jímka závit G1/2, nerez ocel 17 240,tlak do 6,3 MPa, l=100mm</t>
  </si>
  <si>
    <t>JS 130-160</t>
  </si>
  <si>
    <t>jímka závit G1/2, nerez ocel 17 240, tlak do 6,3 MPa, l=160mm</t>
  </si>
  <si>
    <t>JS 130-220</t>
  </si>
  <si>
    <t>jímka závit G1/2, nerez ocel 17 240, tlak do 6,3 MPa, l=220mm</t>
  </si>
  <si>
    <t>28x50/G1/2"</t>
  </si>
  <si>
    <t xml:space="preserve">  </t>
  </si>
  <si>
    <t>Návarek přímý 28x50mm, záívit G1/2"</t>
  </si>
  <si>
    <t>ST127</t>
  </si>
  <si>
    <t>ZPA</t>
  </si>
  <si>
    <t>Termostat kapilárový 30-90°C, kapilára 1,6m, IP44</t>
  </si>
  <si>
    <t>jímka pro regulátor teploty kapilárový závit G3/4</t>
  </si>
  <si>
    <t>BP114,115</t>
  </si>
  <si>
    <t>DMP 331</t>
  </si>
  <si>
    <t>BD Sensors</t>
  </si>
  <si>
    <t xml:space="preserve"> snímač relativního tlaku 0-6Bar/0-20mA</t>
  </si>
  <si>
    <t>manometrový kohout zkušební s přípojkou - trojcestný ,                         mosazný - PN 25 / 120°C, 20x1,5</t>
  </si>
  <si>
    <t>SP152,153</t>
  </si>
  <si>
    <t>KPI35</t>
  </si>
  <si>
    <t>regulátor tlaku vlnovcový, -0,2-8Bar, připojení G1/4"</t>
  </si>
  <si>
    <t>redukce M12/M20x1,5</t>
  </si>
  <si>
    <t>SL151</t>
  </si>
  <si>
    <t>SHR 2</t>
  </si>
  <si>
    <t>sonda s jednopólovou elektrodou z nerezové oceli pro relé zaplavení HRH5</t>
  </si>
  <si>
    <t>ST154</t>
  </si>
  <si>
    <t>KP 75</t>
  </si>
  <si>
    <t>termostat prostorový 0-40°C, IP44</t>
  </si>
  <si>
    <t>MSB156</t>
  </si>
  <si>
    <t xml:space="preserve">XAL D164  </t>
  </si>
  <si>
    <t>Schneider, havarijní hřibové tlačítko Ø 40 mm, ve skříňce, rudé, s aretací</t>
  </si>
  <si>
    <t>BQ155A,B</t>
  </si>
  <si>
    <t>GC20N</t>
  </si>
  <si>
    <t xml:space="preserve"> J.T.O.</t>
  </si>
  <si>
    <t xml:space="preserve"> J.T.O. System, s.r.o, detektor plynu, kalibrace na zemní plyn</t>
  </si>
  <si>
    <t>BQ155C</t>
  </si>
  <si>
    <t>GIC40</t>
  </si>
  <si>
    <t>detektor CO</t>
  </si>
  <si>
    <t>HUP</t>
  </si>
  <si>
    <t xml:space="preserve">dodávka technologie </t>
  </si>
  <si>
    <t>Armagas</t>
  </si>
  <si>
    <t>havarijní uzávěr plynu, cívka 230Vac, bez napětí uzavřen</t>
  </si>
  <si>
    <t>M14, M16</t>
  </si>
  <si>
    <t xml:space="preserve">Belimo </t>
  </si>
  <si>
    <t>kulový kohout,pohon 230Vac, 3-bod.</t>
  </si>
  <si>
    <t>MQ160,164</t>
  </si>
  <si>
    <t>UZ měřič qp=10m3/h, DN40, modul M-bus</t>
  </si>
  <si>
    <t>MQ161,167</t>
  </si>
  <si>
    <t>UZ měřič qp=25m3/h, DN80, modul M-bus</t>
  </si>
  <si>
    <t>MQ162..6</t>
  </si>
  <si>
    <t>UZ měřič qp=3,5m3/h, G5/4" , modul M-bus</t>
  </si>
  <si>
    <t>MQ168</t>
  </si>
  <si>
    <t>UZ měřič qp=100m3/h, DN125, modul M-bus</t>
  </si>
  <si>
    <t>BL129</t>
  </si>
  <si>
    <t>DMU 08</t>
  </si>
  <si>
    <t>Afriso</t>
  </si>
  <si>
    <t>hladinový hydrostatický snímač 0-2,5m/4-20mA, kalibrace pro topný olej</t>
  </si>
  <si>
    <t>MSL128</t>
  </si>
  <si>
    <t>Tankcontrol</t>
  </si>
  <si>
    <t>limitní hydrostatický snímač hladiny topného oleje</t>
  </si>
  <si>
    <t>(zařízení zahrnuje vlastní čidlo a vyhodnocovací jednotku s výstupními limitními relé)</t>
  </si>
  <si>
    <t>Polní instrumentace - celkem</t>
  </si>
  <si>
    <t>5.</t>
  </si>
  <si>
    <t xml:space="preserve">RKS - rozvaděč osvětlení kotelny </t>
  </si>
  <si>
    <t>RKS</t>
  </si>
  <si>
    <t>Rozvodnice pro nástěnnou montáž, modulární zástavba
3x12 modul, IP65/22, 320x500x145mm (šxvxh)</t>
  </si>
  <si>
    <t>QM01</t>
  </si>
  <si>
    <t>MSN-40-3</t>
  </si>
  <si>
    <t>vypínač 3-pól. 40A/400Vac, DIN</t>
  </si>
  <si>
    <t>F03…07</t>
  </si>
  <si>
    <t>F01,02</t>
  </si>
  <si>
    <t>FI08,09</t>
  </si>
  <si>
    <t>OLI-16B-1N-      030AC-G</t>
  </si>
  <si>
    <t>FI10</t>
  </si>
  <si>
    <t>OLI-10B-1N-      030AC-G</t>
  </si>
  <si>
    <t>Chránič s nadproud. Ochranou  10 A/230V, ch.B, Idn 30 mA, 1+N-pól, Icn 10 kA</t>
  </si>
  <si>
    <t>F06,07</t>
  </si>
  <si>
    <t>LTE-20B-3</t>
  </si>
  <si>
    <t>3-pól- jistič, 20A,400V~  char. B, 6kA</t>
  </si>
  <si>
    <t xml:space="preserve">BBU 3L10M54101448 </t>
  </si>
  <si>
    <t>Propojovací lišta propojení jističů 3x10mm2, l=1m</t>
  </si>
  <si>
    <t>RSK - celkem</t>
  </si>
  <si>
    <t>6.</t>
  </si>
  <si>
    <t>Dozbrojení vývodu pro elektrokotel ohřevu TUV</t>
  </si>
  <si>
    <t>do rozvaděče boilerové stanice</t>
  </si>
  <si>
    <t>FU-Kotel</t>
  </si>
  <si>
    <t>FH000-3/F</t>
  </si>
  <si>
    <t>pojistkový odpínač 3-pól. pro nožové pojistky do 160A vč. poj. se signalizací stavu pojistky</t>
  </si>
  <si>
    <t>PN000-100A,gG</t>
  </si>
  <si>
    <t>pojistka nožová</t>
  </si>
  <si>
    <t>H05V-K, 16mm2</t>
  </si>
  <si>
    <t>Dozbrojení  - celkem</t>
  </si>
  <si>
    <t>7.</t>
  </si>
  <si>
    <t>Montážní materiál</t>
  </si>
  <si>
    <t>9510-11</t>
  </si>
  <si>
    <t>krabicová rozvodka IP44</t>
  </si>
  <si>
    <t>K 9502</t>
  </si>
  <si>
    <t xml:space="preserve">kabelová svorkovnicová krabice 5-pólová, 10-35 mm², Cu, 3~ </t>
  </si>
  <si>
    <t>8016-FA</t>
  </si>
  <si>
    <t>pancéřová elektroinst.plastov  trubka, 16/11,2mm</t>
  </si>
  <si>
    <t>KF 09040</t>
  </si>
  <si>
    <t>dvouplášťová chránička Kopoflex D40/32mm</t>
  </si>
  <si>
    <t>1213HFPA</t>
  </si>
  <si>
    <t>SUPERFLEX - trubka ohebná, D15,7/12,2, 750N</t>
  </si>
  <si>
    <t xml:space="preserve">1216HFPA </t>
  </si>
  <si>
    <t>SUPERFLEX - trubka ohebná, D21,2/16,3, 750N</t>
  </si>
  <si>
    <t>M2 250/50 GZ</t>
  </si>
  <si>
    <t>kabelový žlab drátový š=250mm, el. pozinkovaná, l=2m</t>
  </si>
  <si>
    <t>M2 200/50 GZ</t>
  </si>
  <si>
    <t>kabelový žlab drátový š=200mm, el. pozinkovaná, l=2m</t>
  </si>
  <si>
    <t>M2 100/50 GZ</t>
  </si>
  <si>
    <t>kabelový žlab drátový š=100mm, el. pozinkovaná, l=2m</t>
  </si>
  <si>
    <t>M2 500/50 GZ</t>
  </si>
  <si>
    <t>kabelový žlab drátový š=50mm, el. pozinkovaná, l=2m</t>
  </si>
  <si>
    <t>SZM 1</t>
  </si>
  <si>
    <t xml:space="preserve">spojka žlabu </t>
  </si>
  <si>
    <t>SZM 4</t>
  </si>
  <si>
    <t xml:space="preserve">spojka tvarovací </t>
  </si>
  <si>
    <t>SUM 1</t>
  </si>
  <si>
    <t xml:space="preserve">spojka uzemňovací </t>
  </si>
  <si>
    <t>DZM 3/10 GZ</t>
  </si>
  <si>
    <t>držák kabelových žlabů na závitovou tyč,  el. pozink.</t>
  </si>
  <si>
    <t>DZM 12 GZ</t>
  </si>
  <si>
    <t>boční držák žlabu na stěnu</t>
  </si>
  <si>
    <t>závitová tyč M8/1 m</t>
  </si>
  <si>
    <t>pomocný montážní materiál pro kabel. Žlaby</t>
  </si>
  <si>
    <t>klp</t>
  </si>
  <si>
    <t xml:space="preserve">LED lineární průmyslové svítidlo 40W, 5,5klm, barva světla 4000°K, IP65 </t>
  </si>
  <si>
    <t>LED svítidlo 150W, 11,2klm, barva světla 4000°K, IP65,  vč. nástěnného držáku D60mm</t>
  </si>
  <si>
    <t>POINTER-LED</t>
  </si>
  <si>
    <t xml:space="preserve"> kompaktní průmyslové svítidlo 10W, 1,3klm, barva svítidla 4000°K, IP65 </t>
  </si>
  <si>
    <t>nouzové LED svítidlo, zdroj 2,5W, 100lm, provoz 1h, IP65</t>
  </si>
  <si>
    <t>ABB</t>
  </si>
  <si>
    <t>vypínač nástěnný Praktik IP 44, šedý, 1/0,6A/230V, IP44</t>
  </si>
  <si>
    <t>přepínač střídavý, nástěnný Praktik IP 44, šedý, řazení 6 6A/230V, IP44</t>
  </si>
  <si>
    <t>zásuvka nástěnná Praktik IP 44 bílá, 1x16A/230V, IP44</t>
  </si>
  <si>
    <t xml:space="preserve">zásuvková skříň 2x16A/400V, 2x16/230V, chránič 40/4/0,03
460 x 448 x 160mm, IP54
</t>
  </si>
  <si>
    <t>CYKY 3J x 1,5</t>
  </si>
  <si>
    <t>kabel silový, izolace PVC 750V~</t>
  </si>
  <si>
    <t>CYKY 3J x 2,5</t>
  </si>
  <si>
    <t>CYKY 5J x 1,5</t>
  </si>
  <si>
    <t>CYKY 5J x 2,5</t>
  </si>
  <si>
    <t>CYKY 5J x 4</t>
  </si>
  <si>
    <t>CYKY 4J x 10</t>
  </si>
  <si>
    <t>CYKY 4J x 16</t>
  </si>
  <si>
    <t>CGTG 5Cx6</t>
  </si>
  <si>
    <t>šňůra těžká, izolace guma (H07RN-F 5Gx6)</t>
  </si>
  <si>
    <t>JYTY 2O x 1</t>
  </si>
  <si>
    <t>kabel stíněný, izolace PVC 250V</t>
  </si>
  <si>
    <t>JYTY 3J x 1</t>
  </si>
  <si>
    <t>JYTY 4O x 1</t>
  </si>
  <si>
    <t>JQTQ 2O x 1</t>
  </si>
  <si>
    <t>SYKFY 2x2x0,5</t>
  </si>
  <si>
    <t>kabel telekomunikační,párový,stíněný, izolace PVC 100V</t>
  </si>
  <si>
    <t>SYKFY 3x2x0,5</t>
  </si>
  <si>
    <t>JY(St)Y 2x2x0,6</t>
  </si>
  <si>
    <t>UTP cat.5</t>
  </si>
  <si>
    <t>kabel telekomunikačni 4x2x0,5</t>
  </si>
  <si>
    <t xml:space="preserve">drobný montážní materiál </t>
  </si>
  <si>
    <t>Montážní materiál - celkem</t>
  </si>
  <si>
    <t>Materiál pro pospojování a ochranu před bleskem</t>
  </si>
  <si>
    <t>Cu 6 mm2 z/ž, lanko na pospojování vč. Svorek</t>
  </si>
  <si>
    <t>Cu 16 mm2 z/ž, lanko na pospojování vč. Svorek</t>
  </si>
  <si>
    <t>svorka na potrubí Bernard vč. Cu pásky</t>
  </si>
  <si>
    <t>JR 2,0</t>
  </si>
  <si>
    <t>jímací tyč s rovným  koncem FeZn, l=2m</t>
  </si>
  <si>
    <t>SJ 1b</t>
  </si>
  <si>
    <t>svorka k jímací tyči FeZn, D18mm</t>
  </si>
  <si>
    <t>PB 9</t>
  </si>
  <si>
    <t xml:space="preserve">podstavec betonový 9kg pro upevnění jímací tyče </t>
  </si>
  <si>
    <t>Podl. PB 9</t>
  </si>
  <si>
    <t>podložka pro PB 9</t>
  </si>
  <si>
    <t>PV 21d-plast</t>
  </si>
  <si>
    <t xml:space="preserve">podpěrka vedení na ploché střechy </t>
  </si>
  <si>
    <t>SU</t>
  </si>
  <si>
    <t>Svorka univerzální , FeZn</t>
  </si>
  <si>
    <t xml:space="preserve">SS </t>
  </si>
  <si>
    <t>Svorka spojovací , FeZn</t>
  </si>
  <si>
    <t>FeZn D8</t>
  </si>
  <si>
    <t>uzemňovací drát</t>
  </si>
  <si>
    <t>Pospojování a ochrana před bleskem</t>
  </si>
  <si>
    <t xml:space="preserve">Rekapitulace - Hlavní rozpočtové náklady </t>
  </si>
  <si>
    <t>Dodávky</t>
  </si>
  <si>
    <t>Rozvaděč RK kotelny</t>
  </si>
  <si>
    <t>Řídící systém HW</t>
  </si>
  <si>
    <t>Řídící systém SW</t>
  </si>
  <si>
    <t>Rozvaděč osvětlení kotelny RKS</t>
  </si>
  <si>
    <t>Montážní material</t>
  </si>
  <si>
    <t>Dodávky celkem</t>
  </si>
  <si>
    <t>B</t>
  </si>
  <si>
    <t>Montážní práce, revize, zkoušky, zaškolení obsluky, dokumentace</t>
  </si>
  <si>
    <t>Demontážní práce</t>
  </si>
  <si>
    <t>Montážní práce</t>
  </si>
  <si>
    <t>Revize elektro</t>
  </si>
  <si>
    <t>Zkoušky, zaškolení obsluhy</t>
  </si>
  <si>
    <t>Dokumentace skutečného provedení,  předávací dokum.</t>
  </si>
  <si>
    <t>Montážní práce, revize, zkoušky, zaškolení obsluky, dokumentace celkem</t>
  </si>
  <si>
    <t>Doprava, nocleh</t>
  </si>
  <si>
    <t>0106235</t>
  </si>
  <si>
    <t>Elektro silnoproud +MaR</t>
  </si>
  <si>
    <t>Kotelna ZTI</t>
  </si>
  <si>
    <t>0106236</t>
  </si>
  <si>
    <t>Kotelna vytápění</t>
  </si>
  <si>
    <t>0106237</t>
  </si>
  <si>
    <t>Prádelna vytápění</t>
  </si>
  <si>
    <t>0106238</t>
  </si>
  <si>
    <t>Rekontrukce uložiště a ELTO</t>
  </si>
  <si>
    <t>0106239</t>
  </si>
  <si>
    <t>Napojení mobilní kotelny</t>
  </si>
  <si>
    <t>PP</t>
  </si>
  <si>
    <t>Hodinové zúčtovací sazby ostatních profesí revizní a kontrolní činnost technik odborný</t>
  </si>
  <si>
    <t>1071120386</t>
  </si>
  <si>
    <t>512</t>
  </si>
  <si>
    <t>Hodinová zúčtovací sazba technik odborný</t>
  </si>
  <si>
    <t>HZS4232</t>
  </si>
  <si>
    <t>-620619300</t>
  </si>
  <si>
    <t xml:space="preserve">Ostatní montážní práce spojené s přepojováním potrubí </t>
  </si>
  <si>
    <t>HZS-02</t>
  </si>
  <si>
    <t>-1097984747</t>
  </si>
  <si>
    <t>Práce spojené na přepojení na nové rozvody, vypuštění, napuštění vsazení nových tvarovek v noční době, kdy nebude odběr teplé vody</t>
  </si>
  <si>
    <t>HZS-01</t>
  </si>
  <si>
    <t>Hodinové zúčtovací sazby</t>
  </si>
  <si>
    <t>HZS</t>
  </si>
  <si>
    <t>Demontáž plastového potrubí dn do 110 mm</t>
  </si>
  <si>
    <t>-370875669</t>
  </si>
  <si>
    <t>Demontáž úpravny vody</t>
  </si>
  <si>
    <t>HZS-D04</t>
  </si>
  <si>
    <t>1762297078</t>
  </si>
  <si>
    <t>Demontáž rozvodů odpadní kanalizace včetně uložení, podpěr</t>
  </si>
  <si>
    <t>HZS-D03</t>
  </si>
  <si>
    <t>1389963925</t>
  </si>
  <si>
    <t xml:space="preserve">Demontáž WC, uvyvadla, sprchy </t>
  </si>
  <si>
    <t>HZS-D02</t>
  </si>
  <si>
    <t>497954847</t>
  </si>
  <si>
    <t>Demontáž ocelového pozinkovaného potrubí do DN80 včetně uložení</t>
  </si>
  <si>
    <t>HZS-D01</t>
  </si>
  <si>
    <t>175739916</t>
  </si>
  <si>
    <t>Demontáž plastového potrubí dn do 110 mm včetně uložení, podpěr</t>
  </si>
  <si>
    <t>230086115</t>
  </si>
  <si>
    <t>Demontáže potrubí</t>
  </si>
  <si>
    <t>23-M</t>
  </si>
  <si>
    <t>Práce a dodávky na demontáži</t>
  </si>
  <si>
    <t>Přesun hmot pro strojovny stanovený z hmotnosti přesunovaného materiálu vodorovná dopravní vzdálenost do 50 m v objektech výšky přes 6 do 12 m</t>
  </si>
  <si>
    <t>-1372579212</t>
  </si>
  <si>
    <t>Přesun hmot tonážní pro strojovny v objektech v přes 6 do 12 m</t>
  </si>
  <si>
    <t>998732102</t>
  </si>
  <si>
    <t>Čerpadla teplovodní závitová mokroběžná cirkulační pro TUV (elektronicky řízená) PN 10, do 80°C DN přípojky/dopravní výška H (m) - čerpací výkon Q (m3/h) DN 32 / do 11,0 m / 11,0 m3/h</t>
  </si>
  <si>
    <t>-162038180</t>
  </si>
  <si>
    <t>Čerpadlo teplovodní mokroběžné závitové cirkulační DN 50 výtlak do 10,0 m průtok 10,0 m3/h pro TUV</t>
  </si>
  <si>
    <t>73242128</t>
  </si>
  <si>
    <t>Přesun hmot pro zařizovací předměty stanovený z hmotnosti přesunovaného materiálu vodorovná dopravní vzdálenost do 50 m v objektech výšky přes 6 do 12 m</t>
  </si>
  <si>
    <t>690069200</t>
  </si>
  <si>
    <t>Přesun hmot tonážní pro zařizovací předměty v objektech v přes 6 do 12 m</t>
  </si>
  <si>
    <t>998725102</t>
  </si>
  <si>
    <t>Zápachové uzávěrky zařizovacích předmětů pro umyvadla DN 32</t>
  </si>
  <si>
    <t>815750508</t>
  </si>
  <si>
    <t>Zápachová uzávěrka pro umyvadla DN 32</t>
  </si>
  <si>
    <t>725861101</t>
  </si>
  <si>
    <t>Ventily odpadní pro zařizovací předměty dřezové s přepadem G 6/4"</t>
  </si>
  <si>
    <t>-1804238417</t>
  </si>
  <si>
    <t>Ventil odpadní dřezový s přepadem G 6/4"</t>
  </si>
  <si>
    <t>725851315</t>
  </si>
  <si>
    <t>Baterie umyvadlové stojánkové klasické bez výpusti s otáčivým ústím 150 mm</t>
  </si>
  <si>
    <t>380706754</t>
  </si>
  <si>
    <t>Baterie umyvadlová stojánková klasická s otáčivým kulatým ústím a délkou ramínka 150 mm</t>
  </si>
  <si>
    <t>725822631</t>
  </si>
  <si>
    <t>Ventily rohové bez připojovací trubičky nebo flexi hadičky G 1/2"</t>
  </si>
  <si>
    <t>-1776221328</t>
  </si>
  <si>
    <t>Ventil rohový + připojovací trubičky nebo flexi hadičky G 1/2"</t>
  </si>
  <si>
    <t>725813111</t>
  </si>
  <si>
    <t>-427936340</t>
  </si>
  <si>
    <t>Výlevka bez výtokových armatur keramická se sklopnou plastovou mřížkou 500 mm</t>
  </si>
  <si>
    <t>Umyvadla keramická bílá bez výtokových armatur připevněná na stěnu šrouby bez sloupu nebo krytu na sifon, šířka umyvadla 600 mm</t>
  </si>
  <si>
    <t>-1364929720</t>
  </si>
  <si>
    <t>Umyvadlo keramické bílé šířky 600 mm bez krytu na sifon připevněné na stěnu šrouby</t>
  </si>
  <si>
    <t>725211603</t>
  </si>
  <si>
    <t>Zařízení záchodů kombi klozety s úspornou armaturou odpad šikmý 76°</t>
  </si>
  <si>
    <t>288982580</t>
  </si>
  <si>
    <t>Kombi klozet s úspornou armaturou odpad šikmý</t>
  </si>
  <si>
    <t>725112183</t>
  </si>
  <si>
    <t>Přesun hmot pro strojní vybavení stanovený z hmotnosti přesunovaného materiálu vodorovná dopravní vzdálenost do 50 m v objektech výšky přes 6 do 12 m</t>
  </si>
  <si>
    <t>-1262035590</t>
  </si>
  <si>
    <t>Přesun hmot tonážní pro strojní vybavení v objektech v přes 6 do 12 m</t>
  </si>
  <si>
    <t>998724102</t>
  </si>
  <si>
    <t>Kompresor pístový</t>
  </si>
  <si>
    <t>695891074</t>
  </si>
  <si>
    <t>724411102</t>
  </si>
  <si>
    <t>-597865355</t>
  </si>
  <si>
    <t>Zařízení pro přečerpávání vody ze stávající jímky v 1.PP (2x čerpadlo Q=4m/h, H=10m, tlakové potrubí DN32 napojené do ležaté kanalizace pod stropem 1.PP, armatury, ovládání)</t>
  </si>
  <si>
    <t>724411100</t>
  </si>
  <si>
    <t>Filtr se zpetným proplachem DN25</t>
  </si>
  <si>
    <t>-459450623</t>
  </si>
  <si>
    <t>Zprovoznění a uvedení úpravny vody do provozu + prvotní provedení plnění</t>
  </si>
  <si>
    <t>ZI-S9</t>
  </si>
  <si>
    <t>1885640902</t>
  </si>
  <si>
    <t>Náplň do dávkovacího zařízení chemikálií, směsný inhibitor koroze a stabilizátor tvrdosti 25l</t>
  </si>
  <si>
    <t>ZI-S8</t>
  </si>
  <si>
    <t>-832700315</t>
  </si>
  <si>
    <t>Dávkovací zařízení chemikálií DN25, plastový zásobník 50l</t>
  </si>
  <si>
    <t>ZI-S7</t>
  </si>
  <si>
    <t>1828848886</t>
  </si>
  <si>
    <t>Sada kapky pro měření tvrdosti, měřící sada pro stanovení celkové tvrdosti vody</t>
  </si>
  <si>
    <t>ZI-S6</t>
  </si>
  <si>
    <t>323606533</t>
  </si>
  <si>
    <t>Sůl pro regeneraci změkčovací náplně 25kg</t>
  </si>
  <si>
    <t>ZI-S5</t>
  </si>
  <si>
    <t>1133417972</t>
  </si>
  <si>
    <t>Plněautomatické změkčovací zařízení, řízení objemové elektronické, výkon 3m3/h, objem 60l, DN25, odpad 1/2"</t>
  </si>
  <si>
    <t>ZI-S4</t>
  </si>
  <si>
    <t>419054589</t>
  </si>
  <si>
    <t>Montážní blok DN25, hadice</t>
  </si>
  <si>
    <t>ZI-S3</t>
  </si>
  <si>
    <t>-256728468</t>
  </si>
  <si>
    <t>Oddělovací člen DN25 pro napojení na pitnou vodu</t>
  </si>
  <si>
    <t>ZI-S2</t>
  </si>
  <si>
    <t>-710735072</t>
  </si>
  <si>
    <t>ZI-S1</t>
  </si>
  <si>
    <t>Montáž úpravny TV typ 01</t>
  </si>
  <si>
    <t>874200748</t>
  </si>
  <si>
    <t xml:space="preserve">Montáž úpravny </t>
  </si>
  <si>
    <t>724399101</t>
  </si>
  <si>
    <t>Nádoby expanzní tlakové pro rozvody pitné vody s vyměnitelným vakem bez pojistného ventilu s přírubovým připojením průtočné PN 1,0 o objemu 300 l</t>
  </si>
  <si>
    <t>1257666097</t>
  </si>
  <si>
    <t>Nádoba expanzní tlaková pro akumulační ohřev TV průtočná s vyměnitelným vakem přírubové připojení PN 1,0 o objemu 300 l</t>
  </si>
  <si>
    <t>724233204</t>
  </si>
  <si>
    <t>Přesun hmot pro vnitřní vodovod stanovený z hmotnosti přesunovaného materiálu vodorovná dopravní vzdálenost do 50 m v objektech výšky přes 6 do 12 m</t>
  </si>
  <si>
    <t>2129220762</t>
  </si>
  <si>
    <t>Přesun hmot tonážní pro vnitřní vodovod v objektech v přes 6 do 12 m</t>
  </si>
  <si>
    <t>998722102</t>
  </si>
  <si>
    <t>Zkoušky, proplach a desinfekce vodovodního potrubí proplach a desinfekce vodovodního potrubí do DN 80</t>
  </si>
  <si>
    <t>-721578261</t>
  </si>
  <si>
    <t>Proplach a dezinfekce vodovodního potrubí DN do 80</t>
  </si>
  <si>
    <t>722290234</t>
  </si>
  <si>
    <t>Zkoušky, proplach a desinfekce vodovodního potrubí zkoušky těsnosti vodovodního potrubí závitového přes DN 50 do DN 100</t>
  </si>
  <si>
    <t>-1901878384</t>
  </si>
  <si>
    <t>Zkouška těsnosti vodovodního potrubí závitového DN přes 50 do 100</t>
  </si>
  <si>
    <t>722290229</t>
  </si>
  <si>
    <t>Zkoušky, proplach a desinfekce vodovodního potrubí zkoušky těsnosti vodovodního potrubí závitového do DN 50</t>
  </si>
  <si>
    <t>1441980583</t>
  </si>
  <si>
    <t>Zkouška těsnosti vodovodního potrubí závitového DN do 50</t>
  </si>
  <si>
    <t>722290226</t>
  </si>
  <si>
    <t>Vodoměry pro vodu do 40°C závitové vertikální vícevtokové mokroběžné G 5/4"x 150 mm Qn 6</t>
  </si>
  <si>
    <t>325004230</t>
  </si>
  <si>
    <t>Vodoměr závitový vícevtokový mokroběžný do 40°C G 5/4"x 150 mm Qn 6 m3/h vertikální</t>
  </si>
  <si>
    <t>722262302</t>
  </si>
  <si>
    <t>Vodoměry pro vodu do 40°C závitové vertikální vícevtokové mokroběžné G 1"x 105 mm Qn 2,5</t>
  </si>
  <si>
    <t>360154271</t>
  </si>
  <si>
    <t>Vodoměr závitový vícevtokový mokroběžný do 40°C G 1"x 105 mm Qn 2,5 m3/h vertikální</t>
  </si>
  <si>
    <t>722262301</t>
  </si>
  <si>
    <t>Armatury se dvěma závity kulové kohouty PN 42 do 185 °C plnoprůtokové vnitřní závit G 3"</t>
  </si>
  <si>
    <t>1260413468</t>
  </si>
  <si>
    <t>Kohout kulový přímý G 3" PN 42 do 185°C plnoprůtokový vnitřní závit</t>
  </si>
  <si>
    <t>722232129</t>
  </si>
  <si>
    <t>Armatury se dvěma závity kulové kohouty PN 42 do 185 °C plnoprůtokové vnitřní závit G 2"</t>
  </si>
  <si>
    <t>-1001385730</t>
  </si>
  <si>
    <t>Kohout kulový přímý G 2" PN 42 do 185°C plnoprůtokový vnitřní závit</t>
  </si>
  <si>
    <t>722232127</t>
  </si>
  <si>
    <t>Armatury se dvěma závity kulové kohouty PN 42 do 185 °C plnoprůtokové vnitřní závit G 1"</t>
  </si>
  <si>
    <t>1740646047</t>
  </si>
  <si>
    <t>Kohout kulový přímý G 1" PN 42 do 185°C plnoprůtokový vnitřní závit</t>
  </si>
  <si>
    <t>722232124</t>
  </si>
  <si>
    <t>Armatury se dvěma závity kulové kohouty PN 42 do 185 °C plnoprůtokové vnitřní závit G 3/4"</t>
  </si>
  <si>
    <t>1910295547</t>
  </si>
  <si>
    <t>Kohout kulový přímý G 3/4" PN 42 do 185°C plnoprůtokový vnitřní závit</t>
  </si>
  <si>
    <t>722232123</t>
  </si>
  <si>
    <t>Armatury se dvěma závity kulové kohouty PN 42 do 185 °C plnoprůtokové vnitřní závit G 1/2"</t>
  </si>
  <si>
    <t>-2060924082</t>
  </si>
  <si>
    <t>Kohout kulový přímý G 1/2" PN 42 do 185°C plnoprůtokový vnitřní závit</t>
  </si>
  <si>
    <t>722232122</t>
  </si>
  <si>
    <t>Armatury se dvěma závity ventily redukční tlakové mosazné bez manometru PN 6 do 25 °C G 2"</t>
  </si>
  <si>
    <t>535585265</t>
  </si>
  <si>
    <t>Ventil redukční mosazný G 3" PN 6 do 25°C s 2x vnitřním závitem bez manometru</t>
  </si>
  <si>
    <t>722231207</t>
  </si>
  <si>
    <t>Armatury se dvěma závity ventily pojistné rohové G 3/4"</t>
  </si>
  <si>
    <t>738037014</t>
  </si>
  <si>
    <t>Ventil závitový pojistný rohový G 3/4" 6bar</t>
  </si>
  <si>
    <t>722231142</t>
  </si>
  <si>
    <t>Armatury se dvěma závity ventily pojistné rohové G 1/2"</t>
  </si>
  <si>
    <t>1548604820</t>
  </si>
  <si>
    <t>Ventil závitový pojistný rohový G 1/2"x3/4 6bar</t>
  </si>
  <si>
    <t>722231141</t>
  </si>
  <si>
    <t>Armatury se dvěma závity ventily zpětné mosazné PN 10 do 110°C G 3"</t>
  </si>
  <si>
    <t>1793552613</t>
  </si>
  <si>
    <t>Ventil zpětný mosazný G 3" PN 10 do 110°C se dvěma závity</t>
  </si>
  <si>
    <t>722231079</t>
  </si>
  <si>
    <t>Armatury se dvěma závity ventily zpětné mosazné PN 10 do 110°C G 2"</t>
  </si>
  <si>
    <t>-258747033</t>
  </si>
  <si>
    <t>Ventil zpětný mosazný G 2" PN 10 do 110°C se dvěma závity</t>
  </si>
  <si>
    <t>722231077</t>
  </si>
  <si>
    <t>Armatury se dvěma závity ventily zpětné mosazné PN 10 do 110°C G 1"</t>
  </si>
  <si>
    <t>-781996986</t>
  </si>
  <si>
    <t>Ventil zpětný mosazný G 1" PN 10 do 110°C se dvěma závity</t>
  </si>
  <si>
    <t>722231074</t>
  </si>
  <si>
    <t>Armatury s jedním závitem kohouty plnicí a vypouštěcí PN 10 G 1/2"</t>
  </si>
  <si>
    <t>-1184774903</t>
  </si>
  <si>
    <t>Kohout plnicí nebo vypouštěcí G 1/2" PN 10 s jedním závitem</t>
  </si>
  <si>
    <t>722224115</t>
  </si>
  <si>
    <t>Armatury s jedním závitem nástěnky pro baterii G 1/2"</t>
  </si>
  <si>
    <t>1860265528</t>
  </si>
  <si>
    <t>pár</t>
  </si>
  <si>
    <t>Nástěnka pro baterii G 1/2" s jedním závitem</t>
  </si>
  <si>
    <t>722220121</t>
  </si>
  <si>
    <t>Armatury s jedním závitem nástěnky pro výtokový ventil G 1/2"</t>
  </si>
  <si>
    <t>913995207</t>
  </si>
  <si>
    <t>Nástěnka pro výtokový ventil G 1/2" s jedním závitem</t>
  </si>
  <si>
    <t>722220111</t>
  </si>
  <si>
    <t>Zřízení přípojek na potrubí vyvedení a upevnění výpustek přes 50 do DN 100</t>
  </si>
  <si>
    <t>-524448955</t>
  </si>
  <si>
    <t>Vyvedení a upevnění výpustku DN přes 50 do 100</t>
  </si>
  <si>
    <t>722190403</t>
  </si>
  <si>
    <t>Zřízení přípojek na potrubí vyvedení a upevnění výpustek přes 25 do DN 50</t>
  </si>
  <si>
    <t>-295045170</t>
  </si>
  <si>
    <t>Vyvedení a upevnění výpustku DN přes 25 do 50</t>
  </si>
  <si>
    <t>722190402</t>
  </si>
  <si>
    <t>Zřízení přípojek na potrubí vyvedení a upevnění výpustek do DN 25</t>
  </si>
  <si>
    <t>-1398026727</t>
  </si>
  <si>
    <t>Vyvedení a upevnění výpustku DN do 25</t>
  </si>
  <si>
    <t>722190401</t>
  </si>
  <si>
    <t>Ochrana potrubí termoizolačními trubicemi z pěnového polyetylenu PE přilepenými v příčných a podélných spojích, tloušťky izolace přes 20 do 25 mm, vnitřního průměru izolace DN přes 89 do 110 mm</t>
  </si>
  <si>
    <t>-1475750345</t>
  </si>
  <si>
    <t>Ochrana vodovodního potrubí přilepenými termoizolačními trubicemi z PE tl přes 20 do 25 mm DN přes 89 do 110 mm</t>
  </si>
  <si>
    <t>722181255</t>
  </si>
  <si>
    <t>Ochrana potrubí termoizolačními trubicemi z pěnového polyetylenu PE přilepenými v příčných a podélných spojích, tloušťky izolace přes 13 do 20 mm, vnitřního průměru izolace DN přes 89 do 110 mm</t>
  </si>
  <si>
    <t>95929728</t>
  </si>
  <si>
    <t>Ochrana vodovodního potrubí přilepenými termoizolačními trubicemi z PE tl přes 13 do 20 mm DN přes 89 do 110 mm</t>
  </si>
  <si>
    <t>722181245</t>
  </si>
  <si>
    <t>Ochrana potrubí termoizolačními trubicemi z pěnového polyetylenu PE přilepenými v příčných a podélných spojích, tloušťky izolace přes 13 do 20 mm, vnitřního průměru izolace DN přes 45 do 63 mm</t>
  </si>
  <si>
    <t>-1151636148</t>
  </si>
  <si>
    <t>Ochrana vodovodního potrubí přilepenými termoizolačními trubicemi z PE tl přes 13 do 20 mm DN přes 45 do 63 mm</t>
  </si>
  <si>
    <t>722181243</t>
  </si>
  <si>
    <t>Ochrana potrubí termoizolačními trubicemi z pěnového polyetylenu PE přilepenými v příčných a podélných spojích, tloušťky izolace přes 13 do 20 mm, vnitřního průměru izolace DN přes 22 do 45 mm</t>
  </si>
  <si>
    <t>22871968</t>
  </si>
  <si>
    <t>Ochrana vodovodního potrubí přilepenými termoizolačními trubicemi z PE tl přes 13 do 20 mm DN přes 22 do 45 mm</t>
  </si>
  <si>
    <t>722181242</t>
  </si>
  <si>
    <t>Ochrana potrubí termoizolačními trubicemi z pěnového polyetylenu PE přilepenými v příčných a podélných spojích, tloušťky izolace přes 6 do 9 mm, vnitřního průměru izolace DN do 22 mm</t>
  </si>
  <si>
    <t>-652997999</t>
  </si>
  <si>
    <t>Ochrana vodovodního potrubí přilepenými termoizolačními trubicemi z PE tl přes 6 do 9 mm DN do 22 mm</t>
  </si>
  <si>
    <t>722181221</t>
  </si>
  <si>
    <t>Potrubí z plastových trubek z polypropylenu PP-RCT svařovaných polyfúzně D 90 x 10,1</t>
  </si>
  <si>
    <t>-659301983</t>
  </si>
  <si>
    <t>Potrubí vodovodní plastové PP-RCT svar polyfúze D 90x10,1 mm</t>
  </si>
  <si>
    <t>722175009</t>
  </si>
  <si>
    <t>Potrubí z plastových trubek z polypropylenu PP-RCT svařovaných polyfúzně D 63 x 8,6</t>
  </si>
  <si>
    <t>-1013897051</t>
  </si>
  <si>
    <t>Potrubí vodovodní plastové PP-RCT svar polyfúze D 63x8,6 mm</t>
  </si>
  <si>
    <t>722175007</t>
  </si>
  <si>
    <t>Potrubí z plastových trubek z polypropylenu PP-RCT svařovaných polyfúzně D 32 x 4,4</t>
  </si>
  <si>
    <t>658676113</t>
  </si>
  <si>
    <t>Potrubí vodovodní plastové PP-RCT svar polyfúze D 32x4,4 mm</t>
  </si>
  <si>
    <t>722175004</t>
  </si>
  <si>
    <t>Potrubí z plastových trubek z polypropylenu PP-RCT svařovaných polyfúzně D 25 x 3,5</t>
  </si>
  <si>
    <t>1774240772</t>
  </si>
  <si>
    <t>Potrubí vodovodní plastové PP-RCT svar polyfúze D 25x3,5 mm</t>
  </si>
  <si>
    <t>722175003</t>
  </si>
  <si>
    <t>Potrubí z plastových trubek z polypropylenu PP-RCT svařovaných polyfúzně D 20 x 2,8</t>
  </si>
  <si>
    <t>-359078152</t>
  </si>
  <si>
    <t>Potrubí vodovodní plastové PP-RCT svar polyfúze D 20x2,8 mm</t>
  </si>
  <si>
    <t>722175002</t>
  </si>
  <si>
    <t>Zdravotechnika - vnitřní vodovod</t>
  </si>
  <si>
    <t>722</t>
  </si>
  <si>
    <t>Přesun hmot pro vnitřní kanalizace stanovený z hmotnosti přesunovaného materiálu vodorovná dopravní vzdálenost do 50 m v objektech výšky přes 6 do 12 m</t>
  </si>
  <si>
    <t>539128993</t>
  </si>
  <si>
    <t>Přesun hmot tonážní pro vnitřní kanalizace v objektech v přes 6 do 12 m</t>
  </si>
  <si>
    <t>998721102</t>
  </si>
  <si>
    <t>Kontrola a pročištění stávající kanalizace v kotelně a v 1.PP</t>
  </si>
  <si>
    <t>-1653759984</t>
  </si>
  <si>
    <t>Kontrola a tlakové pročištění stávající kanalizace v kotelně a v 1.PP</t>
  </si>
  <si>
    <t>721-01</t>
  </si>
  <si>
    <t>Zkouška těsnosti kanalizace v objektech vodou do DN 125</t>
  </si>
  <si>
    <t>532998763</t>
  </si>
  <si>
    <t>Zkouška těsnosti potrubí kanalizace vodou DN do 125</t>
  </si>
  <si>
    <t>721290111</t>
  </si>
  <si>
    <t>Neutralizace pro kondenzační kotel do 750kW včetně prvotního naplnění</t>
  </si>
  <si>
    <t>-1772485946</t>
  </si>
  <si>
    <t>ZI-k01</t>
  </si>
  <si>
    <t>Ventily přivzdušňovací odpadních potrubí montáž ventilů přivzdušňovacích ostatních typů do DN 110</t>
  </si>
  <si>
    <t>817929977</t>
  </si>
  <si>
    <t xml:space="preserve">Montáž neutralizace </t>
  </si>
  <si>
    <t>721279200</t>
  </si>
  <si>
    <t>Podlahové vpusti sklepní vpusti s vodorovným odtokem a trojnásobnou zpětnou klapkou DN 110 mřížka plast 180x125</t>
  </si>
  <si>
    <t>-1825382226</t>
  </si>
  <si>
    <t>Vpusť podlahová se svislým odtokem a zpětnou klapkou DN 110 s nerezovou mřížkou</t>
  </si>
  <si>
    <t>721211500</t>
  </si>
  <si>
    <t>Vyměření přípojek na potrubí vyvedení a upevnění odpadních výpustek DN 110</t>
  </si>
  <si>
    <t>-453120198</t>
  </si>
  <si>
    <t>Vyvedení a upevnění odpadních výpustek DN 110</t>
  </si>
  <si>
    <t>721194109</t>
  </si>
  <si>
    <t>Vyměření přípojek na potrubí vyvedení a upevnění odpadních výpustek DN 32</t>
  </si>
  <si>
    <t>-170100298</t>
  </si>
  <si>
    <t>Vyvedení a upevnění odpadních výpustek DN 32</t>
  </si>
  <si>
    <t>721194103</t>
  </si>
  <si>
    <t>Potrubí z trub polypropylenových připojovací DN 50</t>
  </si>
  <si>
    <t>-1605712166</t>
  </si>
  <si>
    <t>Potrubí kanalizační z PP připojovací DN 50</t>
  </si>
  <si>
    <t>721174043</t>
  </si>
  <si>
    <t>Potrubí z trub polypropylenových připojovací DN 40</t>
  </si>
  <si>
    <t>-398998365</t>
  </si>
  <si>
    <t>Potrubí kanalizační z PP připojovací DN 40</t>
  </si>
  <si>
    <t>721174042</t>
  </si>
  <si>
    <t>Potrubí z trub polypropylenových připojovací DN 32</t>
  </si>
  <si>
    <t>-1866634485</t>
  </si>
  <si>
    <t>Potrubí kanalizační z PP připojovací DN 32</t>
  </si>
  <si>
    <t>721174041</t>
  </si>
  <si>
    <t>Potrubí z trub polypropylenových svodné (ležaté) DN 110</t>
  </si>
  <si>
    <t>1873951314</t>
  </si>
  <si>
    <t>Potrubí kanalizační z PP svodné DN 110</t>
  </si>
  <si>
    <t>721174005</t>
  </si>
  <si>
    <t>Potrubí z trub polypropylenových svodné (ležaté) DN 75</t>
  </si>
  <si>
    <t>1516923741</t>
  </si>
  <si>
    <t>Potrubí kanalizační z PP svodné DN 75</t>
  </si>
  <si>
    <t>721174004</t>
  </si>
  <si>
    <t>Opravy odpadního potrubí litinového propojení dosavadního potrubí DN 100</t>
  </si>
  <si>
    <t>-1674908639</t>
  </si>
  <si>
    <t>Potrubí litinové propojení potrubí DN 100</t>
  </si>
  <si>
    <t>721140915</t>
  </si>
  <si>
    <t>Opravy odpadního potrubí litinového vsazení odbočky do potrubí DN 100</t>
  </si>
  <si>
    <t>1531269312</t>
  </si>
  <si>
    <t>Potrubí litinové vsazení odbočky DN 100</t>
  </si>
  <si>
    <t>721140905</t>
  </si>
  <si>
    <t>Opravy potrubí hrdlového přetěsnění hrdla odpadního potrubí do DN 100</t>
  </si>
  <si>
    <t>239787532</t>
  </si>
  <si>
    <t>Přetěsnění potrubí hrdlového DN do 100</t>
  </si>
  <si>
    <t>721100902</t>
  </si>
  <si>
    <t>Uchazeč:</t>
  </si>
  <si>
    <t>Celkové náklady za stavbu 1) + 2)</t>
  </si>
  <si>
    <t>KOMPLETACNA</t>
  </si>
  <si>
    <t>Kompletační činnost</t>
  </si>
  <si>
    <t>Jiné VRN</t>
  </si>
  <si>
    <t>Projektové práce</t>
  </si>
  <si>
    <t>Zařízení staveniště</t>
  </si>
  <si>
    <t>2) Ostatní náklady</t>
  </si>
  <si>
    <t>HZS - Hodinové zúčtovací sazby</t>
  </si>
  <si>
    <t xml:space="preserve">    23-M - Demontáže potrubí</t>
  </si>
  <si>
    <t>M - Práce a dodávky na demontáži</t>
  </si>
  <si>
    <t xml:space="preserve">    722 - Zdravotechnika - vnitřní vodovod</t>
  </si>
  <si>
    <t xml:space="preserve">    721 - Zdravotechnika - vnitřní kanalizace</t>
  </si>
  <si>
    <t>1) Náklady ze soupisu prací</t>
  </si>
  <si>
    <t>Razítko</t>
  </si>
  <si>
    <t>Datum a podpis:</t>
  </si>
  <si>
    <t>Objednavatel</t>
  </si>
  <si>
    <t>Zpracovatel</t>
  </si>
  <si>
    <t>Náklady z rozpočtu</t>
  </si>
  <si>
    <t>J.Seidl</t>
  </si>
  <si>
    <t xml:space="preserve">ČKJ Projekt s.r.o., Doležalova 1059, 198 00 Praha </t>
  </si>
  <si>
    <t>45280495</t>
  </si>
  <si>
    <t>Plzeňský kraj, Škroupova 1760/18, 301 00 Plzeň</t>
  </si>
  <si>
    <t>70890366</t>
  </si>
  <si>
    <t>D.1.1.4a) - SO 01 Kotelna - Zdravotně technické instalace - rozvod vody a kanalizace (ZTI)</t>
  </si>
  <si>
    <t>{f02b50d2-2294-4eb8-9fbb-3a5f0bea2889}</t>
  </si>
  <si>
    <t>{fcd5c224-b7a8-4296-97e4-36d7f30a4874}</t>
  </si>
  <si>
    <t>D.1.1.4c) - SO 01 Kotelna - Vytápění a kotelna (TOP)</t>
  </si>
  <si>
    <t xml:space="preserve">    734 - Ústřední vytápění - armatury</t>
  </si>
  <si>
    <t xml:space="preserve">    735 - Ústřední vytápění - otopná tělesa</t>
  </si>
  <si>
    <t xml:space="preserve">    783 - Dokončovací práce - nátěry</t>
  </si>
  <si>
    <t xml:space="preserve">    23-M - Demontáže potrubí a zařízení</t>
  </si>
  <si>
    <t>713463211</t>
  </si>
  <si>
    <t>Montáž izolace tepelné potrubí potrubními pouzdry s Al fólií staženými Al páskou 1x D do 50 mm</t>
  </si>
  <si>
    <t>1334962270</t>
  </si>
  <si>
    <t>Montáž izolace tepelné potrubí a ohybů tvarovkami nebo deskami potrubními pouzdry s povrchovou úpravou hliníkovou fólií (izolační materiál ve specifikaci) přelepenými samolepící hliníkovou páskou potrubí jednovrstvá D do 50 mm</t>
  </si>
  <si>
    <t>63154003</t>
  </si>
  <si>
    <t>pouzdro izolační potrubní z minerální vlny s Al fólií max. 250/100°C 18/20mm</t>
  </si>
  <si>
    <t>1398087636</t>
  </si>
  <si>
    <t>13,7254901960784*1,02 'Přepočtené koeficientem množství</t>
  </si>
  <si>
    <t>63154004</t>
  </si>
  <si>
    <t>pouzdro izolační potrubní z minerální vlny s Al fólií max. 250/100°C 22/20mm</t>
  </si>
  <si>
    <t>-1336175293</t>
  </si>
  <si>
    <t>63154005</t>
  </si>
  <si>
    <t>pouzdro izolační potrubní z minerální vlny s Al fólií max. 250/100°C 28/20mm</t>
  </si>
  <si>
    <t>-619040254</t>
  </si>
  <si>
    <t>63154532</t>
  </si>
  <si>
    <t>pouzdro izolační potrubní z minerální vlny s Al fólií max. 250/100°C 35/30mm</t>
  </si>
  <si>
    <t>1709703454</t>
  </si>
  <si>
    <t>63154533</t>
  </si>
  <si>
    <t>pouzdro izolační potrubní z minerální vlny s Al fólií max. 250/100°C 43/30mm</t>
  </si>
  <si>
    <t>-1613475495</t>
  </si>
  <si>
    <t>pouzdro izolační potrubní z minerální vlny s Al fólií max. 250/100°C 42/30mm</t>
  </si>
  <si>
    <t>63154574</t>
  </si>
  <si>
    <t>pouzdro izolační potrubní z minerální vlny s Al fólií max. 250/100°C 49/40mm</t>
  </si>
  <si>
    <t>-703402312</t>
  </si>
  <si>
    <t>pouzdro izolační potrubní z minerální vlny s Al fólií max. 250/100°C 48/40mm</t>
  </si>
  <si>
    <t>63154605</t>
  </si>
  <si>
    <t>pouzdro izolační potrubní z minerální vlny s Al fólií max. 250/100°C 57/50mm</t>
  </si>
  <si>
    <t>1184643757</t>
  </si>
  <si>
    <t>pouzdro izolační potrubní z minerální vlny s Al fólií max. 250/100°C 60/50mm</t>
  </si>
  <si>
    <t>713463212</t>
  </si>
  <si>
    <t>Montáž izolace tepelné potrubí potrubními pouzdry s Al fólií staženými Al páskou 1x D přes 50 do 100 mm</t>
  </si>
  <si>
    <t>1580488100</t>
  </si>
  <si>
    <t>Montáž izolace tepelné potrubí a ohybů tvarovkami nebo deskami potrubními pouzdry s povrchovou úpravou hliníkovou fólií (izolační materiál ve specifikaci) přelepenými samolepící hliníkovou páskou potrubí jednovrstvá D přes 50 do 100 mm</t>
  </si>
  <si>
    <t>63154032</t>
  </si>
  <si>
    <t>pouzdro izolační potrubní z minerální vlny s Al fólií max. 250/100°C 76/60mm</t>
  </si>
  <si>
    <t>182153038</t>
  </si>
  <si>
    <t>23,5294117647059*1,02 'Přepočtené koeficientem množství</t>
  </si>
  <si>
    <t>63154049</t>
  </si>
  <si>
    <t>pouzdro izolační potrubní z minerální vlny s Al fólií max. 250/100°C 89/80mm</t>
  </si>
  <si>
    <t>-2013602504</t>
  </si>
  <si>
    <t>63154056</t>
  </si>
  <si>
    <t>pouzdro izolační potrubní z minerální vlny s Al fólií max. 250/100°C 108/100mm</t>
  </si>
  <si>
    <t>-1222929066</t>
  </si>
  <si>
    <t>713463213</t>
  </si>
  <si>
    <t>Montáž izolace tepelné potrubí potrubními pouzdry s Al fólií staženými Al páskou 1x D přes 100 do 150 mm</t>
  </si>
  <si>
    <t>-87144204</t>
  </si>
  <si>
    <t>Montáž izolace tepelné potrubí a ohybů tvarovkami nebo deskami potrubními pouzdry s povrchovou úpravou hliníkovou fólií (izolační materiál ve specifikaci) přelepenými samolepící hliníkovou páskou potrubí jednovrstvá D přes 100 do 150 mm</t>
  </si>
  <si>
    <t>63154058</t>
  </si>
  <si>
    <t>pouzdro izolační potrubní z minerální vlny s Al fólií max. 250/100°C 133/100mm</t>
  </si>
  <si>
    <t>1489560325</t>
  </si>
  <si>
    <t>9,80392156862745*1,02 'Přepočtené koeficientem množství</t>
  </si>
  <si>
    <t>63154060</t>
  </si>
  <si>
    <t>pouzdro izolační potrubní z minerální vlny s Al fólií max. 250/100°C 159/100mm</t>
  </si>
  <si>
    <t>-1603622589</t>
  </si>
  <si>
    <t>713463215</t>
  </si>
  <si>
    <t>Montáž izolace tepelné ohybů potrubními pouzdry s Al fólií staženými Al páskou 1x D do 50 mm</t>
  </si>
  <si>
    <t>695347329</t>
  </si>
  <si>
    <t>Montáž izolace tepelné potrubí a ohybů tvarovkami nebo deskami potrubními pouzdry s povrchovou úpravou hliníkovou fólií (izolační materiál ve specifikaci) přelepenými samolepící hliníkovou páskou ohybů jednovrstvá D do 50 mm</t>
  </si>
  <si>
    <t>1041520545</t>
  </si>
  <si>
    <t>1406237006</t>
  </si>
  <si>
    <t>826518300</t>
  </si>
  <si>
    <t>713463216</t>
  </si>
  <si>
    <t>Montáž izolace tepelné ohybů potrubními pouzdry s Al fólií staženými Al páskou 1x D přes 50 do 100 mm</t>
  </si>
  <si>
    <t>1223203362</t>
  </si>
  <si>
    <t>Montáž izolace tepelné potrubí a ohybů tvarovkami nebo deskami potrubními pouzdry s povrchovou úpravou hliníkovou fólií (izolační materiál ve specifikaci) přelepenými samolepící hliníkovou páskou ohybů jednovrstvá D přes 50 do 100 mm</t>
  </si>
  <si>
    <t>-745129857</t>
  </si>
  <si>
    <t>1,96078431372549*1,02 'Přepočtené koeficientem množství</t>
  </si>
  <si>
    <t>655560709</t>
  </si>
  <si>
    <t>773923277</t>
  </si>
  <si>
    <t>713463217</t>
  </si>
  <si>
    <t>Montáž izolace tepelné ohybů potrubními pouzdry s Al fólií staženými Al páskou 1x D přes 100 do 150 mm</t>
  </si>
  <si>
    <t>2025122564</t>
  </si>
  <si>
    <t>Montáž izolace tepelné potrubí a ohybů tvarovkami nebo deskami potrubními pouzdry s povrchovou úpravou hliníkovou fólií (izolační materiál ve specifikaci) přelepenými samolepící hliníkovou páskou ohybů jednovrstvá D přes 100 do 150 mm</t>
  </si>
  <si>
    <t>441696697</t>
  </si>
  <si>
    <t>2,94117647058824*1,02 'Přepočtené koeficientem množství</t>
  </si>
  <si>
    <t>-155548526</t>
  </si>
  <si>
    <t>998713102</t>
  </si>
  <si>
    <t>Přesun hmot tonážní pro izolace tepelné v objektech v přes 6 do 12 m</t>
  </si>
  <si>
    <t>482061462</t>
  </si>
  <si>
    <t>Přesun hmot pro izolace tepelné stanovený z hmotnosti přesunovaného materiálu vodorovná dopravní vzdálenost do 50 m v objektech výšky přes 6 m do 12 m</t>
  </si>
  <si>
    <t>731244600</t>
  </si>
  <si>
    <t>Montáž kondenzačního kotle o výkonu 700-750kW včetně vystojení</t>
  </si>
  <si>
    <t>-1546007218</t>
  </si>
  <si>
    <t>Kotle ocelové teplovodní plynové stacionární kondenzační montáž kotlů kondenzačních ostatních typů o výkonu přes 28 do 50 kW</t>
  </si>
  <si>
    <t>UT-K01</t>
  </si>
  <si>
    <t>Stacionární nerezový kondenzační kotel pro provoz s přetlakovým hořákem o výkonu 700-750kW při 80/60°C, tlum.podl.</t>
  </si>
  <si>
    <t>-1400259609</t>
  </si>
  <si>
    <t>UT-K02</t>
  </si>
  <si>
    <t>Nosník armatur</t>
  </si>
  <si>
    <t>1467007775</t>
  </si>
  <si>
    <t>UT-K03</t>
  </si>
  <si>
    <t>Omezovač max. tlaku dle ČSN 12828</t>
  </si>
  <si>
    <t>1662111041</t>
  </si>
  <si>
    <t>UT-K04</t>
  </si>
  <si>
    <t>Omezovač min. tlaku dle ČSN 12828</t>
  </si>
  <si>
    <t>-1166754086</t>
  </si>
  <si>
    <t>UT-K05</t>
  </si>
  <si>
    <t>Sada havarijního termostatu a hlídače tlaku dle ČSN 12828 pro kotle nad 300kW</t>
  </si>
  <si>
    <t>173144300</t>
  </si>
  <si>
    <t>UT-K06</t>
  </si>
  <si>
    <t>Základní regulace kotle pro ovládání z nadřazeného MaR 0-10V</t>
  </si>
  <si>
    <t>-374988007</t>
  </si>
  <si>
    <t>UT-K07</t>
  </si>
  <si>
    <t>Modul pro napojení bezpečnostních prvků</t>
  </si>
  <si>
    <t>-1246253710</t>
  </si>
  <si>
    <t>UT-K08</t>
  </si>
  <si>
    <t xml:space="preserve">Kaskádový modul pro kotel K1 </t>
  </si>
  <si>
    <t>390835871</t>
  </si>
  <si>
    <t>UT-K09</t>
  </si>
  <si>
    <t>Konektor pro připojení kotlového čerpadlas bezpotenciálovým kontaktem k regulačním přístrojům</t>
  </si>
  <si>
    <t>-826691427</t>
  </si>
  <si>
    <t>UT-K10</t>
  </si>
  <si>
    <t>Pojistný přírubový ventil pro kotle o výkonu do 750kW, otv. přetlak 6bar, dodávka výrobce kotle</t>
  </si>
  <si>
    <t>844038767</t>
  </si>
  <si>
    <t>UT-K11</t>
  </si>
  <si>
    <t>Uvedení do provozu, nastavení a kontrola parametrů</t>
  </si>
  <si>
    <t>1555304944</t>
  </si>
  <si>
    <t>731251123</t>
  </si>
  <si>
    <t>Kotel ocelový elektrický závěsný přímotopný o výkonu 45 kW</t>
  </si>
  <si>
    <t>938389293</t>
  </si>
  <si>
    <t>Kotle ocelové teplovodní elektrické závěsné přímotopné 45,0 kW</t>
  </si>
  <si>
    <t>731289200</t>
  </si>
  <si>
    <t>Montáž hořáků na kapalná nebo plynná paliva přes 700 do 750 kW</t>
  </si>
  <si>
    <t>-615712862</t>
  </si>
  <si>
    <t>Hořáky na kapalná a plynná paliva olejové s dvoustupňovou regulací o výkonu montáž hořáků ostatních typů o výkonu přes 58 do 205 kW</t>
  </si>
  <si>
    <t>UT-K20</t>
  </si>
  <si>
    <t>Plynový hořák pro kondenzační kotel 700-750kW, připojovací tlak ZP 40kPa, modulace výkonu od 125kW + frekv. měnič , plynové armatury uzavírací, filtr, stabilizátor tlaku, vybavení pro konektorové propojení, štítek, prodloužení hoříkové hlavy dle kotle</t>
  </si>
  <si>
    <t>-248392982</t>
  </si>
  <si>
    <t>UT-K21</t>
  </si>
  <si>
    <t xml:space="preserve">Hořáková deska </t>
  </si>
  <si>
    <t>-1154650168</t>
  </si>
  <si>
    <t>UT-K22</t>
  </si>
  <si>
    <t>Pojízdný tlumič na hořák pro hořák do 750kW, útlumn 10-15dB(A)</t>
  </si>
  <si>
    <t>-1231125540</t>
  </si>
  <si>
    <t>UT-K23</t>
  </si>
  <si>
    <t>Dvoupalivový hořák pro kondenzační kotel 700-750kW, připojovací tlak ZP 40kPa, modulace výkonu od 250kW + frekv. měnič , plynové a olejové armatury, vybavení pro konekt. propojení, štítek, prodloužení hoříkové hlavy dle kotle</t>
  </si>
  <si>
    <t>-443767458</t>
  </si>
  <si>
    <t>UT-K24</t>
  </si>
  <si>
    <t>-1913520108</t>
  </si>
  <si>
    <t>UT-K25</t>
  </si>
  <si>
    <t>397203148</t>
  </si>
  <si>
    <t>731900000</t>
  </si>
  <si>
    <t>Montáž komínů</t>
  </si>
  <si>
    <t>583418032</t>
  </si>
  <si>
    <t>Nucené odtahy spalin od kondenzačních kotlů rozdělovače odtahů spalin (2 x 80 mm) připojení na kotli, průměru 80/125 mm</t>
  </si>
  <si>
    <t>UT-K30</t>
  </si>
  <si>
    <t>Dodávka nerezového izolovaného komínu DN300 včetně tvarovek, kontrolních otvorů, uchycení, konstrukce pro ukončení potrubí 3m nad střechou objektu  - viz výkres detail komínu</t>
  </si>
  <si>
    <t>944388812</t>
  </si>
  <si>
    <t>Dodávka komínu</t>
  </si>
  <si>
    <t>UT-K31</t>
  </si>
  <si>
    <t>Tlumič hluku spalin DN300 útlum 25dB(A)</t>
  </si>
  <si>
    <t>-1318367446</t>
  </si>
  <si>
    <t>UT-K32</t>
  </si>
  <si>
    <t>Výchozí revize + výpočet spalinové cesty</t>
  </si>
  <si>
    <t>1243486350</t>
  </si>
  <si>
    <t>731-01</t>
  </si>
  <si>
    <t xml:space="preserve">Montážní práce spojené s přepojováním potrubí </t>
  </si>
  <si>
    <t>-1756256600</t>
  </si>
  <si>
    <t>998731101</t>
  </si>
  <si>
    <t>Přesun hmot tonážní pro kotelny v objektech v do 6 m</t>
  </si>
  <si>
    <t>1636731352</t>
  </si>
  <si>
    <t>Přesun hmot pro kotelny stanovený z hmotnosti přesunovaného materiálu vodorovná dopravní vzdálenost do 50 m v objektech výšky do 6 m</t>
  </si>
  <si>
    <t>732111139</t>
  </si>
  <si>
    <t>Tělesa rozdělovačů a sběračů DN 200 z trub ocelových bezešvých</t>
  </si>
  <si>
    <t>-1743983367</t>
  </si>
  <si>
    <t>Rozdělovače a sběrače tělesa rozdělovačů a sběračů z ocelových trub bezešvých DN 200</t>
  </si>
  <si>
    <t>732111239</t>
  </si>
  <si>
    <t>Příplatek k rozdělovačům a sběračům za každých dalších 0,5 m tělesa DN 200</t>
  </si>
  <si>
    <t>1460363028</t>
  </si>
  <si>
    <t>Rozdělovače a sběrače tělesa rozdělovačů a sběračů z ocelových trub bezešvých Příplatek k cenám za každých dalších i započatých 0,5 m délky tělesa DN 200</t>
  </si>
  <si>
    <t>732111316</t>
  </si>
  <si>
    <t>Trubková hrdla rozdělovačů a sběračů bez přírub DN 40</t>
  </si>
  <si>
    <t>1541913224</t>
  </si>
  <si>
    <t>Rozdělovače a sběrače trubková hrdla rozdělovačů a sběračů bez přírub DN 40</t>
  </si>
  <si>
    <t>732111322</t>
  </si>
  <si>
    <t>Trubková hrdla rozdělovačů a sběračů bez přírub DN 65</t>
  </si>
  <si>
    <t>-618977225</t>
  </si>
  <si>
    <t>Rozdělovače a sběrače trubková hrdla rozdělovačů a sběračů bez přírub DN 65</t>
  </si>
  <si>
    <t>732111325</t>
  </si>
  <si>
    <t>Trubková hrdla rozdělovačů a sběračů bez přírub DN 80</t>
  </si>
  <si>
    <t>-999863385</t>
  </si>
  <si>
    <t>Rozdělovače a sběrače trubková hrdla rozdělovačů a sběračů bez přírub DN 80</t>
  </si>
  <si>
    <t>732111328</t>
  </si>
  <si>
    <t>Trubková hrdla rozdělovačů a sběračů bez přírub DN 100</t>
  </si>
  <si>
    <t>-1391602187</t>
  </si>
  <si>
    <t>Rozdělovače a sběrače trubková hrdla rozdělovačů a sběračů bez přírub DN 100</t>
  </si>
  <si>
    <t>732111332</t>
  </si>
  <si>
    <t>Trubková hrdla rozdělovačů a sběračů bez přírub DN 125</t>
  </si>
  <si>
    <t>1038712909</t>
  </si>
  <si>
    <t>Rozdělovače a sběrače trubková hrdla rozdělovačů a sběračů bez přírub DN 125</t>
  </si>
  <si>
    <t>732111335</t>
  </si>
  <si>
    <t>Trubková hrdla rozdělovačů a sběračů bez přírub DN 150</t>
  </si>
  <si>
    <t>-1009243340</t>
  </si>
  <si>
    <t>Rozdělovače a sběrače trubková hrdla rozdělovačů a sběračů bez přírub DN 150</t>
  </si>
  <si>
    <t>732113109</t>
  </si>
  <si>
    <t>Vyrovnávač dynamických tlaků DN 250 PN 6 hydraulický přírubový 4x DN200 včetně tepelné izolace</t>
  </si>
  <si>
    <t>-1209437962</t>
  </si>
  <si>
    <t>Rozdělovače a sběrače hydraulické vyrovnávače dynamických tlaků přírubové PN 6 (průtok Q m3/h) DN 200 (80 m3/h)</t>
  </si>
  <si>
    <t>732199100</t>
  </si>
  <si>
    <t>Montáž orientačních štítků</t>
  </si>
  <si>
    <t>-515661802</t>
  </si>
  <si>
    <t>Montáž štítků orientačních</t>
  </si>
  <si>
    <t>732219345</t>
  </si>
  <si>
    <t>Montáž ohříváku vody stojatého PN 1,6/1,0 o obsahu 1000 litrů</t>
  </si>
  <si>
    <t>151090056</t>
  </si>
  <si>
    <t>Montáž ohříváků vody zásobníkových stojatých PN 1,6/1,0 o obsahu 1 000 l</t>
  </si>
  <si>
    <t>UT-S01</t>
  </si>
  <si>
    <t>Nepřímovytápěný zásobník teplé vody objem 1000l, hmotnost 406kg, výkon 1551l/h 60°C, UT 3,8m3/h = 90,2kW</t>
  </si>
  <si>
    <t>-1008166969</t>
  </si>
  <si>
    <t>UT-S02</t>
  </si>
  <si>
    <t>Přímotopná elektrická vložka do zásobníku objemu 1000l 9kW</t>
  </si>
  <si>
    <t>-2099752604</t>
  </si>
  <si>
    <t>732331617</t>
  </si>
  <si>
    <t>Nádoba tlaková expanzní pro topnou a chladicí soustavu s membránou závitové připojení PN 0,6 o objemu 80 l</t>
  </si>
  <si>
    <t>123642957</t>
  </si>
  <si>
    <t>Nádoby expanzní tlakové pro topné a chladicí soustavy s membránou bez pojistného ventilu se závitovým připojením PN 0,6 o objemu 80 l</t>
  </si>
  <si>
    <t>732331619</t>
  </si>
  <si>
    <t>Nádoba tlaková expanzní pro topnou a chladicí soustavu s membránou závitové připojení PN 0,6 o objemu 140 l</t>
  </si>
  <si>
    <t>977109466</t>
  </si>
  <si>
    <t>Nádoby expanzní tlakové pro topné a chladicí soustavy s membránou bez pojistného ventilu se závitovým připojením PN 0,6 o objemu 140 l</t>
  </si>
  <si>
    <t>732331778</t>
  </si>
  <si>
    <t>Příslušenství k expanzním nádobám bezpečnostní uzávěr G 1 k měření tlaku</t>
  </si>
  <si>
    <t>1299807598</t>
  </si>
  <si>
    <t>Nádoby expanzní tlakové pro topné a chladicí soustavy příslušenství k expanzním nádobám bezpečnostní uzávěr k měření tlaku G 1</t>
  </si>
  <si>
    <t>732332407</t>
  </si>
  <si>
    <t>Základní expanzní nádoba PN 0,6 o obj 1000 l bez řídící čerpadlové jednotky</t>
  </si>
  <si>
    <t>-1673705293</t>
  </si>
  <si>
    <t>Expanzní automaty čerpadlové základní expanzní nádoby bez čerpadlové řídící jednotky PN 0,6 o objemu 1000 l</t>
  </si>
  <si>
    <t>732332522</t>
  </si>
  <si>
    <t>Řídící jednotka čerpadlového expanzního automatu se dvěma čerpadly a dotykovým ovládáním, 230V včetně uvedení do provozu</t>
  </si>
  <si>
    <t>1090305035</t>
  </si>
  <si>
    <t>Expanzní automaty čerpadlové řídící jednotky základních nádob se dvěma čerpadly PN 1,0 230 V 2-2/60</t>
  </si>
  <si>
    <t>732332601</t>
  </si>
  <si>
    <t>Příslušenství k automatům pro propojení čerpadlové jednotky se základní nádobou do 740 mm</t>
  </si>
  <si>
    <t>837739922</t>
  </si>
  <si>
    <t>Expanzní automaty příslušenství k expanzním automatům připojovací souprava řídící jednotky s jedním čerpadlem nádoba průměru do 740 mm</t>
  </si>
  <si>
    <t>732421453</t>
  </si>
  <si>
    <t>Čerpadlo teplovodní mokroběžné závitové oběhové DN 32 výtlak do 6,0 m průtok 4,5 m3/h pro vytápění (okruh VZT-hematologie-prádelna)</t>
  </si>
  <si>
    <t>16982152</t>
  </si>
  <si>
    <t>Čerpadla teplovodní závitová mokroběžná oběhová pro teplovodní vytápění (elektronicky řízená) PN 10, do 110°C DN přípojky/dopravní výška H (m) - čerpací výkon Q (m3/h) DN 32 / do 6,0 m / 4,5 m3/h</t>
  </si>
  <si>
    <t>732422212</t>
  </si>
  <si>
    <t>Čerpadlo teplovodní mokroběžné přírubové DN 40 výtlak do 6 m průtok 11 m3/h jednodílné pro vytápění (ohřev TUV)</t>
  </si>
  <si>
    <t>-632249521</t>
  </si>
  <si>
    <t>Čerpadla teplovodní přírubová mokroběžná oběhová pro teplovodní vytápění PN 6/10, do 110°C jednodílná DN příruby/dopravní výška H (m) - čerpací výkon Q (m3/h) DN 40/ do 6,0 m / 11,0 m3/h</t>
  </si>
  <si>
    <t>732422216</t>
  </si>
  <si>
    <t>Čerpadlo teplovodní mokroběžné přírubové DN 40 výtlak do 5 m průtok 15 m3/h jednodílné pro vytápění (okruh ostatní)</t>
  </si>
  <si>
    <t>1784062590</t>
  </si>
  <si>
    <t>Čerpadla teplovodní přírubová mokroběžná oběhová pro teplovodní vytápění PN 6/10, do 110°C jednodílná DN příruby/dopravní výška H (m) - čerpací výkon Q (m3/h) DN 40/ do 12,0 m / 16,0 m3/h</t>
  </si>
  <si>
    <t>732422241</t>
  </si>
  <si>
    <t>Čerpadlo teplovodní mokroběžné přírubové DN 80 výtlak do 5 m průtok 33 m3/h jednodílné pro vytápění (okruh lůžková část + poliklinika</t>
  </si>
  <si>
    <t>-386318162</t>
  </si>
  <si>
    <t>Čerpadla teplovodní přírubová mokroběžná oběhová pro teplovodní vytápění PN 6/10, do 110°C jednodílná DN příruby/dopravní výška H (m) - čerpací výkon Q (m3/h) DN 80/ do 10,0 m / 47,0 m3/h</t>
  </si>
  <si>
    <t>732422243</t>
  </si>
  <si>
    <t>Čerpadlo teplovodní mokroběžné přírubové DN 80 výtlak do 5 m průtok 32 m3/h jednodílné pro vytápění (kotlová čerpadla budou odpovídat požadavkům skutečného kotle)</t>
  </si>
  <si>
    <t>1505644</t>
  </si>
  <si>
    <t>Čerpadla teplovodní přírubová mokroběžná oběhová pro teplovodní vytápění PN 6/10, do 110°C jednodílná DN příruby/dopravní výška H (m) - čerpací výkon Q (m3/h) DN 80 / do 13,0 m / 62,0 m3/h</t>
  </si>
  <si>
    <t>732481200</t>
  </si>
  <si>
    <t>Montáž měřičů tepla</t>
  </si>
  <si>
    <t>-1230132684</t>
  </si>
  <si>
    <t>Měřiče vodoměry šroubové vertikální na horkou vodu do 130° C, PN 16 průtok Q (m3/hod) 15 m3/h</t>
  </si>
  <si>
    <t>UT-S10</t>
  </si>
  <si>
    <t>Ultrazvukový měřič tepla qp=3,5m3/h, G5/4", stavební délka 260mm, teplotní čidla, kabel 5m, varné nátrubky a jímky</t>
  </si>
  <si>
    <t>-1694600546</t>
  </si>
  <si>
    <t>UT-S11</t>
  </si>
  <si>
    <t>Ultrazvukový měřič tepla qp=10m3/h, DN40, stavební délka 300mm, teplotní čidla, kabel 5m, varné nátrubky a jímky</t>
  </si>
  <si>
    <t>1897260408</t>
  </si>
  <si>
    <t>UT-S12</t>
  </si>
  <si>
    <t>Ultrazvukový měřič tepla qp=25m3/h, DN80, stavební délka 300mm, teplotní čidla, kabel 5m, varné nátrubky a jímky</t>
  </si>
  <si>
    <t>503886914</t>
  </si>
  <si>
    <t>UT-S13</t>
  </si>
  <si>
    <t>Ultrazvukový měřič tepla qp=100m3/h, DN125, stavební délka 350mm, teplotní čidla, kabel 5m, varné nátrubky a jímky</t>
  </si>
  <si>
    <t>-675715094</t>
  </si>
  <si>
    <t>732-01</t>
  </si>
  <si>
    <t>-1222537049</t>
  </si>
  <si>
    <t>998732101</t>
  </si>
  <si>
    <t>Přesun hmot tonážní pro strojovny v objektech v do 6 m</t>
  </si>
  <si>
    <t>1381878466</t>
  </si>
  <si>
    <t>Přesun hmot pro strojovny stanovený z hmotnosti přesunovaného materiálu vodorovná dopravní vzdálenost do 50 m v objektech výšky do 6 m</t>
  </si>
  <si>
    <t>733111212</t>
  </si>
  <si>
    <t>Potrubí ocelové závitové černé bezešvé zesílené v kotelnách nebo strojovnách DN 10</t>
  </si>
  <si>
    <t>-1827383692</t>
  </si>
  <si>
    <t>Potrubí z trubek ocelových závitových černých spojovaných svařováním bezešvých zesílených nízkotlakých PN 16 do 115°C v kotelnách a strojovnách DN 10</t>
  </si>
  <si>
    <t>733111213</t>
  </si>
  <si>
    <t>Potrubí ocelové závitové černé bezešvé zesílené v kotelnách nebo strojovnách DN 15</t>
  </si>
  <si>
    <t>-372360845</t>
  </si>
  <si>
    <t>Potrubí z trubek ocelových závitových černých spojovaných svařováním bezešvých zesílených nízkotlakých PN 16 do 115°C v kotelnách a strojovnách DN 15</t>
  </si>
  <si>
    <t>733111214</t>
  </si>
  <si>
    <t>Potrubí ocelové závitové černé bezešvé zesílené v kotelnách nebo strojovnách DN 20</t>
  </si>
  <si>
    <t>1723136128</t>
  </si>
  <si>
    <t>Potrubí z trubek ocelových závitových černých spojovaných svařováním bezešvých zesílených nízkotlakých PN 16 do 115°C v kotelnách a strojovnách DN 20</t>
  </si>
  <si>
    <t>733111215</t>
  </si>
  <si>
    <t>Potrubí ocelové závitové černé bezešvé zesílené v kotelnách nebo strojovnách DN 25</t>
  </si>
  <si>
    <t>-210697444</t>
  </si>
  <si>
    <t>Potrubí z trubek ocelových závitových černých spojovaných svařováním bezešvých zesílených nízkotlakých PN 16 do 115°C v kotelnách a strojovnách DN 25</t>
  </si>
  <si>
    <t>733111216</t>
  </si>
  <si>
    <t>Potrubí ocelové závitové černé bezešvé zesílené v kotelnách nebo strojovnách DN 32</t>
  </si>
  <si>
    <t>-1643313332</t>
  </si>
  <si>
    <t>Potrubí z trubek ocelových závitových černých spojovaných svařováním bezešvých zesílených nízkotlakých PN 16 do 115°C v kotelnách a strojovnách DN 32</t>
  </si>
  <si>
    <t>733111217</t>
  </si>
  <si>
    <t>Potrubí ocelové závitové černé bezešvé zesílené v kotelnách nebo strojovnách DN 40</t>
  </si>
  <si>
    <t>1153937161</t>
  </si>
  <si>
    <t>Potrubí z trubek ocelových závitových černých spojovaných svařováním bezešvých zesílených nízkotlakých PN 16 do 115°C v kotelnách a strojovnách DN 40</t>
  </si>
  <si>
    <t>733111218</t>
  </si>
  <si>
    <t>Potrubí ocelové závitové černé bezešvé zesílené v kotelnách nebo strojovnách DN 50</t>
  </si>
  <si>
    <t>302362316</t>
  </si>
  <si>
    <t>Potrubí z trubek ocelových závitových černých spojovaných svařováním bezešvých zesílených nízkotlakých PN 16 do 115°C v kotelnách a strojovnách DN 50</t>
  </si>
  <si>
    <t>733113112</t>
  </si>
  <si>
    <t>Příplatek k potrubí z trubek ocelových černých závitových za zhotovení závitové ocelové přípojky DN 10</t>
  </si>
  <si>
    <t>2109441964</t>
  </si>
  <si>
    <t>Potrubí z trubek ocelových závitových černých Příplatek k ceně za zhotovení přípojky z ocelových trubek závitových DN 10</t>
  </si>
  <si>
    <t>733113114</t>
  </si>
  <si>
    <t>Příplatek k potrubí z trubek ocelových černých závitových za zhotovení závitové ocelové přípojky DN 20</t>
  </si>
  <si>
    <t>-44997744</t>
  </si>
  <si>
    <t>Potrubí z trubek ocelových závitových černých Příplatek k ceně za zhotovení přípojky z ocelových trubek závitových DN 20</t>
  </si>
  <si>
    <t>733113117</t>
  </si>
  <si>
    <t>Příplatek k potrubí z trubek ocelových černých závitových za zhotovení závitové ocelové přípojky DN 40</t>
  </si>
  <si>
    <t>1992879623</t>
  </si>
  <si>
    <t>Potrubí z trubek ocelových závitových černých Příplatek k ceně za zhotovení přípojky z ocelových trubek závitových DN 40</t>
  </si>
  <si>
    <t>733121222</t>
  </si>
  <si>
    <t>Potrubí ocelové hladké bezešvé v kotelnách nebo strojovnách spojované svařováním D 76x3,2</t>
  </si>
  <si>
    <t>1982351500</t>
  </si>
  <si>
    <t>Potrubí z trubek ocelových hladkých spojovaných svařováním černých bezešvých v kotelnách a strojovnách Ø 76/3,2</t>
  </si>
  <si>
    <t>733121225</t>
  </si>
  <si>
    <t>Potrubí ocelové hladké bezešvé v kotelnách nebo strojovnách spojované svařováním D 89x3,6</t>
  </si>
  <si>
    <t>-1614526619</t>
  </si>
  <si>
    <t>Potrubí z trubek ocelových hladkých spojovaných svařováním černých bezešvých v kotelnách a strojovnách Ø 89/3,6</t>
  </si>
  <si>
    <t>733121228</t>
  </si>
  <si>
    <t>Potrubí ocelové hladké bezešvé v kotelnách nebo strojovnách spojované svařováním D 108x4,0</t>
  </si>
  <si>
    <t>1099901076</t>
  </si>
  <si>
    <t>Potrubí z trubek ocelových hladkých spojovaných svařováním černých bezešvých v kotelnách a strojovnách Ø 108/4,0</t>
  </si>
  <si>
    <t>733121232</t>
  </si>
  <si>
    <t>Potrubí ocelové hladké bezešvé v kotelnách nebo strojovnách spojované svařováním D 133x4,0</t>
  </si>
  <si>
    <t>-302256260</t>
  </si>
  <si>
    <t>Potrubí z trubek ocelových hladkých spojovaných svařováním černých bezešvých v kotelnách a strojovnách Ø 133/4,0</t>
  </si>
  <si>
    <t>733121235</t>
  </si>
  <si>
    <t>Potrubí ocelové hladké bezešvé v kotelnách nebo strojovnách spojované svařováním D 159x4,5</t>
  </si>
  <si>
    <t>1245673783</t>
  </si>
  <si>
    <t>Potrubí z trubek ocelových hladkých spojovaných svařováním černých bezešvých v kotelnách a strojovnách Ø 159/4,5</t>
  </si>
  <si>
    <t>733123128</t>
  </si>
  <si>
    <t>Příplatek k potrubí ocelovému hladkému za zhotovení přípojky z trubek ocelových hladkých D 108x4,0</t>
  </si>
  <si>
    <t>-1813052554</t>
  </si>
  <si>
    <t>Potrubí z trubek ocelových hladkých Příplatek k cenám za zhotovení přípojky z trubek ocelových hladkých Ø 108/4,0</t>
  </si>
  <si>
    <t>733124119</t>
  </si>
  <si>
    <t>Příplatek k potrubí ocelovému hladkému za zhotovení přechodů z trubek hladkých kováním DN 65/40</t>
  </si>
  <si>
    <t>1195750867</t>
  </si>
  <si>
    <t>Potrubí z trubek ocelových hladkých zhotovení trubkových přechodů jednostranných přímých z trubek ocelových hladkých kováním DN/DN 1 70/ 40</t>
  </si>
  <si>
    <t>733124122</t>
  </si>
  <si>
    <t>Příplatek k potrubí ocelovému hladkému za zhotovení přechodů z trubek hladkých kováním DN 80/50</t>
  </si>
  <si>
    <t>1746731906</t>
  </si>
  <si>
    <t>Potrubí z trubek ocelových hladkých zhotovení trubkových přechodů jednostranných přímých z trubek ocelových hladkých kováním DN/DN 1 80/ 50</t>
  </si>
  <si>
    <t>733124123</t>
  </si>
  <si>
    <t>Příplatek k potrubí ocelovému hladkému za zhotovení přechodů z trubek hladkých kováním DN 80/40</t>
  </si>
  <si>
    <t>656568389</t>
  </si>
  <si>
    <t>Potrubí z trubek ocelových hladkých zhotovení trubkových přechodů jednostranných přímých z trubek ocelových hladkých kováním DN/DN 1 80/ 40</t>
  </si>
  <si>
    <t>733124124</t>
  </si>
  <si>
    <t>Příplatek k potrubí ocelovému hladkému za zhotovení přechodů z trubek hladkých kováním DN 100/65</t>
  </si>
  <si>
    <t>713818512</t>
  </si>
  <si>
    <t>Potrubí z trubek ocelových hladkých zhotovení trubkových přechodů jednostranných přímých z trubek ocelových hladkých kováním DN/DN 1 100/ 70</t>
  </si>
  <si>
    <t>733124126</t>
  </si>
  <si>
    <t>Příplatek k potrubí ocelovému hladkému za zhotovení přechodů z trubek hladkých kováním DN 125/80</t>
  </si>
  <si>
    <t>-1795443512</t>
  </si>
  <si>
    <t>Potrubí z trubek ocelových hladkých zhotovení trubkových přechodů jednostranných přímých z trubek ocelových hladkých kováním DN/DN 1 125/ 80</t>
  </si>
  <si>
    <t>733124127</t>
  </si>
  <si>
    <t>Příplatek k potrubí ocelovému hladkému za zhotovení přechodů z trubek hladkých kováním DN 125/40</t>
  </si>
  <si>
    <t>-1282713480</t>
  </si>
  <si>
    <t>Potrubí z trubek ocelových hladkých zhotovení trubkových přechodů jednostranných přímých z trubek ocelových hladkých kováním DN/DN 1 125/ 70</t>
  </si>
  <si>
    <t>733124131</t>
  </si>
  <si>
    <t>Příplatek k potrubí ocelovému hladkému za zhotovení přechodů z trubek hladkých kováním DN 200/150</t>
  </si>
  <si>
    <t>-980369269</t>
  </si>
  <si>
    <t>Potrubí z trubek ocelových hladkých zhotovení trubkových přechodů jednostranných přímých z trubek ocelových hladkých kováním DN/DN 1 200/125</t>
  </si>
  <si>
    <t>733124132</t>
  </si>
  <si>
    <t>Příplatek k potrubí ocelovému hladkému za zhotovení přechodů z trubek hladkých kováním DN 200/100</t>
  </si>
  <si>
    <t>307804747</t>
  </si>
  <si>
    <t>Potrubí z trubek ocelových hladkých zhotovení trubkových přechodů jednostranných přímých z trubek ocelových hladkých kováním DN/DN 1 200/100</t>
  </si>
  <si>
    <t>733141102</t>
  </si>
  <si>
    <t>Odvzdušňovací nádoba z trubek ocelových do DN 50</t>
  </si>
  <si>
    <t>455441502</t>
  </si>
  <si>
    <t>Odvzdušňovací nádobky, odlučovače a odkalovače nádobky z trubek ocelových do DN 50</t>
  </si>
  <si>
    <t>733190107</t>
  </si>
  <si>
    <t>Zkouška těsnosti potrubí ocelové závitové DN do 40</t>
  </si>
  <si>
    <t>-1763893585</t>
  </si>
  <si>
    <t>Zkoušky těsnosti potrubí, manžety prostupové z trubek ocelových zkoušky těsnosti potrubí (za provozu) z trubek ocelových závitových DN do 40</t>
  </si>
  <si>
    <t>733190108</t>
  </si>
  <si>
    <t>Zkouška těsnosti potrubí ocelové závitové DN přes 40 do 50</t>
  </si>
  <si>
    <t>-1864819542</t>
  </si>
  <si>
    <t>Zkoušky těsnosti potrubí, manžety prostupové z trubek ocelových zkoušky těsnosti potrubí (za provozu) z trubek ocelových závitových DN 40 do 50</t>
  </si>
  <si>
    <t>733190225</t>
  </si>
  <si>
    <t>Zkouška těsnosti potrubí ocelové hladké D přes 60,3x2,9 do 89x5,0</t>
  </si>
  <si>
    <t>-1833319159</t>
  </si>
  <si>
    <t>Zkoušky těsnosti potrubí, manžety prostupové z trubek ocelových zkoušky těsnosti potrubí (za provozu) z trubek ocelových hladkých Ø přes 60,3/2,9 do 89/5,0</t>
  </si>
  <si>
    <t>733190232</t>
  </si>
  <si>
    <t>Zkouška těsnosti potrubí ocelové hladké D přes 89x5,0 do 133x5,0</t>
  </si>
  <si>
    <t>-1237273235</t>
  </si>
  <si>
    <t>Zkoušky těsnosti potrubí, manžety prostupové z trubek ocelových zkoušky těsnosti potrubí (za provozu) z trubek ocelových hladkých Ø přes 89/5,0 do 133/5,0</t>
  </si>
  <si>
    <t>733190235</t>
  </si>
  <si>
    <t>Zkouška těsnosti potrubí ocelové hladké D přes 133x5,0 do 159x6,3</t>
  </si>
  <si>
    <t>1941027177</t>
  </si>
  <si>
    <t>Zkoušky těsnosti potrubí, manžety prostupové z trubek ocelových zkoušky těsnosti potrubí (za provozu) z trubek ocelových hladkých Ø přes 133/5,0 do 159/6,3</t>
  </si>
  <si>
    <t>733191111</t>
  </si>
  <si>
    <t>Manžeta prostupová pro ocelové potrubí DN do 20</t>
  </si>
  <si>
    <t>-1688878919</t>
  </si>
  <si>
    <t>Zkoušky těsnosti potrubí, manžety prostupové z trubek ocelových manžety prostupové pro trubky DN do 20</t>
  </si>
  <si>
    <t>733-01</t>
  </si>
  <si>
    <t>Montážní práce spojené s přepojováním potrubí</t>
  </si>
  <si>
    <t>-1306116027</t>
  </si>
  <si>
    <t>998733101</t>
  </si>
  <si>
    <t>Přesun hmot tonážní pro rozvody potrubí v objektech v do 6 m</t>
  </si>
  <si>
    <t>769310498</t>
  </si>
  <si>
    <t>Přesun hmot pro rozvody potrubí stanovený z hmotnosti přesunovaného materiálu vodorovná dopravní vzdálenost do 50 m v objektech výšky do 6 m</t>
  </si>
  <si>
    <t>734</t>
  </si>
  <si>
    <t>Ústřední vytápění - armatury</t>
  </si>
  <si>
    <t>734109215</t>
  </si>
  <si>
    <t>Montáž armatury přírubové se dvěma přírubami PN 16 DN 65</t>
  </si>
  <si>
    <t>-2037519934</t>
  </si>
  <si>
    <t>Montáž armatur přírubových se dvěma přírubami PN 16 DN 65</t>
  </si>
  <si>
    <t>UT-A01</t>
  </si>
  <si>
    <t>Přírubový ruční vyvažovací ventil DN65 PN16 2x měřící vsuvky včetně vypouštění</t>
  </si>
  <si>
    <t>-1511634931</t>
  </si>
  <si>
    <t>Přírubový vyvažovací ventil DN65 PN16 2x měřící vsuvky včetně vypouštění</t>
  </si>
  <si>
    <t>734109216</t>
  </si>
  <si>
    <t>Montáž armatury přírubové se dvěma přírubami PN 16 DN 80</t>
  </si>
  <si>
    <t>-1732361444</t>
  </si>
  <si>
    <t>Montáž armatur přírubových se dvěma přírubami PN 16 DN 80</t>
  </si>
  <si>
    <t>UT-A02</t>
  </si>
  <si>
    <t>Přírubový ruční vyvažovací ventil DN80 PN16 2x měřící vsuvky včetně vypouštění</t>
  </si>
  <si>
    <t>-413633395</t>
  </si>
  <si>
    <t>734109219</t>
  </si>
  <si>
    <t>Montáž armatury přírubové se dvěma přírubami PN 16 DN 150</t>
  </si>
  <si>
    <t>602836874</t>
  </si>
  <si>
    <t>Montáž armatur přírubových se dvěma přírubami PN 16 DN 150</t>
  </si>
  <si>
    <t>UT-A03</t>
  </si>
  <si>
    <t>Nerezový magnetický přírubový mechanický filtr DN150 včetně dif.manometru se spínacími kontakty, nátok vpravo</t>
  </si>
  <si>
    <t>69639804</t>
  </si>
  <si>
    <t>734163425</t>
  </si>
  <si>
    <t>Filtr DN 40 PN 16 do 300°C z uhlíkové oceli s vypouštěcí zátkou</t>
  </si>
  <si>
    <t>-667902515</t>
  </si>
  <si>
    <t>Filtry z uhlíkové oceli s čístícím víkem nebo vypouštěcí zátkou PN 16 do 300°C DN 40</t>
  </si>
  <si>
    <t>734163428</t>
  </si>
  <si>
    <t>Filtr DN 80 PN 16 do 300°C z uhlíkové oceli s vypouštěcí zátkou</t>
  </si>
  <si>
    <t>1381383756</t>
  </si>
  <si>
    <t>Filtry z uhlíkové oceli s čístícím víkem nebo vypouštěcí zátkou PN 16 do 300°C DN 80</t>
  </si>
  <si>
    <t>734163429</t>
  </si>
  <si>
    <t>Filtr DN 100 PN 16 do 300°C z uhlíkové oceli s vypouštěcí zátkou</t>
  </si>
  <si>
    <t>449401258</t>
  </si>
  <si>
    <t>Filtry z uhlíkové oceli s čístícím víkem nebo vypouštěcí zátkou PN 16 do 300°C DN 100</t>
  </si>
  <si>
    <t>734163430</t>
  </si>
  <si>
    <t>Filtr DN 125 PN 16 do 300°C z uhlíkové oceli s vypouštěcí zátkou</t>
  </si>
  <si>
    <t>-1714879182</t>
  </si>
  <si>
    <t>Filtry z uhlíkové oceli s čístícím víkem nebo vypouštěcí zátkou PN 16 do 300°C DN 125</t>
  </si>
  <si>
    <t>734173218</t>
  </si>
  <si>
    <t>Spoj přírubový PN 6/I do 200°C DN 100</t>
  </si>
  <si>
    <t>-1812725619</t>
  </si>
  <si>
    <t>Mezikusy, přírubové spoje přírubové spoje PN 6/I, 200°C DN 100</t>
  </si>
  <si>
    <t>734173222</t>
  </si>
  <si>
    <t>Spoj přírubový PN 6/I do 200°C DN 150</t>
  </si>
  <si>
    <t>-1117484379</t>
  </si>
  <si>
    <t>Mezikusy, přírubové spoje přírubové spoje PN 6/I, 200°C DN 150</t>
  </si>
  <si>
    <t>734173223</t>
  </si>
  <si>
    <t>Spoj přírubový PN 6/I do 200°C DN 200</t>
  </si>
  <si>
    <t>-127684343</t>
  </si>
  <si>
    <t>Mezikusy, přírubové spoje přírubové spoje PN 6/I, 200°C DN 200</t>
  </si>
  <si>
    <t>734192313</t>
  </si>
  <si>
    <t>Klapka přírubová zpětná DN 40 PN 16 do 100°C samočinná</t>
  </si>
  <si>
    <t>903020716</t>
  </si>
  <si>
    <t>Ostatní přírubové armatury klapky zpětné samočinné PN 16 do 100°C DN 50</t>
  </si>
  <si>
    <t>734192317</t>
  </si>
  <si>
    <t>Klapka přírubová zpětná DN 80 PN 16 do 100°C samočinná</t>
  </si>
  <si>
    <t>1915864210</t>
  </si>
  <si>
    <t>Ostatní přírubové armatury klapky zpětné samočinné PN 16 do 100°C DN 80</t>
  </si>
  <si>
    <t>734192318</t>
  </si>
  <si>
    <t>Klapka přírubová zpětná DN 100 PN 16 do 100°C samočinná</t>
  </si>
  <si>
    <t>-1299690971</t>
  </si>
  <si>
    <t>Ostatní přírubové armatury klapky zpětné samočinné PN 16 do 100°C DN 100</t>
  </si>
  <si>
    <t>734193113</t>
  </si>
  <si>
    <t>Klapka mezipřírubová uzavírací DN 40 PN 16 do 120°C disk tvárná litina</t>
  </si>
  <si>
    <t>-811642270</t>
  </si>
  <si>
    <t>Ostatní přírubové armatury klapky mezipřírubové uzavírací PN 16 do 120°C disk tvárná litina DN 40</t>
  </si>
  <si>
    <t>734193115</t>
  </si>
  <si>
    <t>Klapka mezipřírubová uzavírací DN 65 PN 16 do 120°C disk tvárná litina</t>
  </si>
  <si>
    <t>-1928439101</t>
  </si>
  <si>
    <t>Ostatní přírubové armatury klapky mezipřírubové uzavírací PN 16 do 120°C disk tvárná litina DN 65</t>
  </si>
  <si>
    <t>734193116</t>
  </si>
  <si>
    <t>Klapka mezipřírubová uzavírací DN 80 PN 16 do 120°C disk tvárná litina</t>
  </si>
  <si>
    <t>-302290243</t>
  </si>
  <si>
    <t>Ostatní přírubové armatury klapky mezipřírubové uzavírací PN 16 do 120°C disk tvárná litina DN 80</t>
  </si>
  <si>
    <t>734193117</t>
  </si>
  <si>
    <t>Klapka mezipřírubová uzavírací DN 100 PN 16 do 120°C disk tvárná litina</t>
  </si>
  <si>
    <t>635776393</t>
  </si>
  <si>
    <t>Ostatní přírubové armatury klapky mezipřírubové uzavírací PN 16 do 120°C disk tvárná litina DN 100</t>
  </si>
  <si>
    <t>734193118</t>
  </si>
  <si>
    <t>Klapka mezipřírubová uzavírací DN 125 PN 16 do 120°C disk tvárná litina</t>
  </si>
  <si>
    <t>-355465580</t>
  </si>
  <si>
    <t>Ostatní přírubové armatury klapky mezipřírubové uzavírací PN 16 do 120°C disk tvárná litina DN 125</t>
  </si>
  <si>
    <t>734193119</t>
  </si>
  <si>
    <t>Klapka mezipřírubová uzavírací DN 150 PN 16 do 120°C disk tvárná litina</t>
  </si>
  <si>
    <t>293946317</t>
  </si>
  <si>
    <t>Ostatní přírubové armatury klapky mezipřírubové uzavírací PN 16 do 120°C disk tvárná litina DN 150</t>
  </si>
  <si>
    <t>734209113</t>
  </si>
  <si>
    <t>Montáž armatury závitové s dvěma závity G 1/2</t>
  </si>
  <si>
    <t>917048851</t>
  </si>
  <si>
    <t>Montáž závitových armatur se 2 závity G 1/2 (DN 15)</t>
  </si>
  <si>
    <t>UT-A11</t>
  </si>
  <si>
    <t>Závitový ruční vyvažovací ventil DN15 2x měřící vsuvky včetně vypouštění</t>
  </si>
  <si>
    <t>113507157</t>
  </si>
  <si>
    <t>734209116</t>
  </si>
  <si>
    <t>Montáž armatury závitové s dvěma závity G 5/4</t>
  </si>
  <si>
    <t>-1057002566</t>
  </si>
  <si>
    <t>Montáž závitových armatur se 2 závity G 5/4 (DN 32)</t>
  </si>
  <si>
    <t>UT-A12</t>
  </si>
  <si>
    <t>Závitový ruční vyvažovací ventil DN32 2x měřící vsuvky včetně vypouštění</t>
  </si>
  <si>
    <t>-514918265</t>
  </si>
  <si>
    <t>734209118</t>
  </si>
  <si>
    <t>Montáž armatury závitové s dvěma závity G 2</t>
  </si>
  <si>
    <t>662488973</t>
  </si>
  <si>
    <t>Montáž závitových armatur se 2 závity G 2 (DN 50)</t>
  </si>
  <si>
    <t>UT-A13</t>
  </si>
  <si>
    <t>Závitový ruční vyvažovací ventil DN50 2x měřící vsuvky včetně vypouštění</t>
  </si>
  <si>
    <t>2013745127</t>
  </si>
  <si>
    <t>734211127</t>
  </si>
  <si>
    <t>Ventil závitový odvzdušňovací G 1/2 PN 14 do 120°C automatický se zpětnou klapkou otopných těles</t>
  </si>
  <si>
    <t>-1965803840</t>
  </si>
  <si>
    <t>Ventily odvzdušňovací závitové automatické se zpětnou klapkou PN 14 do 120°C G 1/2</t>
  </si>
  <si>
    <t>734221686</t>
  </si>
  <si>
    <t xml:space="preserve">Termostatická hlavice vosková PN 10 do 110°C otopných těles </t>
  </si>
  <si>
    <t>252019830</t>
  </si>
  <si>
    <t>Ventily regulační závitové hlavice termostatické, pro ovládání ventilů PN 10 do 110°C voskové otopných těles VK</t>
  </si>
  <si>
    <t>734222811</t>
  </si>
  <si>
    <t>Ventil závitový termostatický přímý G 3/8 PN 16 do 110°C s ruční hlavou chromovaný</t>
  </si>
  <si>
    <t>-1573397104</t>
  </si>
  <si>
    <t>Ventily regulační závitové termostatické, s hlavicí ručního ovládání PN 16 do 110°C přímé chromované G 3/8</t>
  </si>
  <si>
    <t>734261232</t>
  </si>
  <si>
    <t>Šroubení topenářské přímé G 3/8 PN 16 do 120°C</t>
  </si>
  <si>
    <t>157850421</t>
  </si>
  <si>
    <t>Šroubení topenářské PN 16 do 120°C přímé G 3/8</t>
  </si>
  <si>
    <t>734261233</t>
  </si>
  <si>
    <t>Šroubení topenářské přímé G 1/2 PN 16 do 120°C</t>
  </si>
  <si>
    <t>-1645526539</t>
  </si>
  <si>
    <t>Šroubení topenářské PN 16 do 120°C přímé G 1/2</t>
  </si>
  <si>
    <t>734261235</t>
  </si>
  <si>
    <t>Šroubení topenářské přímé G 1 PN 16 do 120°C</t>
  </si>
  <si>
    <t>-801368293</t>
  </si>
  <si>
    <t>Šroubení topenářské PN 16 do 120°C přímé G 1</t>
  </si>
  <si>
    <t>734261236</t>
  </si>
  <si>
    <t>Šroubení topenářské přímé G 5/4 PN 16 do 120°C</t>
  </si>
  <si>
    <t>-442797076</t>
  </si>
  <si>
    <t>Šroubení topenářské PN 16 do 120°C přímé G 5/4</t>
  </si>
  <si>
    <t>734261237</t>
  </si>
  <si>
    <t>Šroubení topenářské přímé G 6/4 PN 16 do 120°C</t>
  </si>
  <si>
    <t>-1129400267</t>
  </si>
  <si>
    <t>Šroubení topenářské PN 16 do 120°C přímé G 6/4</t>
  </si>
  <si>
    <t>734261716</t>
  </si>
  <si>
    <t>Šroubení regulační radiátorové přímé G 3/8 s vypouštěním</t>
  </si>
  <si>
    <t>246622467</t>
  </si>
  <si>
    <t>Šroubení regulační radiátorové přímé s vypouštěním G 3/8</t>
  </si>
  <si>
    <t>734291122</t>
  </si>
  <si>
    <t>Kohout plnící a vypouštěcí G 3/8 PN 10 do 90°C závitový</t>
  </si>
  <si>
    <t>-1652167028</t>
  </si>
  <si>
    <t>Ostatní armatury kohouty plnicí a vypouštěcí PN 10 do 90°C G 3/8</t>
  </si>
  <si>
    <t>156</t>
  </si>
  <si>
    <t>734291123</t>
  </si>
  <si>
    <t>Kohout plnící a vypouštěcí G 1/2 PN 10 do 90°C závitový</t>
  </si>
  <si>
    <t>-496770521</t>
  </si>
  <si>
    <t>Ostatní armatury kohouty plnicí a vypouštěcí PN 10 do 90°C G 1/2</t>
  </si>
  <si>
    <t>157</t>
  </si>
  <si>
    <t>734292812</t>
  </si>
  <si>
    <t>Kohout kulový přímý G 3/8 PN 42 do 185°C plnoprůtokový vnitřní závit těžká řada</t>
  </si>
  <si>
    <t>-460715900</t>
  </si>
  <si>
    <t>Ostatní armatury kulové kohouty PN 42 do 185°C plnoprůtokové vnitřní závit těžká řada G 3/8</t>
  </si>
  <si>
    <t>158</t>
  </si>
  <si>
    <t>734292814</t>
  </si>
  <si>
    <t>Kohout kulový přímý G 3/4 PN 42 do 185°C plnoprůtokový vnitřní závit těžká řada</t>
  </si>
  <si>
    <t>74711744</t>
  </si>
  <si>
    <t>Ostatní armatury kulové kohouty PN 42 do 185°C plnoprůtokové vnitřní závit těžká řada G 3/4</t>
  </si>
  <si>
    <t>159</t>
  </si>
  <si>
    <t>734292815</t>
  </si>
  <si>
    <t>Kohout kulový přímý G 1 PN 42 do 185°C plnoprůtokový vnitřní závit těžká řada</t>
  </si>
  <si>
    <t>862198745</t>
  </si>
  <si>
    <t>Ostatní armatury kulové kohouty PN 42 do 185°C plnoprůtokové vnitřní závit těžká řada G 1</t>
  </si>
  <si>
    <t>160</t>
  </si>
  <si>
    <t>734292817</t>
  </si>
  <si>
    <t>Kohout kulový přímý G 1 1/2 PN 42 do 185°C plnoprůtokový vnitřní závit těžká řada</t>
  </si>
  <si>
    <t>1289248627</t>
  </si>
  <si>
    <t>Ostatní armatury kulové kohouty PN 42 do 185°C plnoprůtokové vnitřní závit těžká řada G 1 1/2</t>
  </si>
  <si>
    <t>161</t>
  </si>
  <si>
    <t>734292818</t>
  </si>
  <si>
    <t>Kohout kulový přímý G 2 PN 42 do 185°C plnoprůtokový vnitřní závit těžká řada</t>
  </si>
  <si>
    <t>-1735283171</t>
  </si>
  <si>
    <t>Ostatní armatury kulové kohouty PN 42 do 185°C plnoprůtokové vnitřní závit těžká řada G 2</t>
  </si>
  <si>
    <t>162</t>
  </si>
  <si>
    <t>734295023</t>
  </si>
  <si>
    <t>Směšovací ventil otopných a chladicích systémů závitový třícestný G 5/4" kvs=16 se servomotorem dle MaR</t>
  </si>
  <si>
    <t>-1687149774</t>
  </si>
  <si>
    <t>Směšovací armatury otopných a chladících systémů ventily závitové PN 10 T= 120°C třícestné se servomotorem G 5/4</t>
  </si>
  <si>
    <t>163</t>
  </si>
  <si>
    <t>734296202</t>
  </si>
  <si>
    <t xml:space="preserve">Zónový ventil otopných soustav dvoucestný kulový 1pólové ovládání PN 16 T 110°C G 3/4"F + servopohon </t>
  </si>
  <si>
    <t>743745570</t>
  </si>
  <si>
    <t>Zónové ventily otopných nebo solárních systémů dvoucestné s jednopólovým ovládáním 230 V kulové PN 16 T=110°C s vnitřním závitem/průtoku G 3/4/20,0 m3/h</t>
  </si>
  <si>
    <t>164</t>
  </si>
  <si>
    <t>734411104</t>
  </si>
  <si>
    <t>Teploměr technický s pevným stonkem a jímkou zadní připojení průměr 63 mm délky 150 mm</t>
  </si>
  <si>
    <t>-1513115926</t>
  </si>
  <si>
    <t>Teploměry technické s pevným stonkem a jímkou zadní připojení (axiální) průměr 63 mm délka stonku 150 mm</t>
  </si>
  <si>
    <t>165</t>
  </si>
  <si>
    <t>734421112</t>
  </si>
  <si>
    <t>Tlakoměr s pevným stonkem a zpětnou klapkou tlak 0-16 bar průměr 63 mm zadní připojení</t>
  </si>
  <si>
    <t>1768506601</t>
  </si>
  <si>
    <t>Tlakoměry s pevným stonkem a zpětnou klapkou zadní připojení (axiální) tlaku 0–16 bar průměru 63 mm</t>
  </si>
  <si>
    <t>166</t>
  </si>
  <si>
    <t>734494212</t>
  </si>
  <si>
    <t>Návarek s trubkovým závitem G 3/8</t>
  </si>
  <si>
    <t>-718546603</t>
  </si>
  <si>
    <t>Měřicí armatury návarky s trubkovým závitem G 3/8</t>
  </si>
  <si>
    <t>167</t>
  </si>
  <si>
    <t>998734101</t>
  </si>
  <si>
    <t>Přesun hmot tonážní pro armatury v objektech v do 6 m</t>
  </si>
  <si>
    <t>-1092053297</t>
  </si>
  <si>
    <t>Přesun hmot pro armatury stanovený z hmotnosti přesunovaného materiálu vodorovná dopravní vzdálenost do 50 m v objektech výšky do 6 m</t>
  </si>
  <si>
    <t>735</t>
  </si>
  <si>
    <t>Ústřední vytápění - otopná tělesa</t>
  </si>
  <si>
    <t>168</t>
  </si>
  <si>
    <t>735151594</t>
  </si>
  <si>
    <t>Otopné těleso panelové dvoudeskové 2 přídavné přestupní plochy výška/délka 900/700 mm výkon 1619 W</t>
  </si>
  <si>
    <t>463918341</t>
  </si>
  <si>
    <t>Otopná tělesa panelová dvoudesková PN 1,0 MPa, T do 110°C se dvěma přídavnými přestupními plochami výšky tělesa 900 mm stavební délky / výkonu 700 mm / 1619 W</t>
  </si>
  <si>
    <t>169</t>
  </si>
  <si>
    <t>735900000</t>
  </si>
  <si>
    <t>Montáž teplovzdušné jednotky</t>
  </si>
  <si>
    <t>-1757915762</t>
  </si>
  <si>
    <t>Kapilární rohože pro topení a chlazení podlahové zkouška těsnosti rohoží vzduchem</t>
  </si>
  <si>
    <t>170</t>
  </si>
  <si>
    <t>UT-O01</t>
  </si>
  <si>
    <t xml:space="preserve">Teplovzdušná teplovodní jednotka o výkonu 12kW, konzole na stěnu (uchycení ke sloupu), listová žaluzie </t>
  </si>
  <si>
    <t>-1372751954</t>
  </si>
  <si>
    <t xml:space="preserve">Teplovzdušná teplvoodní jednotka o výkonu 12kW, konzole na stěnu (uchycení ke sloupu), listová žaluzie </t>
  </si>
  <si>
    <t>171</t>
  </si>
  <si>
    <t>998735101</t>
  </si>
  <si>
    <t>Přesun hmot tonážní pro otopná tělesa v objektech v do 6 m</t>
  </si>
  <si>
    <t>1272301031</t>
  </si>
  <si>
    <t>Přesun hmot pro otopná tělesa stanovený z hmotnosti přesunovaného materiálu vodorovná dopravní vzdálenost do 50 m v objektech výšky do 6 m</t>
  </si>
  <si>
    <t>172</t>
  </si>
  <si>
    <t>767995113</t>
  </si>
  <si>
    <t>Montáž atypických zámečnických konstrukcí hm přes 10 do 20 kg</t>
  </si>
  <si>
    <t>1929427287</t>
  </si>
  <si>
    <t>Montáž ostatních atypických zámečnických konstrukcí hmotnosti přes 10 do 20 kg</t>
  </si>
  <si>
    <t>173</t>
  </si>
  <si>
    <t>KPL-01</t>
  </si>
  <si>
    <t>Podpěry, konzoly, objímky (uchycení ke stěnám, stropům)</t>
  </si>
  <si>
    <t>-569329683</t>
  </si>
  <si>
    <t>Podpěry, konzoly, objímky</t>
  </si>
  <si>
    <t>174</t>
  </si>
  <si>
    <t>767995115</t>
  </si>
  <si>
    <t>Montáž atypických zámečnických konstrukcí hm přes 50 do 100 kg</t>
  </si>
  <si>
    <t>-1435787292</t>
  </si>
  <si>
    <t>Montáž ostatních atypických zámečnických konstrukcí hmotnosti přes 50 do 100 kg</t>
  </si>
  <si>
    <t>175</t>
  </si>
  <si>
    <t>KPL-02</t>
  </si>
  <si>
    <t>Podpěry, konzoly, objímky (3x vedle kotlů, 1x rozdělovač, 1x sběrač)</t>
  </si>
  <si>
    <t>-974582113</t>
  </si>
  <si>
    <t>176</t>
  </si>
  <si>
    <t>Přesun hmot tonážní pro zámečnické konstrukce v objektech v přes 6 do 12 m</t>
  </si>
  <si>
    <t>630636800</t>
  </si>
  <si>
    <t>783</t>
  </si>
  <si>
    <t>Dokončovací práce - nátěry</t>
  </si>
  <si>
    <t>177</t>
  </si>
  <si>
    <t>783604550</t>
  </si>
  <si>
    <t>Provedení základního jednonásobného nátěru potrubí DN do 50 mm</t>
  </si>
  <si>
    <t>-188902805</t>
  </si>
  <si>
    <t>Provedení nátěru armatur a kovových potrubí základního nebo základního antikorozního jednonásobného potrubí do DN 50 mm</t>
  </si>
  <si>
    <t>178</t>
  </si>
  <si>
    <t>783604560</t>
  </si>
  <si>
    <t>Provedení základního jednonásobného nátěru potrubí přes DN 50 do DN 100 mm</t>
  </si>
  <si>
    <t>160252310</t>
  </si>
  <si>
    <t>Provedení nátěru armatur a kovových potrubí základního nebo základního antikorozního jednonásobného potrubí přes DN 50 do DN 100 mm</t>
  </si>
  <si>
    <t>179</t>
  </si>
  <si>
    <t>783604570</t>
  </si>
  <si>
    <t>Provedení základního jednonásobného nátěru potrubí přes DN 100 do DN 150 mm</t>
  </si>
  <si>
    <t>-681506081</t>
  </si>
  <si>
    <t>Provedení nátěru armatur a kovových potrubí základního nebo základního antikorozního jednonásobného potrubí přes DN 100 do DN 150 mm</t>
  </si>
  <si>
    <t>180</t>
  </si>
  <si>
    <t>24629000</t>
  </si>
  <si>
    <t>hmota nátěrová syntetická základní na kovy</t>
  </si>
  <si>
    <t>1929363565</t>
  </si>
  <si>
    <t>816,326530612245*0,049 'Přepočtené koeficientem množství</t>
  </si>
  <si>
    <t>181</t>
  </si>
  <si>
    <t>783607750</t>
  </si>
  <si>
    <t>Provedení krycího dvojnásobného nátěru potrubí DN do 50 mm</t>
  </si>
  <si>
    <t>20243843</t>
  </si>
  <si>
    <t>Provedení nátěru armatur a kovových potrubí krycího dvojnásobného potrubí do DN 50 mm</t>
  </si>
  <si>
    <t>182</t>
  </si>
  <si>
    <t>24621670</t>
  </si>
  <si>
    <t>hmota nátěrová syntetická vrchní (email) odstín bílý</t>
  </si>
  <si>
    <t>955148915</t>
  </si>
  <si>
    <t>Demontáže potrubí a zařízení</t>
  </si>
  <si>
    <t>183</t>
  </si>
  <si>
    <t>DM-01</t>
  </si>
  <si>
    <t>I.etapa - Demontáž teplovodního kotle K1+K2 typu SB-120/B včetně tlakového hořáku, vypuštění vody, odpojení od rozvodů, rozřezání</t>
  </si>
  <si>
    <t>1576539138</t>
  </si>
  <si>
    <t>Demontáž ocelového potrubí do šrotu hmotnosti do 10 kg připojovací rozměr Ø 14, tl. 2,5 mm</t>
  </si>
  <si>
    <t>184</t>
  </si>
  <si>
    <t>DM-02</t>
  </si>
  <si>
    <t>I.etapa - Demontáž parního kotle K3 typu SB-120/B včetně tlakového hořáku, vypuštění vody, odpojení od rozvodů, rozřezání</t>
  </si>
  <si>
    <t>-750352470</t>
  </si>
  <si>
    <t>185</t>
  </si>
  <si>
    <t>DM-03</t>
  </si>
  <si>
    <t>I.etpapa - Demontáž parního kotle K4 typu TSH 10/14 včetně tlakového hořáku, vypuštění vody, odpojení od rozvodů, rozřezání</t>
  </si>
  <si>
    <t>-996495050</t>
  </si>
  <si>
    <t>186</t>
  </si>
  <si>
    <t>DM-04</t>
  </si>
  <si>
    <t>I-etapa - Demontáž kondenzátní nádrže včetně čerpadel, odpojení od rozvodů, rozřezání (v 1.PP)</t>
  </si>
  <si>
    <t>1480452666</t>
  </si>
  <si>
    <t>187</t>
  </si>
  <si>
    <t>DM-05</t>
  </si>
  <si>
    <t>I.etapa - Demontáž napájecí nádrže včetně odplynění včetně ocelové konstrukce, odpojení od rozvodů, rozřezání (v patře kotelny)</t>
  </si>
  <si>
    <t>2004689678</t>
  </si>
  <si>
    <t>188</t>
  </si>
  <si>
    <t>DM-06</t>
  </si>
  <si>
    <t>I.etapa - Demontáž rozdělovače a sběrače topné vody, odpojení od rozvodů včetně demontáží armatur a čerpadel</t>
  </si>
  <si>
    <t>-599875812</t>
  </si>
  <si>
    <t>189</t>
  </si>
  <si>
    <t>DM-07</t>
  </si>
  <si>
    <t xml:space="preserve">I.etapa - Demontáž parního rozdělovače, odpojení od rozvodů včetně demontáží armatur </t>
  </si>
  <si>
    <t>423755329</t>
  </si>
  <si>
    <t>190</t>
  </si>
  <si>
    <t>DM-08</t>
  </si>
  <si>
    <t>I.etapa - Demontáž parních ocelových rozvodů včetně armatur, konzolí, podpěr</t>
  </si>
  <si>
    <t>73249927</t>
  </si>
  <si>
    <t>191</t>
  </si>
  <si>
    <t>DM-09</t>
  </si>
  <si>
    <t>I.etapa - Demontáž teplovodních ocelových rozvodů včetně armatur, konzolí, podpěr</t>
  </si>
  <si>
    <t>1529975732</t>
  </si>
  <si>
    <t>192</t>
  </si>
  <si>
    <t>DM-10</t>
  </si>
  <si>
    <t>I.etapa - Demontáž původních volně vedených kouřovodů v kotelně mimo podlahy (v podlaze budou ponechány)</t>
  </si>
  <si>
    <t>-679283255</t>
  </si>
  <si>
    <t>193</t>
  </si>
  <si>
    <t>DM-11</t>
  </si>
  <si>
    <t>I.etapa - Demontáž potrubí a otopných těles v kotelně a na WC</t>
  </si>
  <si>
    <t>1509935938</t>
  </si>
  <si>
    <t>194</t>
  </si>
  <si>
    <t>DM-12</t>
  </si>
  <si>
    <t>I.etapa - Demontáž expanzních nádob</t>
  </si>
  <si>
    <t>344611748</t>
  </si>
  <si>
    <t>195</t>
  </si>
  <si>
    <t>DM-13</t>
  </si>
  <si>
    <t>I.etapa - Demontáž ostatního vybavení původního prostoru kotelny a strojovny pro instalaci nového zařízení</t>
  </si>
  <si>
    <t>-195835974</t>
  </si>
  <si>
    <t>196</t>
  </si>
  <si>
    <t>DM-20</t>
  </si>
  <si>
    <t>II.etapa - Demontáž stojatých zásobníků OVS 10m3, vypuštění, odpojení od rozvodů a rozřezání</t>
  </si>
  <si>
    <t>-1202439089</t>
  </si>
  <si>
    <t>197</t>
  </si>
  <si>
    <t>DM-21</t>
  </si>
  <si>
    <t>II.etapa - Demontáž ohřevu vody, 1x plynový kotel, 1x elektrokotel, 1x výměník, 1x příslušenství (potrubí, armatury)</t>
  </si>
  <si>
    <t>1862444060</t>
  </si>
  <si>
    <t>198</t>
  </si>
  <si>
    <t>DM-22</t>
  </si>
  <si>
    <t>II.etapa - Demontáž ostatního vybavení původního prostoru bývalé výměníkové stanice</t>
  </si>
  <si>
    <t>-1716810360</t>
  </si>
  <si>
    <t>199</t>
  </si>
  <si>
    <t>DM-23</t>
  </si>
  <si>
    <t xml:space="preserve">I.etapa - Ekologická likvidace, odvoz tepelné izolace na skládku nebezpečného odpadu </t>
  </si>
  <si>
    <t>1471685847</t>
  </si>
  <si>
    <t>200</t>
  </si>
  <si>
    <t>DM-24</t>
  </si>
  <si>
    <t xml:space="preserve">II.etapa - Ekologická likvidace, odvoz tepelné izolace na skládku nebezpečného odpadu </t>
  </si>
  <si>
    <t>-1165883702</t>
  </si>
  <si>
    <t>201</t>
  </si>
  <si>
    <t>HZS4111</t>
  </si>
  <si>
    <t>Hodinová zúčtovací sazba - doprava</t>
  </si>
  <si>
    <t>-26295944</t>
  </si>
  <si>
    <t>Hodinové zúčtovací sazby ostatních profesí obsluha stavebních strojů a zařízení řidič</t>
  </si>
  <si>
    <t>202</t>
  </si>
  <si>
    <t>HZS4132</t>
  </si>
  <si>
    <t>Hodinová zúčtovací sazba - jeřáb</t>
  </si>
  <si>
    <t>518509580</t>
  </si>
  <si>
    <t>Hodinové zúčtovací sazby ostatních profesí obsluha stavebních strojů a zařízení jeřábník specialista</t>
  </si>
  <si>
    <t>203</t>
  </si>
  <si>
    <t>HZS4211</t>
  </si>
  <si>
    <t>Hodinová zúčtovací sazba revizní technik</t>
  </si>
  <si>
    <t>-2080557487</t>
  </si>
  <si>
    <t>Hodinové zúčtovací sazby ostatních profesí revizní a kontrolní činnost revizní technik</t>
  </si>
  <si>
    <t>204</t>
  </si>
  <si>
    <t>HZS4212</t>
  </si>
  <si>
    <t>Hodinová zúčtovací sazba revizní technik specialista</t>
  </si>
  <si>
    <t>-1438154617</t>
  </si>
  <si>
    <t>Hodinové zúčtovací sazby ostatních profesí revizní a kontrolní činnost revizní technik specialista</t>
  </si>
  <si>
    <t>205</t>
  </si>
  <si>
    <t>187112805</t>
  </si>
  <si>
    <t>{2a15e679-2298-4a35-a9e4-4bd44dde869c}</t>
  </si>
  <si>
    <t>D.1.1.4d) - SO 01 Kotelna - Rozvod plynu (PZ)</t>
  </si>
  <si>
    <t xml:space="preserve">    723 - Zdravotechnika - vnitřní plynovod</t>
  </si>
  <si>
    <t>723</t>
  </si>
  <si>
    <t>Zdravotechnika - vnitřní plynovod</t>
  </si>
  <si>
    <t>723111202</t>
  </si>
  <si>
    <t>Potrubí ocelové závitové černé bezešvé svařované běžné DN 15</t>
  </si>
  <si>
    <t>-986062188</t>
  </si>
  <si>
    <t>Potrubí z ocelových trubek závitových černých spojovaných svařováním, bezešvých běžných DN 15</t>
  </si>
  <si>
    <t>723111203</t>
  </si>
  <si>
    <t>Potrubí ocelové závitové černé bezešvé svařované běžné DN 20</t>
  </si>
  <si>
    <t>1116376342</t>
  </si>
  <si>
    <t>Potrubí z ocelových trubek závitových černých spojovaných svařováním, bezešvých běžných DN 20</t>
  </si>
  <si>
    <t>723111206</t>
  </si>
  <si>
    <t>Potrubí ocelové závitové černé bezešvé svařované běžné DN 40</t>
  </si>
  <si>
    <t>-1912221789</t>
  </si>
  <si>
    <t>Potrubí z ocelových trubek závitových černých spojovaných svařováním, bezešvých běžných DN 40</t>
  </si>
  <si>
    <t>723120804</t>
  </si>
  <si>
    <t>Demontáž potrubí ocelové závitové svařované DN do 25</t>
  </si>
  <si>
    <t>1629983811</t>
  </si>
  <si>
    <t>Demontáž potrubí svařovaného z ocelových trubek závitových do DN 25</t>
  </si>
  <si>
    <t>723120805</t>
  </si>
  <si>
    <t>Demontáž potrubí ocelové závitové svařované DN od 25 do 50</t>
  </si>
  <si>
    <t>-1539881019</t>
  </si>
  <si>
    <t>Demontáž potrubí svařovaného z ocelových trubek závitových přes 25 do DN 50</t>
  </si>
  <si>
    <t>723150312</t>
  </si>
  <si>
    <t>Potrubí ocelové hladké černé bezešvé spojované svařováním tvářené za tepla D 57x3,2 mm</t>
  </si>
  <si>
    <t>-1214620676</t>
  </si>
  <si>
    <t>Potrubí z ocelových trubek hladkých černých spojovaných svařováním tvářených za tepla Ø 57/3,2</t>
  </si>
  <si>
    <t>723150314</t>
  </si>
  <si>
    <t>Potrubí ocelové hladké černé bezešvé spojované svařováním tvářené za tepla D 89x3,6 mm</t>
  </si>
  <si>
    <t>-2116226024</t>
  </si>
  <si>
    <t>Potrubí z ocelových trubek hladkých černých spojovaných svařováním tvářených za tepla Ø 89/3,6</t>
  </si>
  <si>
    <t>723150357</t>
  </si>
  <si>
    <t>Redukce zhotovená kováním přes 2 DN DN 150/80</t>
  </si>
  <si>
    <t>-846789821</t>
  </si>
  <si>
    <t>Potrubí z ocelových trubek hladkých černých spojovaných redukce - zhotovení kováním přes 2 DN DN 150/80</t>
  </si>
  <si>
    <t>723150371</t>
  </si>
  <si>
    <t>Chránička D 108x4 mm</t>
  </si>
  <si>
    <t>-131617282</t>
  </si>
  <si>
    <t>Potrubí z ocelových trubek hladkých černých spojovaných chráničky Ø 108/4</t>
  </si>
  <si>
    <t>723150803</t>
  </si>
  <si>
    <t>Demontáž potrubí ocelové hladké svařované D přes 44,5 do 76</t>
  </si>
  <si>
    <t>-1264844665</t>
  </si>
  <si>
    <t>Demontáž potrubí svařovaného z ocelových trubek hladkých přes 44,5 do Ø 76</t>
  </si>
  <si>
    <t>723150804</t>
  </si>
  <si>
    <t>Demontáž potrubí ocelové hladké svařované D přes 76 do 108</t>
  </si>
  <si>
    <t>-253618701</t>
  </si>
  <si>
    <t>Demontáž potrubí svařovaného z ocelových trubek hladkých přes 76 do Ø 108</t>
  </si>
  <si>
    <t>723150805</t>
  </si>
  <si>
    <t>Demontáž potrubí ocelové hladké svařované D přes 108 do 159</t>
  </si>
  <si>
    <t>-134368025</t>
  </si>
  <si>
    <t>Demontáž potrubí svařovaného z ocelových trubek hladkých přes 108 do Ø 159</t>
  </si>
  <si>
    <t>723150806</t>
  </si>
  <si>
    <t>Demontáž potrubí ocelové hladké svařované D 219</t>
  </si>
  <si>
    <t>460769164</t>
  </si>
  <si>
    <t>Demontáž potrubí svařovaného z ocelových trubek hladkých Ø 219</t>
  </si>
  <si>
    <t>723190204</t>
  </si>
  <si>
    <t>Přípojka plynovodní ocelová závitová černá bezešvá spojovaná na závit běžná DN 25</t>
  </si>
  <si>
    <t>-331954227</t>
  </si>
  <si>
    <t>Přípojky plynovodní ke strojům a zařízením z trubek ocelových závitových černých spojovaných na závit, bezešvých, běžných DN 25</t>
  </si>
  <si>
    <t>723190251</t>
  </si>
  <si>
    <t>Výpustky plynovodní vedení a upevnění DN 15</t>
  </si>
  <si>
    <t>-1636608808</t>
  </si>
  <si>
    <t>Přípojky plynovodní ke strojům a zařízením z trubek vyvedení a upevnění plynovodních výpustek na potrubí DN 15</t>
  </si>
  <si>
    <t>723190252</t>
  </si>
  <si>
    <t>Výpustky plynovodní vedení a upevnění DN 20</t>
  </si>
  <si>
    <t>-1105775845</t>
  </si>
  <si>
    <t>Přípojky plynovodní ke strojům a zařízením z trubek vyvedení a upevnění plynovodních výpustek na potrubí DN 20</t>
  </si>
  <si>
    <t>723190253</t>
  </si>
  <si>
    <t>Výpustky plynovodní vedení a upevnění DN 25</t>
  </si>
  <si>
    <t>883904926</t>
  </si>
  <si>
    <t>Přípojky plynovodní ke strojům a zařízením z trubek vyvedení a upevnění plynovodních výpustek na potrubí DN 25</t>
  </si>
  <si>
    <t>723190901</t>
  </si>
  <si>
    <t>Uzavření,otevření plynovodního potrubí při opravě</t>
  </si>
  <si>
    <t>-1037402508</t>
  </si>
  <si>
    <t>Opravy plynovodního potrubí uzavření nebo otevření potrubí</t>
  </si>
  <si>
    <t>723190907</t>
  </si>
  <si>
    <t>Odvzdušnění nebo napuštění plynovodního potrubí</t>
  </si>
  <si>
    <t>1554338986</t>
  </si>
  <si>
    <t>Opravy plynovodního potrubí odvzdušnění a napuštění potrubí</t>
  </si>
  <si>
    <t>723190909</t>
  </si>
  <si>
    <t>Zkouška těsnosti potrubí plynovodního</t>
  </si>
  <si>
    <t>-1962314793</t>
  </si>
  <si>
    <t>Opravy plynovodního potrubí neúřední zkouška těsnosti dosavadního potrubí</t>
  </si>
  <si>
    <t>723211227.AVK</t>
  </si>
  <si>
    <t>Šoupátko přírubové víkové AVK.3.1.150 P DN 150 PN 16 do 50°C měkkotěsnicí</t>
  </si>
  <si>
    <t>1073790633</t>
  </si>
  <si>
    <t>723212103</t>
  </si>
  <si>
    <t>Mezipřírubová uzavírací klapka DN 50</t>
  </si>
  <si>
    <t>367454638</t>
  </si>
  <si>
    <t>Armatury přírubové uzavírací klapky mezipřírubové DN 50</t>
  </si>
  <si>
    <t>723212105</t>
  </si>
  <si>
    <t>Mezipřírubová uzavírací klapka DN 80</t>
  </si>
  <si>
    <t>1547859924</t>
  </si>
  <si>
    <t>Armatury přírubové uzavírací klapky mezipřírubové DN 80</t>
  </si>
  <si>
    <t>723214138</t>
  </si>
  <si>
    <t>Filtr plynový DN 80 PN 16 do 300°C těleso uhlíková ocel s vypouštěcí zátkou</t>
  </si>
  <si>
    <t>-511151370</t>
  </si>
  <si>
    <t>Armatury přírubové plynové filtry těleso uhlíková ocel s čístícím víkem nebo vypouštěcí zátkou PN 16 do 300°C (D 71 118 616) DN 80</t>
  </si>
  <si>
    <t>723219102</t>
  </si>
  <si>
    <t>Montáž armatur plynovodních přírubových DN 50 ostatní typ</t>
  </si>
  <si>
    <t>943980241</t>
  </si>
  <si>
    <t>Armatury přírubové montáž armatur přírubových ostatních typů DN 50</t>
  </si>
  <si>
    <t>APL-01</t>
  </si>
  <si>
    <t>Plynoměr DN50 PN16 Q=9-58m3/h, přetlak plynu 40kPa</t>
  </si>
  <si>
    <t>2081938485</t>
  </si>
  <si>
    <t>Plynoměr DN50 PN</t>
  </si>
  <si>
    <t>723219104</t>
  </si>
  <si>
    <t>Montáž armatur plynovodních přírubových DN 80 ostatní typ</t>
  </si>
  <si>
    <t>1046980126</t>
  </si>
  <si>
    <t>Armatury přírubové montáž armatur přírubových ostatních typů DN 80</t>
  </si>
  <si>
    <t>APL-02</t>
  </si>
  <si>
    <t>Plynoměr DN80 PN16 Q=9-m3/h, přetlak plynu 40kPa</t>
  </si>
  <si>
    <t>-470622515</t>
  </si>
  <si>
    <t>APL-03</t>
  </si>
  <si>
    <t xml:space="preserve">Havarijní ventil pro plyn s elektromagnetickým ventilem DN80 PN16 Havariní rychlouzávěr DN80 PN16 R 230V přetlak plynu 40kPa včetně ochozu se solenoidem  </t>
  </si>
  <si>
    <t>270168863</t>
  </si>
  <si>
    <t>723221304</t>
  </si>
  <si>
    <t>Ventil vzorkovací rohový G 1/2" PN 5 s vnitřním závitem</t>
  </si>
  <si>
    <t>-2136058182</t>
  </si>
  <si>
    <t>Armatury s jedním závitem ventily vzorkovací rohové PN 5 vnitřní závit G 1/2"</t>
  </si>
  <si>
    <t>723229102</t>
  </si>
  <si>
    <t>Montáž armatur plynovodních s jedním závitem G 1/2" ostatní typ</t>
  </si>
  <si>
    <t>-2014692445</t>
  </si>
  <si>
    <t>Armatury s jedním závitem montáž armatur s jedním závitem ostatních typů G 1/2"</t>
  </si>
  <si>
    <t>APL-04</t>
  </si>
  <si>
    <t>Manometr 0-100 kPa + zkušební ventil</t>
  </si>
  <si>
    <t>1965786095</t>
  </si>
  <si>
    <t>723231162</t>
  </si>
  <si>
    <t>Kohout kulový přímý G 1/2" PN 42 do 185°C plnoprůtokový vnitřní závit těžká řada</t>
  </si>
  <si>
    <t>-784633683</t>
  </si>
  <si>
    <t>Armatury se dvěma závity kohouty kulové PN 42 do 185°C plnoprůtokové vnitřní závit těžká řada G 1/2"</t>
  </si>
  <si>
    <t>723231163</t>
  </si>
  <si>
    <t>Kohout kulový přímý G 3/4" PN 42 do 185°C plnoprůtokový vnitřní závit těžká řada</t>
  </si>
  <si>
    <t>-1611595913</t>
  </si>
  <si>
    <t>Armatury se dvěma závity kohouty kulové PN 42 do 185°C plnoprůtokové vnitřní závit těžká řada G 3/4"</t>
  </si>
  <si>
    <t>723231166</t>
  </si>
  <si>
    <t>Kohout kulový přímý G 1 1/2" PN 42 do 185°C plnoprůtokový vnitřní závit těžká řada</t>
  </si>
  <si>
    <t>714855150</t>
  </si>
  <si>
    <t>Armatury se dvěma závity kohouty kulové PN 42 do 185°C plnoprůtokové vnitřní závit těžká řada G 1 1/2"</t>
  </si>
  <si>
    <t>723261915</t>
  </si>
  <si>
    <t>Montáž plynoměrů G-40 maximální průtok 65 m3/hod.</t>
  </si>
  <si>
    <t>-1420668391</t>
  </si>
  <si>
    <t>Montáž plynoměrů při rekonstrukci plynoinstalací s odvzdušněním a odzkoušením maximální průtok Q (m3/h) 65 m3/h</t>
  </si>
  <si>
    <t>723261918</t>
  </si>
  <si>
    <t>Montáž plynoměrů G-160 maximální průtok 250 m3/hod.</t>
  </si>
  <si>
    <t>1902197880</t>
  </si>
  <si>
    <t>Montáž plynoměrů při rekonstrukci plynoinstalací s odvzdušněním a odzkoušením maximální průtok Q (m3/h) 250 m3/h</t>
  </si>
  <si>
    <t>723-01</t>
  </si>
  <si>
    <t>608344737</t>
  </si>
  <si>
    <t>998723102</t>
  </si>
  <si>
    <t>Přesun hmot tonážní pro vnitřní plynovod v objektech v přes 6 do 12 m</t>
  </si>
  <si>
    <t>-1294156915</t>
  </si>
  <si>
    <t>Přesun hmot pro vnitřní plynovod stanovený z hmotnosti přesunovaného materiálu vodorovná dopravní vzdálenost do 50 m v objektech výšky přes 6 do 12 m</t>
  </si>
  <si>
    <t>1217823703</t>
  </si>
  <si>
    <t>-1247268386</t>
  </si>
  <si>
    <t>817351816</t>
  </si>
  <si>
    <t>849222081</t>
  </si>
  <si>
    <t>-1023532351</t>
  </si>
  <si>
    <t>24626000</t>
  </si>
  <si>
    <t>hmota nátěrová vodou ředitelná základní i vrchní univerzální</t>
  </si>
  <si>
    <t>2133087308</t>
  </si>
  <si>
    <t>-1053541035</t>
  </si>
  <si>
    <t>783607760</t>
  </si>
  <si>
    <t>Provedení krycího dvojnásobného nátěru potrubí přes DN 50 do DN 100 mm</t>
  </si>
  <si>
    <t>-215185695</t>
  </si>
  <si>
    <t>Provedení nátěru armatur a kovových potrubí krycího dvojnásobného potrubí přes DN 50 do DN 100 mm</t>
  </si>
  <si>
    <t>24621690</t>
  </si>
  <si>
    <t>hmota nátěrová syntetická vrchní (email) odstín žluť chromová</t>
  </si>
  <si>
    <t>-1333561123</t>
  </si>
  <si>
    <t>-184452820</t>
  </si>
  <si>
    <t>{49296d22-c6a5-471f-9c2e-f1d7aaaccf8b}</t>
  </si>
  <si>
    <t>D.1.2.4c) - SO 02 Prádelna - Vytápění</t>
  </si>
  <si>
    <t>713410861</t>
  </si>
  <si>
    <t>Odstranění izolace tepelné potrubí pásy nebo rohožemi s AL fólií staženými AL páskou tl do 50 mm</t>
  </si>
  <si>
    <t>1958000697</t>
  </si>
  <si>
    <t>Odstranění tepelné izolace potrubí a ohybů pásy nebo rohožemi s povrchovou úpravou hliníkovou fólií připevněnými samolepící hliníkovou páskou potrubí, tloušťka izolace do 50 mm</t>
  </si>
  <si>
    <t>713410871</t>
  </si>
  <si>
    <t>Odstranění izolace tepelné ohybů pásy nebo rohožemi s AL fólií staženými AL páskou tl do 50 mm</t>
  </si>
  <si>
    <t>977320953</t>
  </si>
  <si>
    <t>Odstranění tepelné izolace potrubí a ohybů pásy nebo rohožemi s povrchovou úpravou hliníkovou fólií připevněnými samolepící hliníkovou páskou ohybů, tloušťka izolace do 50 mm</t>
  </si>
  <si>
    <t>628852715</t>
  </si>
  <si>
    <t>1518914980</t>
  </si>
  <si>
    <t>6*1,02 'Přepočtené koeficientem množství</t>
  </si>
  <si>
    <t>-1568887266</t>
  </si>
  <si>
    <t>-533462219</t>
  </si>
  <si>
    <t>426120069</t>
  </si>
  <si>
    <t>-356984290</t>
  </si>
  <si>
    <t>-872429010</t>
  </si>
  <si>
    <t>-2061726058</t>
  </si>
  <si>
    <t>2131277182</t>
  </si>
  <si>
    <t>1515990637</t>
  </si>
  <si>
    <t>-475171865</t>
  </si>
  <si>
    <t>-208760491</t>
  </si>
  <si>
    <t>-404491919</t>
  </si>
  <si>
    <t>720391880</t>
  </si>
  <si>
    <t>0,490196078431373*1,02 'Přepočtené koeficientem množství</t>
  </si>
  <si>
    <t>-651574551</t>
  </si>
  <si>
    <t>733110803</t>
  </si>
  <si>
    <t>Demontáž potrubí ocelového závitového DN do 15</t>
  </si>
  <si>
    <t>-573958755</t>
  </si>
  <si>
    <t>Demontáž potrubí z trubek ocelových závitových DN do 15</t>
  </si>
  <si>
    <t>733110806</t>
  </si>
  <si>
    <t>Demontáž potrubí ocelového závitového DN přes 15 do 32</t>
  </si>
  <si>
    <t>-1009408365</t>
  </si>
  <si>
    <t>Demontáž potrubí z trubek ocelových závitových DN přes 15 do 32</t>
  </si>
  <si>
    <t>733110808</t>
  </si>
  <si>
    <t>Demontáž potrubí ocelového závitového DN přes 32 do 50</t>
  </si>
  <si>
    <t>809304491</t>
  </si>
  <si>
    <t>Demontáž potrubí z trubek ocelových závitových DN přes 32 do 50</t>
  </si>
  <si>
    <t>733111102</t>
  </si>
  <si>
    <t>Potrubí ocelové závitové černé bezešvé běžné nízkotlaké DN 10</t>
  </si>
  <si>
    <t>-196772171</t>
  </si>
  <si>
    <t>Potrubí z trubek ocelových závitových černých spojovaných svařováním bezešvých běžných nízkotlakých PN 16 do 115°C DN 10</t>
  </si>
  <si>
    <t>733111103</t>
  </si>
  <si>
    <t>Potrubí ocelové závitové černé bezešvé běžné nízkotlaké DN 15</t>
  </si>
  <si>
    <t>-429716036</t>
  </si>
  <si>
    <t>Potrubí z trubek ocelových závitových černých spojovaných svařováním bezešvých běžných nízkotlakých PN 16 do 115°C DN 15</t>
  </si>
  <si>
    <t>733111104</t>
  </si>
  <si>
    <t>Potrubí ocelové závitové černé bezešvé běžné nízkotlaké DN 20</t>
  </si>
  <si>
    <t>-1582028561</t>
  </si>
  <si>
    <t>Potrubí z trubek ocelových závitových černých spojovaných svařováním bezešvých běžných nízkotlakých PN 16 do 115°C DN 20</t>
  </si>
  <si>
    <t>733111105</t>
  </si>
  <si>
    <t>Potrubí ocelové závitové černé bezešvé běžné nízkotlaké DN 25</t>
  </si>
  <si>
    <t>485858029</t>
  </si>
  <si>
    <t>Potrubí z trubek ocelových závitových černých spojovaných svařováním bezešvých běžných nízkotlakých PN 16 do 115°C DN 25</t>
  </si>
  <si>
    <t>733111106</t>
  </si>
  <si>
    <t>Potrubí ocelové závitové černé bezešvé běžné nízkotlaké DN 32</t>
  </si>
  <si>
    <t>-67418909</t>
  </si>
  <si>
    <t>Potrubí z trubek ocelových závitových černých spojovaných svařováním bezešvých běžných nízkotlakých PN 16 do 115°C DN 32</t>
  </si>
  <si>
    <t>733111107</t>
  </si>
  <si>
    <t>Potrubí ocelové závitové černé bezešvé běžné nízkotlaké DN 40</t>
  </si>
  <si>
    <t>-1114081997</t>
  </si>
  <si>
    <t>Potrubí z trubek ocelových závitových černých spojovaných svařováním bezešvých běžných nízkotlakých PN 16 do 115°C DN 40</t>
  </si>
  <si>
    <t>-1219378294</t>
  </si>
  <si>
    <t>733113113</t>
  </si>
  <si>
    <t>Příplatek k potrubí z trubek ocelových černých závitových za zhotovení závitové ocelové přípojky DN 15</t>
  </si>
  <si>
    <t>-743054155</t>
  </si>
  <si>
    <t>Potrubí z trubek ocelových závitových černých Příplatek k ceně za zhotovení přípojky z ocelových trubek závitových DN 15</t>
  </si>
  <si>
    <t>733140811</t>
  </si>
  <si>
    <t>Odřezání nádoby odvzdušňovací</t>
  </si>
  <si>
    <t>-675581710</t>
  </si>
  <si>
    <t>Demontáž odvzdušňovacích nádob a stříšek odřezání nádoby</t>
  </si>
  <si>
    <t>-1979138152</t>
  </si>
  <si>
    <t>733190801</t>
  </si>
  <si>
    <t>Odřezání objímky dvojité DN do 50</t>
  </si>
  <si>
    <t>1813464447</t>
  </si>
  <si>
    <t>Demontáž příslušenství potrubí odřezání objímek dvojitých DN do 50</t>
  </si>
  <si>
    <t>-1002470937</t>
  </si>
  <si>
    <t>733191112</t>
  </si>
  <si>
    <t>Manžeta prostupová pro ocelové potrubí DN přes 20 do 32</t>
  </si>
  <si>
    <t>590412702</t>
  </si>
  <si>
    <t>Zkoušky těsnosti potrubí, manžety prostupové z trubek ocelových manžety prostupové pro trubky DN přes 20 do 32</t>
  </si>
  <si>
    <t>733193810</t>
  </si>
  <si>
    <t>Rozřezání konzoly, podpěry nebo výložníku pro potrubí z L profilu do 50x50x5 mm</t>
  </si>
  <si>
    <t>455131518</t>
  </si>
  <si>
    <t>Demontáž příslušenství potrubí rozřezání konzol, podpěr a výložníků pro potrubí z úhelníků L do 50x50x5 mm</t>
  </si>
  <si>
    <t>Montážní práce spojení s přepojováním potrubí</t>
  </si>
  <si>
    <t>1013038581</t>
  </si>
  <si>
    <t>998733102</t>
  </si>
  <si>
    <t>Přesun hmot tonážní pro rozvody potrubí v objektech v přes 6 do 12 m</t>
  </si>
  <si>
    <t>-167808279</t>
  </si>
  <si>
    <t>Přesun hmot pro rozvody potrubí stanovený z hmotnosti přesunovaného materiálu vodorovná dopravní vzdálenost do 50 m v objektech výšky přes 6 do 12 m</t>
  </si>
  <si>
    <t>734100811</t>
  </si>
  <si>
    <t>Demontáž armatury přírubové se dvěma přírubami DN do 50</t>
  </si>
  <si>
    <t>-489265780</t>
  </si>
  <si>
    <t>Demontáž armatur přírubových se dvěma přírubami do DN 50</t>
  </si>
  <si>
    <t>734160812</t>
  </si>
  <si>
    <t>Demontáž odvaděče kondenzátu DN do 25</t>
  </si>
  <si>
    <t>-1020075367</t>
  </si>
  <si>
    <t>Demontáž odvaděčů kondenzátu do DN 25</t>
  </si>
  <si>
    <t>734190814</t>
  </si>
  <si>
    <t>Rozpojení přírubového spoje DN do 50</t>
  </si>
  <si>
    <t>-295876558</t>
  </si>
  <si>
    <t>Demontáž přírub rozpojení přírubového spoje do DN 50</t>
  </si>
  <si>
    <t>734211126</t>
  </si>
  <si>
    <t>Ventil závitový odvzdušňovací G 3/8 PN 14 do 120°C automatický se zpětnou klapkou otopných těles</t>
  </si>
  <si>
    <t>-1435845323</t>
  </si>
  <si>
    <t>Ventily odvzdušňovací závitové automatické se zpětnou klapkou PN 14 do 120°C G 3/8</t>
  </si>
  <si>
    <t>734220101</t>
  </si>
  <si>
    <t>Ventil závitový regulační přímý G 3/4 PN 20 do 100°C vyvažovací</t>
  </si>
  <si>
    <t>1969035981</t>
  </si>
  <si>
    <t>Ventily regulační závitové vyvažovací přímé PN 20 do 100°C G 3/4</t>
  </si>
  <si>
    <t>2026280765</t>
  </si>
  <si>
    <t>-1250261966</t>
  </si>
  <si>
    <t>734222812</t>
  </si>
  <si>
    <t>Ventil závitový termostatický přímý G 1/2 PN 16 do 110°C s ruční hlavou chromovaný</t>
  </si>
  <si>
    <t>-2031984178</t>
  </si>
  <si>
    <t>Ventily regulační závitové termostatické, s hlavicí ručního ovládání PN 16 do 110°C přímé chromované G 1/2</t>
  </si>
  <si>
    <t>734261234</t>
  </si>
  <si>
    <t>Šroubení topenářské přímé G 3/4 PN 16 do 120°C</t>
  </si>
  <si>
    <t>851893716</t>
  </si>
  <si>
    <t>Šroubení topenářské PN 16 do 120°C přímé G 3/4</t>
  </si>
  <si>
    <t>-1704295832</t>
  </si>
  <si>
    <t>734261416</t>
  </si>
  <si>
    <t>Šroubení regulační radiátorové rohové G 3/8 s vypouštěním</t>
  </si>
  <si>
    <t>-991252837</t>
  </si>
  <si>
    <t>Šroubení regulační radiátorové rohové s vypouštěním G 3/8</t>
  </si>
  <si>
    <t>1724375387</t>
  </si>
  <si>
    <t>734261717</t>
  </si>
  <si>
    <t>Šroubení regulační radiátorové přímé G 1/2 s vypouštěním</t>
  </si>
  <si>
    <t>2040899940</t>
  </si>
  <si>
    <t>Šroubení regulační radiátorové přímé s vypouštěním G 1/2</t>
  </si>
  <si>
    <t>1591807895</t>
  </si>
  <si>
    <t>2140136965</t>
  </si>
  <si>
    <t>998734102</t>
  </si>
  <si>
    <t>Přesun hmot tonážní pro armatury v objektech v přes 6 do 12 m</t>
  </si>
  <si>
    <t>-1736863928</t>
  </si>
  <si>
    <t>Přesun hmot pro armatury stanovený z hmotnosti přesunovaného materiálu vodorovná dopravní vzdálenost do 50 m v objektech výšky přes 6 do 12 m</t>
  </si>
  <si>
    <t>735151273</t>
  </si>
  <si>
    <t>Otopné těleso panelové jednodeskové 1 přídavná přestupní plocha výška/délka 600/600 mm výkon 601 W</t>
  </si>
  <si>
    <t>-1890524530</t>
  </si>
  <si>
    <t>Otopná tělesa panelová jednodesková PN 1,0 MPa, T do 110°C s jednou přídavnou přestupní plochou výšky tělesa 600 mm stavební délky / výkonu 600 mm / 601 W</t>
  </si>
  <si>
    <t>-77820597</t>
  </si>
  <si>
    <t>735151595</t>
  </si>
  <si>
    <t>Otopné těleso panelové dvoudeskové 2 přídavné přestupní plochy výška/délka 900/800 mm výkon 1850 W</t>
  </si>
  <si>
    <t>-390276122</t>
  </si>
  <si>
    <t>Otopná tělesa panelová dvoudesková PN 1,0 MPa, T do 110°C se dvěma přídavnými přestupními plochami výšky tělesa 900 mm stavební délky / výkonu 800 mm / 1850 W</t>
  </si>
  <si>
    <t>735151596</t>
  </si>
  <si>
    <t>Otopné těleso panelové dvoudeskové 2 přídavné přestupní plochy výška/délka 900/900 mm výkon 2082 W</t>
  </si>
  <si>
    <t>-243645937</t>
  </si>
  <si>
    <t>Otopná tělesa panelová dvoudesková PN 1,0 MPa, T do 110°C se dvěma přídavnými přestupními plochami výšky tělesa 900 mm stavební délky / výkonu 900 mm / 2082 W</t>
  </si>
  <si>
    <t>735151597</t>
  </si>
  <si>
    <t>Otopné těleso panelové dvoudeskové 2 přídavné přestupní plochy výška/délka 900/1000 mm výkon 2313 W</t>
  </si>
  <si>
    <t>-963797366</t>
  </si>
  <si>
    <t>Otopná tělesa panelová dvoudesková PN 1,0 MPa, T do 110°C se dvěma přídavnými přestupními plochami výšky tělesa 900 mm stavební délky / výkonu 1000 mm / 2313 W</t>
  </si>
  <si>
    <t>735151599</t>
  </si>
  <si>
    <t>Otopné těleso panelové dvoudeskové 2 přídavné přestupní plochy výška/délka 900/1200 mm výkon 2776 W</t>
  </si>
  <si>
    <t>-1783540540</t>
  </si>
  <si>
    <t>Otopná tělesa panelová dvoudesková PN 1,0 MPa, T do 110°C se dvěma přídavnými přestupními plochami výšky tělesa 900 mm stavební délky / výkonu 1200 mm / 2776 W</t>
  </si>
  <si>
    <t>735211813</t>
  </si>
  <si>
    <t>Demontáž registru trubkového žebrového 76/156 délka do 3 m třípramenný</t>
  </si>
  <si>
    <t>549326944</t>
  </si>
  <si>
    <t>Demontáž registrů z ocelových trubek žebrových Ø 76/3/156 stavební délky do 3 m, o počtu pramenů registru 3</t>
  </si>
  <si>
    <t>998735102</t>
  </si>
  <si>
    <t>Přesun hmot tonážní pro otopná tělesa v objektech v přes 6 do 12 m</t>
  </si>
  <si>
    <t>143753281</t>
  </si>
  <si>
    <t>Přesun hmot pro otopná tělesa stanovený z hmotnosti přesunovaného materiálu vodorovná dopravní vzdálenost do 50 m v objektech výšky přes 6 do 12 m</t>
  </si>
  <si>
    <t>1716854112</t>
  </si>
  <si>
    <t>1817645177</t>
  </si>
  <si>
    <t>-1363717733</t>
  </si>
  <si>
    <t>-1823863775</t>
  </si>
  <si>
    <t>-1170457935</t>
  </si>
  <si>
    <t>378412300</t>
  </si>
  <si>
    <t>-434076342</t>
  </si>
  <si>
    <t>1708130224</t>
  </si>
  <si>
    <t>{04cf1932-2cb5-417d-9509-5b58ba9f7f60}</t>
  </si>
  <si>
    <t>D.2.1.1 - Rekonstrukce úložiště a rozvodu ELTO</t>
  </si>
  <si>
    <t xml:space="preserve">M - Práce a dodávky na demontáži </t>
  </si>
  <si>
    <t xml:space="preserve">    23-M - Demontáž potrubí ELTO</t>
  </si>
  <si>
    <t>723150426</t>
  </si>
  <si>
    <t>Potrubí plyn ocelové z ušlechtilé oceli spojované lisováním D 42x1,5 mm</t>
  </si>
  <si>
    <t>-581480526</t>
  </si>
  <si>
    <t>Potrubí z ocelových trubek hladkých z ušlechtilé oceli (nerez) spojovaných lisováním Ø 42/1,5</t>
  </si>
  <si>
    <t>723150427</t>
  </si>
  <si>
    <t>Potrubí plyn ocelové z ušlechtilé oceli spojované lisováním D 54x1,5 mm</t>
  </si>
  <si>
    <t>1276277363</t>
  </si>
  <si>
    <t>Potrubí z ocelových trubek hladkých z ušlechtilé oceli (nerez) spojovaných lisováním Ø 54/1,5</t>
  </si>
  <si>
    <t>723181021</t>
  </si>
  <si>
    <t>Potrubí měděné tvrdé spojované lisováním D 15x1 mm</t>
  </si>
  <si>
    <t>1580496387</t>
  </si>
  <si>
    <t>Potrubí z měděných trubek tvrdých, spojovaných lisováním Ø 15/1</t>
  </si>
  <si>
    <t>300862049</t>
  </si>
  <si>
    <t>998723101</t>
  </si>
  <si>
    <t>Přesun hmot tonážní pro vnitřní plynovod v objektech v do 6 m</t>
  </si>
  <si>
    <t>593249897</t>
  </si>
  <si>
    <t>Přesun hmot pro vnitřní plynovod stanovený z hmotnosti přesunovaného materiálu vodorovná dopravní vzdálenost do 50 m v objektech výšky do 6 m</t>
  </si>
  <si>
    <t>724500000</t>
  </si>
  <si>
    <t>Montáž nádrží na ELTO včetně veškerého příslušenství</t>
  </si>
  <si>
    <t>-1717758525</t>
  </si>
  <si>
    <t>E-01</t>
  </si>
  <si>
    <t>Nádrž olejová dvouplášťová objem 1000 litrů, 770/1190/1700mm (š/d/v)</t>
  </si>
  <si>
    <t>218553793</t>
  </si>
  <si>
    <t>E-02</t>
  </si>
  <si>
    <t>A-sada, základní připojovací sada pro jednu nádrž jednocestný systém s plovoucím odběrem</t>
  </si>
  <si>
    <t>2059719810</t>
  </si>
  <si>
    <t>E-03</t>
  </si>
  <si>
    <t>B-sada, připojovací sada pro nádrže 1000l</t>
  </si>
  <si>
    <t>-1441966637</t>
  </si>
  <si>
    <t>E-04</t>
  </si>
  <si>
    <t>Sada CDL - k propojení nádrží v sousedních řadách</t>
  </si>
  <si>
    <t>-461344890</t>
  </si>
  <si>
    <t>E-05</t>
  </si>
  <si>
    <t>Flexibilní trubka 2" 250mm (eliminace pnutí)</t>
  </si>
  <si>
    <t>42462044</t>
  </si>
  <si>
    <t>E-06</t>
  </si>
  <si>
    <t>Kombinace filtr )odvzdušňovač 3/8"</t>
  </si>
  <si>
    <t>-1665481001</t>
  </si>
  <si>
    <t>E-07</t>
  </si>
  <si>
    <t>Vložka filtru 50-75um</t>
  </si>
  <si>
    <t>-895764371</t>
  </si>
  <si>
    <t>E-08</t>
  </si>
  <si>
    <t>Svěrné šroubení k filtru sada 2ks</t>
  </si>
  <si>
    <t>-1873295443</t>
  </si>
  <si>
    <t>E-09</t>
  </si>
  <si>
    <t>Membránový bezpečnostní ventil, rozsah 1-4m</t>
  </si>
  <si>
    <t>-1922821827</t>
  </si>
  <si>
    <t>E-10</t>
  </si>
  <si>
    <t>Šroubení 3/8"x10mm</t>
  </si>
  <si>
    <t>-2088650625</t>
  </si>
  <si>
    <t>E-11</t>
  </si>
  <si>
    <t>Mosazná výstuha trubky Cu10x1mm</t>
  </si>
  <si>
    <t>782754221</t>
  </si>
  <si>
    <t>E-12</t>
  </si>
  <si>
    <t>Rychlouzávěr nádrží komplet</t>
  </si>
  <si>
    <t>-1449434122</t>
  </si>
  <si>
    <t>E-13</t>
  </si>
  <si>
    <t>Závitový tmel pro ELTO</t>
  </si>
  <si>
    <t>-245938311</t>
  </si>
  <si>
    <t>724500001</t>
  </si>
  <si>
    <t>Montáž příslušenství k rozvodu na ELTO</t>
  </si>
  <si>
    <t>-1606628440</t>
  </si>
  <si>
    <t>E-20</t>
  </si>
  <si>
    <t>Plnící hrdlo uzamykatelné 2"x2"1/2</t>
  </si>
  <si>
    <t>2100189384</t>
  </si>
  <si>
    <t>E-21</t>
  </si>
  <si>
    <t>Odvzdušňovací výčko 6/4"</t>
  </si>
  <si>
    <t>813654129</t>
  </si>
  <si>
    <t>E-22</t>
  </si>
  <si>
    <t>Skříň plnění včetně úkapové misky (380/380/220mm)</t>
  </si>
  <si>
    <t>-18332526</t>
  </si>
  <si>
    <t>E-23</t>
  </si>
  <si>
    <t>485697200</t>
  </si>
  <si>
    <t>998724101</t>
  </si>
  <si>
    <t>Přesun hmot tonážní pro strojní vybavení v objektech v do 6 m</t>
  </si>
  <si>
    <t>1605877416</t>
  </si>
  <si>
    <t>Přesun hmot pro strojní vybavení stanovený z hmotnosti přesunovaného materiálu vodorovná dopravní vzdálenost do 50 m v objektech výšky do 6 m</t>
  </si>
  <si>
    <t xml:space="preserve">Práce a dodávky na demontáži </t>
  </si>
  <si>
    <t>Demontáž potrubí ELTO</t>
  </si>
  <si>
    <t>Demontáž stávající nádrže ELTO objemu 24m3 včetně ek. likvidace</t>
  </si>
  <si>
    <t>-1367277284</t>
  </si>
  <si>
    <t>Demontáž stávajícího stáčení ELTO + uvedení terénu do pův. stavu</t>
  </si>
  <si>
    <t>-1429345831</t>
  </si>
  <si>
    <t>HZS-03</t>
  </si>
  <si>
    <t>Demontáž potrubí ELTO vně objektu včetně ek. likvidace</t>
  </si>
  <si>
    <t>456248224</t>
  </si>
  <si>
    <t>HZS-04</t>
  </si>
  <si>
    <t>Demontáž potrubí ELTO v objektu včetně ek. likvidace</t>
  </si>
  <si>
    <t>-2044797958</t>
  </si>
  <si>
    <t>267035090</t>
  </si>
  <si>
    <t>{d51031dd-6703-481d-8c89-7ddacbdcd087}</t>
  </si>
  <si>
    <t xml:space="preserve">D.2.3.1b - Napojení mobilní kotelny na rozvod plynu a topné vody </t>
  </si>
  <si>
    <t>-862426439</t>
  </si>
  <si>
    <t>-1467267104</t>
  </si>
  <si>
    <t>-879625963</t>
  </si>
  <si>
    <t>-1010948848</t>
  </si>
  <si>
    <t>-931499885</t>
  </si>
  <si>
    <t>592932506</t>
  </si>
  <si>
    <t>-1910383815</t>
  </si>
  <si>
    <t>1145195784</t>
  </si>
  <si>
    <t>Mobilní plynová kotelna 1MW = dodávka + montáž + uvedení do provozu + provoz a monitoring = viz samostatná část VRN+ON</t>
  </si>
  <si>
    <t>-1418742806</t>
  </si>
  <si>
    <t>Dodávka + montáž + uvedení do provozu + provoz a monitoring = viz samostatná část VRN+ON</t>
  </si>
  <si>
    <t>-854156018</t>
  </si>
  <si>
    <t>1655201877</t>
  </si>
  <si>
    <t>591229732</t>
  </si>
  <si>
    <t>1968681153</t>
  </si>
  <si>
    <t>-1955213401</t>
  </si>
  <si>
    <t>-2034436302</t>
  </si>
  <si>
    <t>-2145398802</t>
  </si>
  <si>
    <t>-919669337</t>
  </si>
  <si>
    <t>701970672</t>
  </si>
  <si>
    <t>0106240</t>
  </si>
  <si>
    <t>0106241</t>
  </si>
  <si>
    <t>Kotelna rozvod plynu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</si>
</sst>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dd\.mm\.yyyy"/>
    <numFmt numFmtId="166" formatCode="#,##0.00000"/>
    <numFmt numFmtId="167" formatCode="#,##0.000"/>
    <numFmt numFmtId="168" formatCode="#,##0_ ;\-#,##0\ "/>
    <numFmt numFmtId="169" formatCode="hh:mm"/>
  </numFmts>
  <fonts count="71"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9"/>
      <color rgb="FF0000FF"/>
      <name val="Arial CE"/>
      <family val="2"/>
      <charset val="238"/>
    </font>
    <font>
      <i/>
      <sz val="8"/>
      <color rgb="FF0000FF"/>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u/>
      <sz val="11"/>
      <color theme="10"/>
      <name val="Calibri"/>
      <family val="2"/>
      <charset val="238"/>
      <scheme val="minor"/>
    </font>
    <font>
      <i/>
      <sz val="8"/>
      <name val="Arial CE"/>
      <family val="2"/>
      <charset val="238"/>
    </font>
    <font>
      <i/>
      <sz val="9"/>
      <name val="Arial CE"/>
      <family val="2"/>
      <charset val="238"/>
    </font>
    <font>
      <b/>
      <sz val="9"/>
      <name val="Arial CE"/>
      <family val="2"/>
      <charset val="238"/>
    </font>
    <font>
      <sz val="9"/>
      <name val="Arial CE"/>
      <charset val="238"/>
    </font>
    <font>
      <sz val="9"/>
      <color rgb="FFFF0000"/>
      <name val="Arial CE"/>
      <family val="2"/>
      <charset val="238"/>
    </font>
    <font>
      <b/>
      <sz val="8"/>
      <color rgb="FF003366"/>
      <name val="Arial CE"/>
      <charset val="238"/>
    </font>
    <font>
      <b/>
      <sz val="12"/>
      <color rgb="FF003366"/>
      <name val="Arial CE"/>
      <charset val="238"/>
    </font>
    <font>
      <b/>
      <sz val="10"/>
      <color rgb="FF003366"/>
      <name val="Arial CE"/>
      <charset val="238"/>
    </font>
    <font>
      <b/>
      <sz val="9"/>
      <color rgb="FF003366"/>
      <name val="Arial CE"/>
      <charset val="238"/>
    </font>
    <font>
      <sz val="9"/>
      <color rgb="FF003366"/>
      <name val="Arial CE"/>
      <family val="2"/>
      <charset val="238"/>
    </font>
    <font>
      <sz val="9"/>
      <color rgb="FFFF0000"/>
      <name val="Arial CE"/>
      <charset val="238"/>
    </font>
    <font>
      <i/>
      <sz val="10"/>
      <name val="Arial CE"/>
      <family val="2"/>
      <charset val="238"/>
    </font>
    <font>
      <b/>
      <i/>
      <sz val="10"/>
      <name val="Arial CE"/>
      <family val="2"/>
      <charset val="238"/>
    </font>
    <font>
      <sz val="10"/>
      <name val="Arial CE"/>
      <charset val="238"/>
    </font>
    <font>
      <b/>
      <sz val="10"/>
      <name val="Arial"/>
      <family val="2"/>
      <charset val="238"/>
    </font>
    <font>
      <sz val="10"/>
      <name val="Arial"/>
      <family val="2"/>
      <charset val="238"/>
    </font>
    <font>
      <sz val="10"/>
      <name val="Arial"/>
      <family val="2"/>
    </font>
    <font>
      <sz val="10"/>
      <color indexed="8"/>
      <name val="Arial"/>
      <family val="2"/>
      <charset val="238"/>
    </font>
    <font>
      <b/>
      <sz val="10"/>
      <name val="Arial CE"/>
      <charset val="238"/>
    </font>
    <font>
      <sz val="10"/>
      <color indexed="10"/>
      <name val="Arial CE"/>
      <family val="2"/>
      <charset val="238"/>
    </font>
    <font>
      <sz val="8"/>
      <name val="Arial CE"/>
      <family val="2"/>
    </font>
    <font>
      <b/>
      <sz val="12"/>
      <color theme="5"/>
      <name val="Arial CE"/>
      <family val="2"/>
      <charset val="238"/>
    </font>
    <font>
      <sz val="7"/>
      <name val="Arial CE"/>
      <family val="2"/>
      <charset val="238"/>
    </font>
    <font>
      <b/>
      <sz val="10"/>
      <color rgb="FF464646"/>
      <name val="Arial CE"/>
      <family val="2"/>
      <charset val="238"/>
    </font>
    <font>
      <sz val="10"/>
      <color rgb="FF464646"/>
      <name val="Arial CE"/>
      <family val="2"/>
      <charset val="238"/>
    </font>
  </fonts>
  <fills count="13">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D9D9D9"/>
        <bgColor indexed="64"/>
      </patternFill>
    </fill>
    <fill>
      <patternFill patternType="solid">
        <fgColor indexed="42"/>
        <bgColor indexed="64"/>
      </patternFill>
    </fill>
    <fill>
      <patternFill patternType="solid">
        <fgColor indexed="42"/>
        <bgColor indexed="27"/>
      </patternFill>
    </fill>
    <fill>
      <patternFill patternType="solid">
        <fgColor rgb="FFFFFF99"/>
        <bgColor indexed="64"/>
      </patternFill>
    </fill>
    <fill>
      <patternFill patternType="solid">
        <fgColor rgb="FFFFFFCC"/>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thin">
        <color rgb="FF000000"/>
      </right>
      <top/>
      <bottom style="hair">
        <color rgb="FF969696"/>
      </bottom>
      <diagonal/>
    </border>
    <border>
      <left style="hair">
        <color rgb="FF969696"/>
      </left>
      <right style="thin">
        <color rgb="FF000000"/>
      </right>
      <top style="hair">
        <color rgb="FF969696"/>
      </top>
      <bottom style="hair">
        <color rgb="FF969696"/>
      </bottom>
      <diagonal/>
    </border>
    <border>
      <left/>
      <right style="thin">
        <color rgb="FF000000"/>
      </right>
      <top style="hair">
        <color rgb="FF969696"/>
      </top>
      <bottom/>
      <diagonal/>
    </border>
    <border>
      <left/>
      <right style="thin">
        <color rgb="FF000000"/>
      </right>
      <top style="hair">
        <color rgb="FF969696"/>
      </top>
      <bottom style="hair">
        <color rgb="FF969696"/>
      </bottom>
      <diagonal/>
    </border>
  </borders>
  <cellStyleXfs count="7">
    <xf numFmtId="0" fontId="0" fillId="0" borderId="0"/>
    <xf numFmtId="0" fontId="45" fillId="0" borderId="0" applyNumberFormat="0" applyFill="0" applyBorder="0" applyAlignment="0" applyProtection="0"/>
    <xf numFmtId="0" fontId="2" fillId="0" borderId="1"/>
    <xf numFmtId="0" fontId="59" fillId="0" borderId="1"/>
    <xf numFmtId="0" fontId="59" fillId="0" borderId="1"/>
    <xf numFmtId="0" fontId="2" fillId="0" borderId="1"/>
    <xf numFmtId="0" fontId="66" fillId="0" borderId="1"/>
  </cellStyleXfs>
  <cellXfs count="86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4" fontId="21" fillId="0" borderId="0" xfId="0" applyNumberFormat="1" applyFont="1" applyAlignment="1">
      <alignment vertical="center"/>
    </xf>
    <xf numFmtId="4" fontId="17" fillId="0" borderId="15" xfId="0" applyNumberFormat="1" applyFont="1" applyBorder="1" applyAlignment="1">
      <alignment vertical="center"/>
    </xf>
    <xf numFmtId="4" fontId="17" fillId="0" borderId="0" xfId="0" applyNumberFormat="1" applyFont="1" applyAlignment="1">
      <alignment vertical="center"/>
    </xf>
    <xf numFmtId="166" fontId="17" fillId="0" borderId="0" xfId="0" applyNumberFormat="1" applyFont="1" applyAlignment="1">
      <alignment vertical="center"/>
    </xf>
    <xf numFmtId="4" fontId="17" fillId="0" borderId="16"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6" xfId="0" applyNumberFormat="1" applyFont="1" applyBorder="1" applyAlignment="1">
      <alignment vertical="center"/>
    </xf>
    <xf numFmtId="0" fontId="5" fillId="0" borderId="0" xfId="0" applyFont="1" applyAlignment="1">
      <alignment horizontal="left" vertical="center"/>
    </xf>
    <xf numFmtId="4" fontId="26" fillId="0" borderId="20" xfId="0" applyNumberFormat="1" applyFont="1" applyBorder="1" applyAlignment="1">
      <alignment vertical="center"/>
    </xf>
    <xf numFmtId="4" fontId="26" fillId="0" borderId="21" xfId="0" applyNumberFormat="1" applyFont="1" applyBorder="1" applyAlignment="1">
      <alignment vertical="center"/>
    </xf>
    <xf numFmtId="166" fontId="26" fillId="0" borderId="21" xfId="0" applyNumberFormat="1" applyFont="1" applyBorder="1" applyAlignment="1">
      <alignment vertical="center"/>
    </xf>
    <xf numFmtId="4" fontId="26" fillId="0" borderId="22" xfId="0" applyNumberFormat="1" applyFont="1" applyBorder="1" applyAlignment="1">
      <alignment vertical="center"/>
    </xf>
    <xf numFmtId="0" fontId="27" fillId="0" borderId="0" xfId="0" applyFont="1" applyAlignment="1">
      <alignment horizontal="left" vertical="center"/>
    </xf>
    <xf numFmtId="0" fontId="0" fillId="0" borderId="4" xfId="0" applyBorder="1" applyAlignment="1">
      <alignment vertical="center" wrapText="1"/>
    </xf>
    <xf numFmtId="0" fontId="15"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8"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4" fontId="21" fillId="0" borderId="0" xfId="0" applyNumberFormat="1" applyFont="1"/>
    <xf numFmtId="166" fontId="29" fillId="0" borderId="13" xfId="0" applyNumberFormat="1" applyFont="1" applyBorder="1"/>
    <xf numFmtId="166" fontId="29" fillId="0" borderId="14" xfId="0" applyNumberFormat="1" applyFont="1" applyBorder="1"/>
    <xf numFmtId="4" fontId="30"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0" borderId="15" xfId="0" applyFont="1" applyBorder="1" applyAlignment="1">
      <alignment horizontal="left" vertical="center"/>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1" fillId="0" borderId="0" xfId="0" applyFont="1" applyAlignment="1">
      <alignment horizontal="left" vertical="center"/>
    </xf>
    <xf numFmtId="0" fontId="32" fillId="0" borderId="0" xfId="1" applyFont="1" applyAlignment="1">
      <alignment vertical="center" wrapText="1"/>
    </xf>
    <xf numFmtId="0" fontId="0" fillId="0" borderId="15" xfId="0" applyBorder="1" applyAlignment="1">
      <alignment vertical="center"/>
    </xf>
    <xf numFmtId="0" fontId="9" fillId="0" borderId="4"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4" xfId="0" applyFont="1" applyBorder="1" applyAlignment="1">
      <alignment vertical="center"/>
    </xf>
    <xf numFmtId="0" fontId="34" fillId="0" borderId="15" xfId="0" applyFont="1" applyBorder="1" applyAlignment="1">
      <alignment horizontal="left" vertical="center"/>
    </xf>
    <xf numFmtId="0" fontId="34" fillId="0" borderId="0" xfId="0" applyFont="1" applyAlignment="1">
      <alignment horizontal="center"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48" fillId="0" borderId="23" xfId="0" applyFont="1" applyBorder="1" applyAlignment="1" applyProtection="1">
      <alignment horizontal="left" vertical="center" wrapText="1"/>
      <protection locked="0"/>
    </xf>
    <xf numFmtId="0" fontId="0" fillId="5" borderId="4" xfId="0" applyFill="1" applyBorder="1" applyAlignment="1" applyProtection="1">
      <alignment vertical="center"/>
      <protection locked="0"/>
    </xf>
    <xf numFmtId="0" fontId="20" fillId="5" borderId="15" xfId="0" applyFont="1" applyFill="1" applyBorder="1" applyAlignment="1">
      <alignment horizontal="left" vertical="center"/>
    </xf>
    <xf numFmtId="0" fontId="20" fillId="5" borderId="0" xfId="0" applyFont="1" applyFill="1" applyAlignment="1">
      <alignment horizontal="center" vertical="center"/>
    </xf>
    <xf numFmtId="166" fontId="20" fillId="5" borderId="0" xfId="0" applyNumberFormat="1" applyFont="1" applyFill="1" applyAlignment="1">
      <alignment vertical="center"/>
    </xf>
    <xf numFmtId="166" fontId="20" fillId="5" borderId="16" xfId="0" applyNumberFormat="1" applyFont="1" applyFill="1" applyBorder="1" applyAlignment="1">
      <alignment vertical="center"/>
    </xf>
    <xf numFmtId="0" fontId="0" fillId="5" borderId="0" xfId="0" applyFill="1" applyAlignment="1">
      <alignment vertical="center"/>
    </xf>
    <xf numFmtId="0" fontId="19" fillId="5" borderId="0" xfId="0" applyFont="1" applyFill="1" applyAlignment="1">
      <alignment horizontal="left" vertical="center"/>
    </xf>
    <xf numFmtId="0" fontId="0" fillId="5" borderId="0" xfId="0" applyFill="1" applyAlignment="1">
      <alignment horizontal="left" vertical="center"/>
    </xf>
    <xf numFmtId="4" fontId="0" fillId="5" borderId="0" xfId="0" applyNumberFormat="1" applyFill="1" applyAlignment="1">
      <alignment vertical="center"/>
    </xf>
    <xf numFmtId="0" fontId="35" fillId="5" borderId="4" xfId="0" applyFont="1" applyFill="1" applyBorder="1" applyAlignment="1">
      <alignment vertical="center"/>
    </xf>
    <xf numFmtId="0" fontId="34" fillId="5" borderId="15" xfId="0" applyFont="1" applyFill="1" applyBorder="1" applyAlignment="1">
      <alignment horizontal="left" vertical="center"/>
    </xf>
    <xf numFmtId="0" fontId="34" fillId="5" borderId="0" xfId="0" applyFont="1" applyFill="1" applyAlignment="1">
      <alignment horizontal="center" vertical="center"/>
    </xf>
    <xf numFmtId="0" fontId="9" fillId="6" borderId="0" xfId="0" applyFont="1" applyFill="1" applyAlignment="1">
      <alignment horizontal="left" vertical="center" wrapText="1"/>
    </xf>
    <xf numFmtId="0" fontId="34" fillId="0" borderId="1" xfId="0" applyFont="1" applyBorder="1" applyAlignment="1" applyProtection="1">
      <alignment horizontal="center" vertical="center"/>
      <protection locked="0"/>
    </xf>
    <xf numFmtId="49" fontId="34" fillId="0" borderId="1" xfId="0" applyNumberFormat="1"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horizontal="center" vertical="center" wrapText="1"/>
      <protection locked="0"/>
    </xf>
    <xf numFmtId="167" fontId="34" fillId="0" borderId="1" xfId="0" applyNumberFormat="1" applyFont="1" applyBorder="1" applyAlignment="1" applyProtection="1">
      <alignment vertical="center"/>
      <protection locked="0"/>
    </xf>
    <xf numFmtId="4" fontId="34" fillId="0" borderId="1" xfId="0" applyNumberFormat="1" applyFont="1" applyBorder="1" applyAlignment="1" applyProtection="1">
      <alignment vertical="center"/>
      <protection locked="0"/>
    </xf>
    <xf numFmtId="0" fontId="19" fillId="6" borderId="1" xfId="0" applyFont="1" applyFill="1" applyBorder="1" applyAlignment="1" applyProtection="1">
      <alignment horizontal="center" vertical="center"/>
      <protection locked="0"/>
    </xf>
    <xf numFmtId="49" fontId="19" fillId="6" borderId="1" xfId="0" applyNumberFormat="1" applyFont="1" applyFill="1" applyBorder="1" applyAlignment="1" applyProtection="1">
      <alignment horizontal="left" vertical="center" wrapText="1"/>
      <protection locked="0"/>
    </xf>
    <xf numFmtId="0" fontId="19" fillId="6" borderId="1" xfId="0" applyFont="1" applyFill="1" applyBorder="1" applyAlignment="1" applyProtection="1">
      <alignment horizontal="left" vertical="center" wrapText="1"/>
      <protection locked="0"/>
    </xf>
    <xf numFmtId="0" fontId="19" fillId="6" borderId="1" xfId="0" applyFont="1" applyFill="1" applyBorder="1" applyAlignment="1" applyProtection="1">
      <alignment horizontal="center" vertical="center" wrapText="1"/>
      <protection locked="0"/>
    </xf>
    <xf numFmtId="4" fontId="19" fillId="6" borderId="1" xfId="0" applyNumberFormat="1" applyFont="1" applyFill="1" applyBorder="1" applyAlignment="1" applyProtection="1">
      <alignment vertical="center"/>
      <protection locked="0"/>
    </xf>
    <xf numFmtId="0" fontId="33" fillId="6" borderId="0" xfId="0" applyFont="1" applyFill="1" applyAlignment="1">
      <alignment horizontal="left" vertical="center"/>
    </xf>
    <xf numFmtId="0" fontId="10" fillId="6" borderId="0" xfId="0" applyFont="1" applyFill="1" applyAlignment="1">
      <alignment vertical="center"/>
    </xf>
    <xf numFmtId="167" fontId="10" fillId="6" borderId="0" xfId="0" applyNumberFormat="1" applyFont="1" applyFill="1" applyAlignment="1">
      <alignment vertical="center"/>
    </xf>
    <xf numFmtId="0" fontId="19" fillId="0" borderId="1" xfId="0" applyFont="1" applyBorder="1" applyAlignment="1" applyProtection="1">
      <alignment horizontal="center" vertical="center"/>
      <protection locked="0"/>
    </xf>
    <xf numFmtId="49" fontId="19" fillId="0" borderId="1" xfId="0" applyNumberFormat="1"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67" fontId="19" fillId="0" borderId="1" xfId="0" applyNumberFormat="1" applyFont="1" applyBorder="1" applyAlignment="1" applyProtection="1">
      <alignment vertical="center"/>
      <protection locked="0"/>
    </xf>
    <xf numFmtId="4" fontId="19" fillId="0" borderId="1" xfId="0" applyNumberFormat="1" applyFont="1" applyBorder="1" applyAlignment="1" applyProtection="1">
      <alignment vertical="center"/>
      <protection locked="0"/>
    </xf>
    <xf numFmtId="0" fontId="11" fillId="6" borderId="0" xfId="0" applyFont="1" applyFill="1" applyAlignment="1">
      <alignment vertical="center"/>
    </xf>
    <xf numFmtId="0" fontId="11" fillId="6" borderId="0" xfId="0" applyFont="1" applyFill="1" applyAlignment="1">
      <alignment horizontal="left" vertical="center"/>
    </xf>
    <xf numFmtId="167" fontId="11" fillId="6" borderId="0" xfId="0" applyNumberFormat="1" applyFont="1" applyFill="1" applyAlignment="1">
      <alignment vertical="center"/>
    </xf>
    <xf numFmtId="0" fontId="10" fillId="6" borderId="0" xfId="0" applyFont="1" applyFill="1" applyAlignment="1">
      <alignment horizontal="left" vertical="center" wrapText="1"/>
    </xf>
    <xf numFmtId="0" fontId="20" fillId="7" borderId="15" xfId="0" applyFont="1" applyFill="1" applyBorder="1" applyAlignment="1">
      <alignment horizontal="left" vertical="center"/>
    </xf>
    <xf numFmtId="0" fontId="20" fillId="7" borderId="0" xfId="0" applyFont="1" applyFill="1" applyAlignment="1">
      <alignment horizontal="center" vertical="center"/>
    </xf>
    <xf numFmtId="166" fontId="20" fillId="7" borderId="0" xfId="0" applyNumberFormat="1" applyFont="1" applyFill="1" applyAlignment="1">
      <alignment vertical="center"/>
    </xf>
    <xf numFmtId="166" fontId="20" fillId="7" borderId="16" xfId="0" applyNumberFormat="1" applyFont="1" applyFill="1" applyBorder="1" applyAlignment="1">
      <alignment vertical="center"/>
    </xf>
    <xf numFmtId="0" fontId="0" fillId="7" borderId="0" xfId="0" applyFill="1" applyAlignment="1">
      <alignment vertical="center"/>
    </xf>
    <xf numFmtId="0" fontId="19" fillId="7" borderId="0" xfId="0" applyFont="1" applyFill="1" applyAlignment="1">
      <alignment horizontal="left" vertical="center"/>
    </xf>
    <xf numFmtId="0" fontId="0" fillId="7" borderId="0" xfId="0" applyFill="1" applyAlignment="1">
      <alignment horizontal="left" vertical="center"/>
    </xf>
    <xf numFmtId="4" fontId="0" fillId="7" borderId="0" xfId="0" applyNumberFormat="1" applyFill="1" applyAlignment="1">
      <alignment vertical="center"/>
    </xf>
    <xf numFmtId="0" fontId="0" fillId="8" borderId="0" xfId="0" applyFill="1" applyAlignment="1">
      <alignment vertical="center"/>
    </xf>
    <xf numFmtId="0" fontId="0" fillId="8" borderId="4" xfId="0" applyFill="1" applyBorder="1" applyAlignment="1" applyProtection="1">
      <alignment vertical="center"/>
      <protection locked="0"/>
    </xf>
    <xf numFmtId="0" fontId="0" fillId="8" borderId="4" xfId="0" applyFill="1" applyBorder="1" applyAlignment="1">
      <alignment vertical="center"/>
    </xf>
    <xf numFmtId="0" fontId="20" fillId="8" borderId="15" xfId="0" applyFont="1" applyFill="1" applyBorder="1" applyAlignment="1">
      <alignment horizontal="left" vertical="center"/>
    </xf>
    <xf numFmtId="0" fontId="20" fillId="8" borderId="0" xfId="0" applyFont="1" applyFill="1" applyAlignment="1">
      <alignment horizontal="center" vertical="center"/>
    </xf>
    <xf numFmtId="166" fontId="20" fillId="8" borderId="0" xfId="0" applyNumberFormat="1" applyFont="1" applyFill="1" applyAlignment="1">
      <alignment vertical="center"/>
    </xf>
    <xf numFmtId="166" fontId="20" fillId="8" borderId="16" xfId="0" applyNumberFormat="1" applyFont="1" applyFill="1" applyBorder="1" applyAlignment="1">
      <alignment vertical="center"/>
    </xf>
    <xf numFmtId="0" fontId="19" fillId="8" borderId="0" xfId="0" applyFont="1" applyFill="1" applyAlignment="1">
      <alignment horizontal="left" vertical="center"/>
    </xf>
    <xf numFmtId="0" fontId="0" fillId="8" borderId="0" xfId="0" applyFill="1" applyAlignment="1">
      <alignment horizontal="left" vertical="center"/>
    </xf>
    <xf numFmtId="4" fontId="0" fillId="8" borderId="0" xfId="0" applyNumberFormat="1" applyFill="1" applyAlignment="1">
      <alignment vertical="center"/>
    </xf>
    <xf numFmtId="0" fontId="35" fillId="8" borderId="4" xfId="0" applyFont="1" applyFill="1" applyBorder="1" applyAlignment="1">
      <alignment vertical="center"/>
    </xf>
    <xf numFmtId="0" fontId="34" fillId="8" borderId="15" xfId="0" applyFont="1" applyFill="1" applyBorder="1" applyAlignment="1">
      <alignment horizontal="left" vertical="center"/>
    </xf>
    <xf numFmtId="0" fontId="34" fillId="8" borderId="0" xfId="0" applyFont="1" applyFill="1" applyAlignment="1">
      <alignment horizontal="center" vertical="center"/>
    </xf>
    <xf numFmtId="4" fontId="26" fillId="0" borderId="1" xfId="0" applyNumberFormat="1" applyFont="1" applyBorder="1" applyAlignment="1">
      <alignment vertical="center"/>
    </xf>
    <xf numFmtId="166" fontId="26" fillId="0" borderId="1" xfId="0" applyNumberFormat="1" applyFont="1" applyBorder="1" applyAlignment="1">
      <alignment vertical="center"/>
    </xf>
    <xf numFmtId="0" fontId="8" fillId="0" borderId="1" xfId="0" applyFont="1" applyBorder="1"/>
    <xf numFmtId="0" fontId="8" fillId="0" borderId="21" xfId="0" applyFont="1" applyBorder="1"/>
    <xf numFmtId="0" fontId="0" fillId="0" borderId="23" xfId="0" applyBorder="1" applyAlignment="1">
      <alignment vertical="center"/>
    </xf>
    <xf numFmtId="0" fontId="9" fillId="0" borderId="23" xfId="0" applyFont="1" applyBorder="1" applyAlignment="1">
      <alignment vertical="center"/>
    </xf>
    <xf numFmtId="0" fontId="10" fillId="0" borderId="23" xfId="0" applyFont="1" applyBorder="1" applyAlignment="1">
      <alignment vertical="center"/>
    </xf>
    <xf numFmtId="4" fontId="19" fillId="0" borderId="18" xfId="0" applyNumberFormat="1" applyFont="1" applyBorder="1" applyAlignment="1" applyProtection="1">
      <alignment vertical="center"/>
      <protection locked="0"/>
    </xf>
    <xf numFmtId="0" fontId="8" fillId="0" borderId="13" xfId="0" applyFont="1" applyBorder="1"/>
    <xf numFmtId="0" fontId="8" fillId="0" borderId="18" xfId="0" applyFont="1" applyBorder="1"/>
    <xf numFmtId="0" fontId="20" fillId="0" borderId="20" xfId="0" applyFont="1" applyBorder="1" applyAlignment="1">
      <alignment horizontal="left" vertical="center"/>
    </xf>
    <xf numFmtId="0" fontId="20" fillId="0" borderId="21" xfId="0" applyFont="1" applyBorder="1" applyAlignment="1">
      <alignment horizontal="center" vertical="center"/>
    </xf>
    <xf numFmtId="166" fontId="20" fillId="0" borderId="21" xfId="0" applyNumberFormat="1" applyFont="1" applyBorder="1" applyAlignment="1">
      <alignment vertical="center"/>
    </xf>
    <xf numFmtId="166" fontId="20" fillId="0" borderId="22" xfId="0" applyNumberFormat="1" applyFont="1" applyBorder="1" applyAlignment="1">
      <alignment vertical="center"/>
    </xf>
    <xf numFmtId="0" fontId="2" fillId="0" borderId="1" xfId="2"/>
    <xf numFmtId="0" fontId="2" fillId="0" borderId="1" xfId="2" applyAlignment="1">
      <alignment wrapText="1"/>
    </xf>
    <xf numFmtId="0" fontId="2" fillId="0" borderId="1" xfId="2" applyAlignment="1">
      <alignment horizontal="center" vertical="top"/>
    </xf>
    <xf numFmtId="0" fontId="59" fillId="0" borderId="1" xfId="3" applyAlignment="1">
      <alignment vertical="top"/>
    </xf>
    <xf numFmtId="0" fontId="59" fillId="0" borderId="1" xfId="3"/>
    <xf numFmtId="0" fontId="2" fillId="0" borderId="1" xfId="2" applyAlignment="1">
      <alignment horizontal="left" vertical="top"/>
    </xf>
    <xf numFmtId="0" fontId="2" fillId="0" borderId="1" xfId="2" applyAlignment="1">
      <alignment vertical="top"/>
    </xf>
    <xf numFmtId="0" fontId="2" fillId="0" borderId="1" xfId="4" applyFont="1"/>
    <xf numFmtId="3" fontId="59" fillId="0" borderId="1" xfId="4" applyNumberFormat="1"/>
    <xf numFmtId="0" fontId="59" fillId="0" borderId="1" xfId="4"/>
    <xf numFmtId="0" fontId="2" fillId="0" borderId="1" xfId="4" applyFont="1" applyAlignment="1">
      <alignment vertical="top"/>
    </xf>
    <xf numFmtId="0" fontId="59" fillId="0" borderId="1" xfId="4" applyAlignment="1">
      <alignment vertical="top"/>
    </xf>
    <xf numFmtId="0" fontId="2" fillId="0" borderId="1" xfId="2" applyAlignment="1">
      <alignment vertical="center"/>
    </xf>
    <xf numFmtId="4" fontId="19" fillId="11" borderId="23" xfId="0" applyNumberFormat="1" applyFont="1" applyFill="1" applyBorder="1" applyAlignment="1" applyProtection="1">
      <alignment vertical="center"/>
      <protection locked="0"/>
    </xf>
    <xf numFmtId="4" fontId="34" fillId="11" borderId="23" xfId="0" applyNumberFormat="1" applyFont="1" applyFill="1" applyBorder="1" applyAlignment="1" applyProtection="1">
      <alignment vertical="center"/>
      <protection locked="0"/>
    </xf>
    <xf numFmtId="0" fontId="8" fillId="11" borderId="0" xfId="0" applyFont="1" applyFill="1"/>
    <xf numFmtId="3" fontId="21" fillId="0" borderId="0" xfId="0" applyNumberFormat="1" applyFont="1" applyAlignment="1">
      <alignment vertical="center"/>
    </xf>
    <xf numFmtId="0" fontId="19" fillId="0" borderId="23" xfId="0" applyFont="1" applyBorder="1" applyAlignment="1">
      <alignment horizontal="center" vertical="center"/>
    </xf>
    <xf numFmtId="49" fontId="19" fillId="0" borderId="23" xfId="0" applyNumberFormat="1" applyFont="1" applyBorder="1" applyAlignment="1">
      <alignment horizontal="left" vertical="center" wrapText="1"/>
    </xf>
    <xf numFmtId="0" fontId="19" fillId="0" borderId="23" xfId="0" applyFont="1" applyBorder="1" applyAlignment="1">
      <alignment horizontal="left" vertical="center" wrapText="1"/>
    </xf>
    <xf numFmtId="0" fontId="19" fillId="0" borderId="23" xfId="0" applyFont="1" applyBorder="1" applyAlignment="1">
      <alignment horizontal="center" vertical="center" wrapText="1"/>
    </xf>
    <xf numFmtId="167" fontId="19" fillId="0" borderId="23" xfId="0" applyNumberFormat="1" applyFont="1" applyBorder="1" applyAlignment="1">
      <alignment vertical="center"/>
    </xf>
    <xf numFmtId="0" fontId="34" fillId="0" borderId="23" xfId="0" applyFont="1" applyBorder="1" applyAlignment="1">
      <alignment horizontal="center" vertical="center"/>
    </xf>
    <xf numFmtId="49" fontId="34" fillId="0" borderId="23" xfId="0" applyNumberFormat="1" applyFont="1" applyBorder="1" applyAlignment="1">
      <alignment horizontal="left" vertical="center" wrapText="1"/>
    </xf>
    <xf numFmtId="0" fontId="34" fillId="0" borderId="23" xfId="0" applyFont="1" applyBorder="1" applyAlignment="1">
      <alignment horizontal="left" vertical="center" wrapText="1"/>
    </xf>
    <xf numFmtId="0" fontId="34" fillId="0" borderId="23" xfId="0" applyFont="1" applyBorder="1" applyAlignment="1">
      <alignment horizontal="center" vertical="center" wrapText="1"/>
    </xf>
    <xf numFmtId="167" fontId="34" fillId="0" borderId="23" xfId="0" applyNumberFormat="1" applyFont="1" applyBorder="1" applyAlignment="1">
      <alignment vertical="center"/>
    </xf>
    <xf numFmtId="0" fontId="32" fillId="0" borderId="0" xfId="1" applyFont="1" applyAlignment="1" applyProtection="1">
      <alignment vertical="center" wrapText="1"/>
    </xf>
    <xf numFmtId="0" fontId="19" fillId="0" borderId="1" xfId="0" applyFont="1" applyBorder="1" applyAlignment="1">
      <alignment horizontal="center" vertical="center"/>
    </xf>
    <xf numFmtId="49" fontId="19" fillId="0" borderId="1" xfId="0" applyNumberFormat="1" applyFont="1" applyBorder="1" applyAlignment="1">
      <alignment horizontal="left" vertical="center" wrapText="1"/>
    </xf>
    <xf numFmtId="0" fontId="19" fillId="0" borderId="1" xfId="0" applyFont="1" applyBorder="1" applyAlignment="1">
      <alignment horizontal="center" vertical="center" wrapText="1"/>
    </xf>
    <xf numFmtId="167" fontId="19" fillId="0" borderId="1" xfId="0" applyNumberFormat="1" applyFont="1" applyBorder="1" applyAlignment="1">
      <alignment vertical="center"/>
    </xf>
    <xf numFmtId="0" fontId="34" fillId="0" borderId="1" xfId="0" applyFont="1" applyBorder="1" applyAlignment="1">
      <alignment horizontal="center" vertical="center"/>
    </xf>
    <xf numFmtId="49" fontId="34" fillId="0" borderId="1" xfId="0" applyNumberFormat="1"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167" fontId="34" fillId="0" borderId="1" xfId="0" applyNumberFormat="1" applyFont="1" applyBorder="1" applyAlignment="1">
      <alignment vertical="center"/>
    </xf>
    <xf numFmtId="4" fontId="19" fillId="0" borderId="23" xfId="0" applyNumberFormat="1" applyFont="1" applyBorder="1" applyAlignment="1">
      <alignment vertical="center"/>
    </xf>
    <xf numFmtId="4" fontId="34" fillId="0" borderId="23" xfId="0" applyNumberFormat="1" applyFont="1" applyBorder="1" applyAlignment="1">
      <alignment vertical="center"/>
    </xf>
    <xf numFmtId="4" fontId="19" fillId="0" borderId="1" xfId="0" applyNumberFormat="1" applyFont="1" applyBorder="1" applyAlignment="1">
      <alignment vertical="center"/>
    </xf>
    <xf numFmtId="0" fontId="19" fillId="0" borderId="1" xfId="0" applyFont="1" applyBorder="1" applyAlignment="1">
      <alignment horizontal="left" vertical="center" wrapText="1"/>
    </xf>
    <xf numFmtId="4" fontId="34" fillId="0" borderId="1" xfId="0" applyNumberFormat="1" applyFont="1" applyBorder="1" applyAlignment="1">
      <alignment vertical="center"/>
    </xf>
    <xf numFmtId="4" fontId="49" fillId="11" borderId="23" xfId="0" applyNumberFormat="1" applyFont="1" applyFill="1" applyBorder="1" applyAlignment="1" applyProtection="1">
      <alignment vertical="center"/>
      <protection locked="0"/>
    </xf>
    <xf numFmtId="0" fontId="49" fillId="0" borderId="23" xfId="0" applyFont="1" applyBorder="1" applyAlignment="1">
      <alignment horizontal="center" vertical="center"/>
    </xf>
    <xf numFmtId="0" fontId="49" fillId="0" borderId="23" xfId="0" applyFont="1" applyBorder="1" applyAlignment="1">
      <alignment horizontal="center" vertical="center" wrapText="1"/>
    </xf>
    <xf numFmtId="167" fontId="49" fillId="0" borderId="23" xfId="0" applyNumberFormat="1" applyFont="1" applyBorder="1" applyAlignment="1">
      <alignment vertical="center"/>
    </xf>
    <xf numFmtId="4" fontId="49" fillId="0" borderId="23" xfId="0" applyNumberFormat="1" applyFont="1" applyBorder="1" applyAlignment="1">
      <alignment vertical="center"/>
    </xf>
    <xf numFmtId="4" fontId="50" fillId="11" borderId="23" xfId="0" applyNumberFormat="1" applyFont="1" applyFill="1" applyBorder="1" applyAlignment="1" applyProtection="1">
      <alignment vertical="center"/>
      <protection locked="0"/>
    </xf>
    <xf numFmtId="4" fontId="50" fillId="0" borderId="23" xfId="0" applyNumberFormat="1" applyFont="1" applyBorder="1" applyAlignment="1" applyProtection="1">
      <alignment vertical="center"/>
      <protection locked="0"/>
    </xf>
    <xf numFmtId="0" fontId="19" fillId="8" borderId="23" xfId="0" applyFont="1" applyFill="1" applyBorder="1" applyAlignment="1">
      <alignment horizontal="center" vertical="center"/>
    </xf>
    <xf numFmtId="49" fontId="19" fillId="8" borderId="23" xfId="0" applyNumberFormat="1" applyFont="1" applyFill="1" applyBorder="1" applyAlignment="1">
      <alignment horizontal="left" vertical="center" wrapText="1"/>
    </xf>
    <xf numFmtId="0" fontId="19" fillId="8" borderId="23" xfId="0" applyFont="1" applyFill="1" applyBorder="1" applyAlignment="1">
      <alignment horizontal="left" vertical="center" wrapText="1"/>
    </xf>
    <xf numFmtId="0" fontId="19" fillId="8" borderId="23" xfId="0" applyFont="1" applyFill="1" applyBorder="1" applyAlignment="1">
      <alignment horizontal="center" vertical="center" wrapText="1"/>
    </xf>
    <xf numFmtId="167" fontId="19" fillId="8" borderId="23" xfId="0" applyNumberFormat="1" applyFont="1" applyFill="1" applyBorder="1" applyAlignment="1">
      <alignment vertical="center"/>
    </xf>
    <xf numFmtId="0" fontId="7" fillId="0" borderId="0" xfId="0" applyFont="1" applyAlignment="1">
      <alignment horizontal="left" wrapText="1"/>
    </xf>
    <xf numFmtId="0" fontId="34" fillId="8" borderId="23" xfId="0" applyFont="1" applyFill="1" applyBorder="1" applyAlignment="1">
      <alignment horizontal="center" vertical="center"/>
    </xf>
    <xf numFmtId="49" fontId="34" fillId="8" borderId="23" xfId="0" applyNumberFormat="1" applyFont="1" applyFill="1" applyBorder="1" applyAlignment="1">
      <alignment horizontal="left" vertical="center" wrapText="1"/>
    </xf>
    <xf numFmtId="0" fontId="47" fillId="8" borderId="23" xfId="0" applyFont="1" applyFill="1" applyBorder="1" applyAlignment="1">
      <alignment horizontal="left" vertical="center" wrapText="1"/>
    </xf>
    <xf numFmtId="0" fontId="34" fillId="8" borderId="23" xfId="0" applyFont="1" applyFill="1" applyBorder="1" applyAlignment="1">
      <alignment horizontal="center" vertical="center" wrapText="1"/>
    </xf>
    <xf numFmtId="167" fontId="34" fillId="8" borderId="23" xfId="0" applyNumberFormat="1" applyFont="1" applyFill="1" applyBorder="1" applyAlignment="1">
      <alignment vertical="center"/>
    </xf>
    <xf numFmtId="0" fontId="34" fillId="8" borderId="23" xfId="0" applyFont="1" applyFill="1" applyBorder="1" applyAlignment="1">
      <alignment horizontal="left" vertical="center" wrapText="1"/>
    </xf>
    <xf numFmtId="0" fontId="48" fillId="0" borderId="23" xfId="0" applyFont="1" applyBorder="1" applyAlignment="1">
      <alignment horizontal="left" vertical="center" wrapText="1"/>
    </xf>
    <xf numFmtId="167" fontId="50" fillId="8" borderId="23" xfId="0" applyNumberFormat="1" applyFont="1" applyFill="1" applyBorder="1" applyAlignment="1">
      <alignment vertical="center"/>
    </xf>
    <xf numFmtId="167" fontId="50" fillId="0" borderId="23" xfId="0" applyNumberFormat="1" applyFont="1" applyBorder="1" applyAlignment="1">
      <alignment vertical="center"/>
    </xf>
    <xf numFmtId="0" fontId="34" fillId="5" borderId="23" xfId="0" applyFont="1" applyFill="1" applyBorder="1" applyAlignment="1">
      <alignment horizontal="center" vertical="center"/>
    </xf>
    <xf numFmtId="49" fontId="34" fillId="5" borderId="23" xfId="0" applyNumberFormat="1" applyFont="1" applyFill="1" applyBorder="1" applyAlignment="1">
      <alignment horizontal="left" vertical="center" wrapText="1"/>
    </xf>
    <xf numFmtId="0" fontId="34" fillId="5" borderId="23" xfId="0" applyFont="1" applyFill="1" applyBorder="1" applyAlignment="1">
      <alignment horizontal="left" vertical="center" wrapText="1"/>
    </xf>
    <xf numFmtId="0" fontId="34" fillId="5" borderId="23" xfId="0" applyFont="1" applyFill="1" applyBorder="1" applyAlignment="1">
      <alignment horizontal="center" vertical="center" wrapText="1"/>
    </xf>
    <xf numFmtId="167" fontId="34" fillId="5" borderId="23" xfId="0" applyNumberFormat="1" applyFont="1" applyFill="1" applyBorder="1" applyAlignment="1">
      <alignment vertical="center"/>
    </xf>
    <xf numFmtId="4" fontId="19" fillId="8" borderId="23" xfId="0" applyNumberFormat="1" applyFont="1" applyFill="1" applyBorder="1" applyAlignment="1">
      <alignment vertical="center"/>
    </xf>
    <xf numFmtId="4" fontId="34" fillId="8" borderId="23" xfId="0" applyNumberFormat="1" applyFont="1" applyFill="1" applyBorder="1" applyAlignment="1">
      <alignment vertical="center"/>
    </xf>
    <xf numFmtId="4" fontId="50" fillId="8" borderId="23" xfId="0" applyNumberFormat="1" applyFont="1" applyFill="1" applyBorder="1" applyAlignment="1">
      <alignment vertical="center"/>
    </xf>
    <xf numFmtId="4" fontId="50" fillId="0" borderId="23" xfId="0" applyNumberFormat="1" applyFont="1" applyBorder="1" applyAlignment="1">
      <alignment vertical="center"/>
    </xf>
    <xf numFmtId="4" fontId="34" fillId="5" borderId="23" xfId="0" applyNumberFormat="1" applyFont="1" applyFill="1" applyBorder="1" applyAlignment="1">
      <alignment vertical="center"/>
    </xf>
    <xf numFmtId="3" fontId="2" fillId="11" borderId="1" xfId="2" applyNumberFormat="1" applyFill="1" applyAlignment="1">
      <alignment vertical="top"/>
    </xf>
    <xf numFmtId="3" fontId="59" fillId="11" borderId="1" xfId="3" applyNumberFormat="1" applyFill="1" applyAlignment="1">
      <alignment horizontal="right" vertical="top"/>
    </xf>
    <xf numFmtId="3" fontId="2" fillId="11" borderId="1" xfId="2" applyNumberFormat="1" applyFill="1" applyAlignment="1">
      <alignment horizontal="right" vertical="top"/>
    </xf>
    <xf numFmtId="3" fontId="2" fillId="11" borderId="1" xfId="2" applyNumberFormat="1" applyFill="1" applyAlignment="1">
      <alignment horizontal="right" vertical="center"/>
    </xf>
    <xf numFmtId="3" fontId="59" fillId="11" borderId="1" xfId="3" applyNumberFormat="1" applyFill="1"/>
    <xf numFmtId="3" fontId="2" fillId="11" borderId="1" xfId="2" applyNumberFormat="1" applyFill="1"/>
    <xf numFmtId="3" fontId="2" fillId="11" borderId="29" xfId="2" applyNumberFormat="1" applyFill="1" applyBorder="1" applyAlignment="1">
      <alignment vertical="top"/>
    </xf>
    <xf numFmtId="3" fontId="59" fillId="11" borderId="1" xfId="3" applyNumberFormat="1" applyFill="1" applyAlignment="1">
      <alignment vertical="top"/>
    </xf>
    <xf numFmtId="3" fontId="59" fillId="11" borderId="29" xfId="3" applyNumberFormat="1" applyFill="1" applyBorder="1"/>
    <xf numFmtId="3" fontId="2" fillId="11" borderId="1" xfId="4" applyNumberFormat="1" applyFont="1" applyFill="1"/>
    <xf numFmtId="3" fontId="61" fillId="11" borderId="1" xfId="2" applyNumberFormat="1" applyFont="1" applyFill="1" applyAlignment="1" applyProtection="1">
      <alignment horizontal="right" vertical="top"/>
      <protection locked="0"/>
    </xf>
    <xf numFmtId="3" fontId="61" fillId="11" borderId="1" xfId="2" applyNumberFormat="1" applyFont="1" applyFill="1" applyAlignment="1" applyProtection="1">
      <alignment horizontal="right" vertical="center"/>
      <protection locked="0"/>
    </xf>
    <xf numFmtId="3" fontId="61" fillId="11" borderId="29" xfId="2" applyNumberFormat="1" applyFont="1" applyFill="1" applyBorder="1" applyAlignment="1" applyProtection="1">
      <alignment horizontal="right" vertical="center"/>
      <protection locked="0"/>
    </xf>
    <xf numFmtId="3" fontId="2" fillId="11" borderId="1" xfId="4" applyNumberFormat="1" applyFont="1" applyFill="1" applyAlignment="1">
      <alignment vertical="top"/>
    </xf>
    <xf numFmtId="3" fontId="2" fillId="11" borderId="1" xfId="2" applyNumberFormat="1" applyFill="1" applyAlignment="1">
      <alignment vertical="center"/>
    </xf>
    <xf numFmtId="168" fontId="59" fillId="11" borderId="1" xfId="3" applyNumberFormat="1" applyFill="1" applyAlignment="1">
      <alignment horizontal="right" vertical="top"/>
    </xf>
    <xf numFmtId="3" fontId="59" fillId="11" borderId="1" xfId="4" applyNumberFormat="1" applyFill="1"/>
    <xf numFmtId="3" fontId="59" fillId="11" borderId="1" xfId="4" applyNumberFormat="1" applyFill="1" applyAlignment="1">
      <alignment vertical="top"/>
    </xf>
    <xf numFmtId="3" fontId="59" fillId="11" borderId="29" xfId="4" applyNumberFormat="1" applyFill="1" applyBorder="1"/>
    <xf numFmtId="3" fontId="15" fillId="11" borderId="29" xfId="2" applyNumberFormat="1" applyFont="1" applyFill="1" applyBorder="1"/>
    <xf numFmtId="0" fontId="57" fillId="9" borderId="1" xfId="2" applyFont="1" applyFill="1" applyAlignment="1">
      <alignment horizontal="left" vertical="top" wrapText="1"/>
    </xf>
    <xf numFmtId="0" fontId="58" fillId="10" borderId="1" xfId="2" applyFont="1" applyFill="1" applyAlignment="1">
      <alignment horizontal="left" vertical="top" wrapText="1"/>
    </xf>
    <xf numFmtId="0" fontId="2" fillId="0" borderId="1" xfId="2" applyAlignment="1">
      <alignment horizontal="left" vertical="top" wrapText="1"/>
    </xf>
    <xf numFmtId="0" fontId="15" fillId="0" borderId="1" xfId="2" applyFont="1" applyAlignment="1">
      <alignment horizontal="left" vertical="top" wrapText="1"/>
    </xf>
    <xf numFmtId="0" fontId="2" fillId="0" borderId="1" xfId="2" applyAlignment="1">
      <alignment horizontal="left" wrapText="1"/>
    </xf>
    <xf numFmtId="0" fontId="59" fillId="0" borderId="1" xfId="3" applyAlignment="1">
      <alignment horizontal="left" vertical="top" wrapText="1"/>
    </xf>
    <xf numFmtId="49" fontId="2" fillId="0" borderId="1" xfId="2" applyNumberFormat="1" applyAlignment="1">
      <alignment horizontal="left" vertical="top" wrapText="1"/>
    </xf>
    <xf numFmtId="49" fontId="15" fillId="0" borderId="1" xfId="2" applyNumberFormat="1" applyFont="1" applyAlignment="1">
      <alignment horizontal="left" vertical="top" wrapText="1"/>
    </xf>
    <xf numFmtId="3" fontId="2" fillId="0" borderId="1" xfId="2" applyNumberFormat="1" applyAlignment="1">
      <alignment horizontal="left" vertical="top" wrapText="1"/>
    </xf>
    <xf numFmtId="4" fontId="2" fillId="0" borderId="1" xfId="2" applyNumberFormat="1" applyAlignment="1">
      <alignment wrapText="1"/>
    </xf>
    <xf numFmtId="0" fontId="15" fillId="0" borderId="1" xfId="2" applyFont="1" applyAlignment="1">
      <alignment horizontal="left" vertical="top"/>
    </xf>
    <xf numFmtId="0" fontId="2" fillId="0" borderId="1" xfId="2" applyAlignment="1">
      <alignment horizontal="left" vertical="center"/>
    </xf>
    <xf numFmtId="3" fontId="2" fillId="0" borderId="1" xfId="2" applyNumberFormat="1" applyAlignment="1">
      <alignment horizontal="left" vertical="center" wrapText="1"/>
    </xf>
    <xf numFmtId="0" fontId="60" fillId="0" borderId="1" xfId="2" applyFont="1" applyAlignment="1">
      <alignment horizontal="left" vertical="center"/>
    </xf>
    <xf numFmtId="0" fontId="61" fillId="0" borderId="1" xfId="2" applyFont="1" applyAlignment="1">
      <alignment horizontal="left" vertical="center"/>
    </xf>
    <xf numFmtId="0" fontId="61" fillId="0" borderId="1" xfId="3" applyFont="1" applyAlignment="1">
      <alignment horizontal="left" vertical="top"/>
    </xf>
    <xf numFmtId="3" fontId="61" fillId="0" borderId="1" xfId="3" applyNumberFormat="1" applyFont="1" applyAlignment="1">
      <alignment horizontal="left" vertical="top"/>
    </xf>
    <xf numFmtId="0" fontId="61" fillId="0" borderId="1" xfId="3" applyFont="1" applyAlignment="1">
      <alignment horizontal="left" vertical="center"/>
    </xf>
    <xf numFmtId="0" fontId="59" fillId="0" borderId="1" xfId="3" applyAlignment="1">
      <alignment horizontal="left" vertical="top"/>
    </xf>
    <xf numFmtId="0" fontId="61" fillId="0" borderId="1" xfId="2" applyFont="1" applyAlignment="1">
      <alignment horizontal="left" vertical="top"/>
    </xf>
    <xf numFmtId="0" fontId="2" fillId="0" borderId="1" xfId="4" applyFont="1" applyAlignment="1">
      <alignment horizontal="left" vertical="top"/>
    </xf>
    <xf numFmtId="49" fontId="59" fillId="0" borderId="1" xfId="3" applyNumberFormat="1" applyAlignment="1">
      <alignment horizontal="left" vertical="top" wrapText="1"/>
    </xf>
    <xf numFmtId="49" fontId="59" fillId="0" borderId="1" xfId="3" applyNumberFormat="1" applyAlignment="1">
      <alignment horizontal="left" vertical="top"/>
    </xf>
    <xf numFmtId="0" fontId="59" fillId="0" borderId="1" xfId="2" applyFont="1" applyAlignment="1">
      <alignment horizontal="left" vertical="top" wrapText="1"/>
    </xf>
    <xf numFmtId="0" fontId="61" fillId="0" borderId="1" xfId="4" applyFont="1" applyAlignment="1">
      <alignment horizontal="left" vertical="top"/>
    </xf>
    <xf numFmtId="16" fontId="59" fillId="0" borderId="1" xfId="4" applyNumberFormat="1" applyAlignment="1">
      <alignment horizontal="left" vertical="top" wrapText="1"/>
    </xf>
    <xf numFmtId="0" fontId="59" fillId="0" borderId="1" xfId="4" applyAlignment="1">
      <alignment horizontal="left" vertical="top" wrapText="1"/>
    </xf>
    <xf numFmtId="0" fontId="59" fillId="0" borderId="1" xfId="2" applyFont="1" applyAlignment="1">
      <alignment horizontal="left" wrapText="1"/>
    </xf>
    <xf numFmtId="0" fontId="49" fillId="0" borderId="1" xfId="2" applyFont="1" applyAlignment="1">
      <alignment horizontal="left" wrapText="1"/>
    </xf>
    <xf numFmtId="0" fontId="2" fillId="0" borderId="1" xfId="2" applyAlignment="1">
      <alignment horizontal="left" vertical="center" wrapText="1"/>
    </xf>
    <xf numFmtId="0" fontId="65" fillId="0" borderId="1" xfId="2" applyFont="1" applyAlignment="1">
      <alignment horizontal="left" vertical="top" wrapText="1"/>
    </xf>
    <xf numFmtId="0" fontId="2" fillId="0" borderId="1" xfId="5"/>
    <xf numFmtId="0" fontId="5" fillId="0" borderId="1" xfId="2" applyFont="1" applyAlignment="1">
      <alignment horizontal="left" vertical="top" wrapText="1"/>
    </xf>
    <xf numFmtId="169" fontId="15" fillId="0" borderId="1" xfId="2" applyNumberFormat="1" applyFont="1" applyAlignment="1">
      <alignment horizontal="left" vertical="top" wrapText="1"/>
    </xf>
    <xf numFmtId="49" fontId="2" fillId="0" borderId="1" xfId="2" applyNumberFormat="1" applyAlignment="1">
      <alignment horizontal="left" vertical="top"/>
    </xf>
    <xf numFmtId="3" fontId="2" fillId="0" borderId="1" xfId="2" applyNumberFormat="1" applyAlignment="1">
      <alignment horizontal="left" wrapText="1"/>
    </xf>
    <xf numFmtId="49" fontId="59" fillId="0" borderId="1" xfId="2" applyNumberFormat="1" applyFont="1" applyAlignment="1">
      <alignment horizontal="left" vertical="top" wrapText="1"/>
    </xf>
    <xf numFmtId="0" fontId="64" fillId="0" borderId="1" xfId="2" applyFont="1" applyAlignment="1">
      <alignment horizontal="left" vertical="top"/>
    </xf>
    <xf numFmtId="0" fontId="59" fillId="0" borderId="1" xfId="4" applyAlignment="1">
      <alignment horizontal="left" vertical="top"/>
    </xf>
    <xf numFmtId="0" fontId="61" fillId="0" borderId="1" xfId="3" applyFont="1" applyAlignment="1">
      <alignment vertical="top" wrapText="1"/>
    </xf>
    <xf numFmtId="1" fontId="2" fillId="0" borderId="1" xfId="2" applyNumberFormat="1" applyAlignment="1">
      <alignment horizontal="center" vertical="top"/>
    </xf>
    <xf numFmtId="49" fontId="15" fillId="0" borderId="1" xfId="2" applyNumberFormat="1" applyFont="1" applyAlignment="1">
      <alignment horizontal="left" vertical="top"/>
    </xf>
    <xf numFmtId="49" fontId="59" fillId="0" borderId="1" xfId="2" applyNumberFormat="1" applyFont="1" applyAlignment="1">
      <alignment horizontal="left" vertical="top"/>
    </xf>
    <xf numFmtId="0" fontId="3" fillId="0" borderId="1" xfId="2" applyFont="1" applyAlignment="1">
      <alignment vertical="top"/>
    </xf>
    <xf numFmtId="3" fontId="57" fillId="10" borderId="1" xfId="2" applyNumberFormat="1" applyFont="1" applyFill="1" applyAlignment="1">
      <alignment horizontal="center" vertical="top" wrapText="1"/>
    </xf>
    <xf numFmtId="3" fontId="2" fillId="0" borderId="1" xfId="2" applyNumberFormat="1" applyAlignment="1">
      <alignment vertical="top"/>
    </xf>
    <xf numFmtId="3" fontId="2" fillId="0" borderId="1" xfId="2" applyNumberFormat="1" applyAlignment="1">
      <alignment horizontal="right" vertical="top"/>
    </xf>
    <xf numFmtId="3" fontId="2" fillId="0" borderId="29" xfId="2" applyNumberFormat="1" applyBorder="1" applyAlignment="1">
      <alignment vertical="top"/>
    </xf>
    <xf numFmtId="3" fontId="59" fillId="0" borderId="1" xfId="4" applyNumberFormat="1" applyAlignment="1">
      <alignment vertical="top"/>
    </xf>
    <xf numFmtId="3" fontId="61" fillId="0" borderId="1" xfId="2" applyNumberFormat="1" applyFont="1" applyAlignment="1">
      <alignment horizontal="right" vertical="top"/>
    </xf>
    <xf numFmtId="3" fontId="59" fillId="0" borderId="1" xfId="3" applyNumberFormat="1" applyAlignment="1">
      <alignment vertical="top"/>
    </xf>
    <xf numFmtId="3" fontId="61" fillId="0" borderId="1" xfId="2" applyNumberFormat="1" applyFont="1" applyAlignment="1">
      <alignment horizontal="right" vertical="center"/>
    </xf>
    <xf numFmtId="0" fontId="0" fillId="11" borderId="23" xfId="0" applyFill="1" applyBorder="1" applyAlignment="1">
      <alignment vertical="center"/>
    </xf>
    <xf numFmtId="0" fontId="8" fillId="11" borderId="21" xfId="0" applyFont="1" applyFill="1" applyBorder="1"/>
    <xf numFmtId="0" fontId="51" fillId="0" borderId="1" xfId="0" applyFont="1" applyBorder="1"/>
    <xf numFmtId="49" fontId="24" fillId="0" borderId="0" xfId="0" applyNumberFormat="1" applyFont="1" applyAlignment="1">
      <alignment horizontal="left" vertical="center" wrapText="1"/>
    </xf>
    <xf numFmtId="0" fontId="24" fillId="0" borderId="0" xfId="0" applyFont="1" applyAlignment="1">
      <alignment horizontal="left" vertical="center" wrapText="1"/>
    </xf>
    <xf numFmtId="3" fontId="25" fillId="0" borderId="0" xfId="0" applyNumberFormat="1" applyFont="1" applyAlignment="1">
      <alignment vertical="center"/>
    </xf>
    <xf numFmtId="0" fontId="2" fillId="0" borderId="0" xfId="0" applyFont="1" applyAlignment="1">
      <alignment horizontal="left" vertical="center"/>
    </xf>
    <xf numFmtId="0" fontId="0" fillId="0" borderId="0" xfId="0"/>
    <xf numFmtId="0" fontId="2" fillId="0" borderId="0" xfId="0" applyFont="1" applyAlignment="1">
      <alignment horizontal="left" vertical="center" wrapText="1"/>
    </xf>
    <xf numFmtId="0" fontId="13" fillId="2" borderId="0" xfId="0" applyFont="1" applyFill="1" applyAlignment="1">
      <alignment horizontal="center" vertical="center"/>
    </xf>
    <xf numFmtId="0" fontId="3" fillId="0" borderId="0" xfId="0" applyFont="1" applyAlignment="1">
      <alignment horizontal="lef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8" fillId="0" borderId="29" xfId="0" applyFont="1" applyBorder="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top"/>
    </xf>
    <xf numFmtId="0" fontId="39" fillId="0" borderId="1" xfId="0" applyFont="1" applyBorder="1" applyAlignment="1">
      <alignment horizontal="left" vertical="center" wrapText="1"/>
    </xf>
    <xf numFmtId="0" fontId="38" fillId="0" borderId="29" xfId="0" applyFont="1" applyBorder="1" applyAlignment="1">
      <alignment horizontal="left" wrapText="1"/>
    </xf>
    <xf numFmtId="49" fontId="39" fillId="0" borderId="1" xfId="0" applyNumberFormat="1" applyFont="1" applyBorder="1" applyAlignment="1">
      <alignment horizontal="left" vertical="center" wrapText="1"/>
    </xf>
    <xf numFmtId="0" fontId="0" fillId="11" borderId="0" xfId="0" applyFill="1"/>
    <xf numFmtId="0" fontId="2" fillId="11" borderId="0" xfId="0" applyFont="1" applyFill="1" applyAlignment="1">
      <alignment horizontal="left" vertical="center"/>
    </xf>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 fillId="0" borderId="0" xfId="0" applyFont="1" applyAlignment="1" applyProtection="1">
      <alignment horizontal="left" vertical="center"/>
    </xf>
    <xf numFmtId="0" fontId="2" fillId="0" borderId="0" xfId="0" applyFont="1" applyAlignment="1" applyProtection="1">
      <alignment horizontal="left" vertical="center"/>
    </xf>
    <xf numFmtId="0" fontId="2" fillId="0" borderId="0" xfId="0" applyFont="1" applyAlignment="1" applyProtection="1">
      <alignment horizontal="left" vertical="top"/>
    </xf>
    <xf numFmtId="0" fontId="2" fillId="0" borderId="0" xfId="0" applyFont="1" applyAlignment="1" applyProtection="1">
      <alignment horizontal="left" vertical="center" wrapText="1"/>
    </xf>
    <xf numFmtId="0" fontId="0" fillId="0" borderId="5" xfId="0" applyBorder="1" applyProtection="1"/>
    <xf numFmtId="0" fontId="0" fillId="0" borderId="0" xfId="0" applyAlignment="1" applyProtection="1">
      <alignment vertical="center"/>
    </xf>
    <xf numFmtId="0" fontId="15" fillId="0" borderId="6" xfId="0" applyFont="1" applyBorder="1" applyAlignment="1" applyProtection="1">
      <alignment horizontal="left" vertical="center"/>
    </xf>
    <xf numFmtId="0" fontId="0" fillId="0" borderId="6" xfId="0" applyBorder="1" applyAlignment="1" applyProtection="1">
      <alignment vertical="center"/>
    </xf>
    <xf numFmtId="4" fontId="15" fillId="0" borderId="6" xfId="0" applyNumberFormat="1" applyFont="1" applyBorder="1" applyAlignment="1" applyProtection="1">
      <alignment vertical="center"/>
    </xf>
    <xf numFmtId="0" fontId="0" fillId="0" borderId="6" xfId="0"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6" fillId="0" borderId="0" xfId="0" applyNumberFormat="1" applyFont="1" applyAlignment="1" applyProtection="1">
      <alignment vertical="center"/>
    </xf>
    <xf numFmtId="0" fontId="0" fillId="3" borderId="0" xfId="0"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0" fontId="0" fillId="3" borderId="8" xfId="0"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ill="1" applyBorder="1" applyAlignment="1" applyProtection="1">
      <alignment vertical="center"/>
    </xf>
    <xf numFmtId="0" fontId="0" fillId="0" borderId="11" xfId="0" applyBorder="1" applyAlignment="1" applyProtection="1">
      <alignment vertical="center"/>
    </xf>
    <xf numFmtId="0" fontId="0" fillId="0" borderId="3" xfId="0" applyBorder="1" applyAlignment="1" applyProtection="1">
      <alignment vertical="center"/>
    </xf>
    <xf numFmtId="0" fontId="2" fillId="0" borderId="0" xfId="0" applyFont="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3" fontId="21" fillId="0" borderId="0" xfId="0" applyNumberFormat="1" applyFont="1" applyAlignment="1" applyProtection="1">
      <alignment horizontal="right" vertical="center"/>
    </xf>
    <xf numFmtId="3" fontId="21" fillId="0" borderId="0" xfId="0" applyNumberFormat="1" applyFont="1" applyAlignment="1" applyProtection="1">
      <alignment vertical="center"/>
    </xf>
    <xf numFmtId="0" fontId="4" fillId="0" borderId="0" xfId="0" applyFont="1" applyAlignment="1" applyProtection="1">
      <alignment horizontal="center"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3" fontId="25" fillId="0" borderId="0" xfId="0" applyNumberFormat="1" applyFont="1" applyAlignment="1" applyProtection="1">
      <alignment vertical="center"/>
    </xf>
    <xf numFmtId="0" fontId="3" fillId="0" borderId="0" xfId="0" applyFont="1" applyAlignment="1" applyProtection="1">
      <alignment horizontal="center" vertical="center"/>
    </xf>
    <xf numFmtId="49" fontId="24" fillId="0" borderId="0" xfId="0" applyNumberFormat="1" applyFont="1" applyAlignment="1" applyProtection="1">
      <alignment horizontal="left" vertical="center" wrapText="1"/>
    </xf>
    <xf numFmtId="4" fontId="67" fillId="0" borderId="21" xfId="0" applyNumberFormat="1" applyFont="1" applyBorder="1" applyAlignment="1">
      <alignment vertical="center"/>
    </xf>
    <xf numFmtId="3" fontId="2" fillId="11" borderId="29" xfId="2" applyNumberFormat="1" applyFill="1" applyBorder="1"/>
    <xf numFmtId="0" fontId="66" fillId="0" borderId="1" xfId="6"/>
    <xf numFmtId="0" fontId="66" fillId="0" borderId="1" xfId="6" applyAlignment="1">
      <alignment vertical="center"/>
    </xf>
    <xf numFmtId="0" fontId="66" fillId="0" borderId="4" xfId="6" applyBorder="1" applyAlignment="1">
      <alignment vertical="center"/>
    </xf>
    <xf numFmtId="0" fontId="66" fillId="0" borderId="11" xfId="6" applyBorder="1" applyAlignment="1">
      <alignment vertical="center"/>
    </xf>
    <xf numFmtId="0" fontId="66" fillId="0" borderId="10" xfId="6" applyBorder="1" applyAlignment="1">
      <alignment vertical="center"/>
    </xf>
    <xf numFmtId="0" fontId="66" fillId="0" borderId="1" xfId="6" applyAlignment="1">
      <alignment horizontal="left" vertical="center"/>
    </xf>
    <xf numFmtId="0" fontId="66" fillId="0" borderId="22" xfId="6" applyBorder="1" applyAlignment="1">
      <alignment vertical="center"/>
    </xf>
    <xf numFmtId="0" fontId="66" fillId="0" borderId="21" xfId="6" applyBorder="1" applyAlignment="1">
      <alignment vertical="center"/>
    </xf>
    <xf numFmtId="0" fontId="66" fillId="0" borderId="20" xfId="6" applyBorder="1" applyAlignment="1">
      <alignment vertical="center"/>
    </xf>
    <xf numFmtId="0" fontId="66" fillId="0" borderId="1" xfId="6" applyAlignment="1" applyProtection="1">
      <alignment vertical="center"/>
      <protection locked="0"/>
    </xf>
    <xf numFmtId="0" fontId="19" fillId="0" borderId="1" xfId="6" applyFont="1" applyAlignment="1">
      <alignment horizontal="left" vertical="center"/>
    </xf>
    <xf numFmtId="4" fontId="66" fillId="0" borderId="1" xfId="6" applyNumberFormat="1" applyAlignment="1">
      <alignment vertical="center"/>
    </xf>
    <xf numFmtId="166" fontId="20" fillId="0" borderId="16" xfId="6" applyNumberFormat="1" applyFont="1" applyBorder="1" applyAlignment="1">
      <alignment vertical="center"/>
    </xf>
    <xf numFmtId="166" fontId="20" fillId="0" borderId="1" xfId="6" applyNumberFormat="1" applyFont="1" applyAlignment="1">
      <alignment vertical="center"/>
    </xf>
    <xf numFmtId="0" fontId="20" fillId="0" borderId="1" xfId="6" applyFont="1" applyAlignment="1">
      <alignment horizontal="center" vertical="center"/>
    </xf>
    <xf numFmtId="0" fontId="20" fillId="12" borderId="15" xfId="6" applyFont="1" applyFill="1" applyBorder="1" applyAlignment="1" applyProtection="1">
      <alignment horizontal="left" vertical="center"/>
      <protection locked="0"/>
    </xf>
    <xf numFmtId="0" fontId="66" fillId="0" borderId="23" xfId="6" applyBorder="1" applyAlignment="1" applyProtection="1">
      <alignment vertical="center"/>
      <protection locked="0"/>
    </xf>
    <xf numFmtId="4" fontId="19" fillId="12" borderId="23" xfId="6" applyNumberFormat="1" applyFont="1" applyFill="1" applyBorder="1" applyAlignment="1" applyProtection="1">
      <alignment vertical="center"/>
      <protection locked="0"/>
    </xf>
    <xf numFmtId="0" fontId="19" fillId="0" borderId="23" xfId="6" applyFont="1" applyBorder="1" applyAlignment="1" applyProtection="1">
      <alignment horizontal="center" vertical="center"/>
      <protection locked="0"/>
    </xf>
    <xf numFmtId="0" fontId="66" fillId="0" borderId="4" xfId="6" applyBorder="1" applyAlignment="1" applyProtection="1">
      <alignment vertical="center"/>
      <protection locked="0"/>
    </xf>
    <xf numFmtId="0" fontId="66" fillId="0" borderId="16" xfId="6" applyBorder="1" applyAlignment="1">
      <alignment vertical="center"/>
    </xf>
    <xf numFmtId="0" fontId="66" fillId="0" borderId="15" xfId="6" applyBorder="1" applyAlignment="1">
      <alignment vertical="center"/>
    </xf>
    <xf numFmtId="0" fontId="8" fillId="0" borderId="1" xfId="6" applyFont="1"/>
    <xf numFmtId="4" fontId="8" fillId="0" borderId="1" xfId="6" applyNumberFormat="1" applyFont="1" applyAlignment="1">
      <alignment vertical="center"/>
    </xf>
    <xf numFmtId="0" fontId="8" fillId="0" borderId="1" xfId="6" applyFont="1" applyAlignment="1">
      <alignment horizontal="left"/>
    </xf>
    <xf numFmtId="0" fontId="8" fillId="0" borderId="1" xfId="6" applyFont="1" applyAlignment="1">
      <alignment horizontal="center"/>
    </xf>
    <xf numFmtId="166" fontId="8" fillId="0" borderId="16" xfId="6" applyNumberFormat="1" applyFont="1" applyBorder="1"/>
    <xf numFmtId="166" fontId="8" fillId="0" borderId="1" xfId="6" applyNumberFormat="1" applyFont="1"/>
    <xf numFmtId="0" fontId="8" fillId="0" borderId="15" xfId="6" applyFont="1" applyBorder="1"/>
    <xf numFmtId="0" fontId="8" fillId="0" borderId="4" xfId="6" applyFont="1" applyBorder="1"/>
    <xf numFmtId="0" fontId="8" fillId="0" borderId="1" xfId="6" applyFont="1" applyProtection="1">
      <protection locked="0"/>
    </xf>
    <xf numFmtId="0" fontId="34" fillId="0" borderId="1" xfId="6" applyFont="1" applyAlignment="1">
      <alignment horizontal="center" vertical="center"/>
    </xf>
    <xf numFmtId="0" fontId="34" fillId="12" borderId="15" xfId="6" applyFont="1" applyFill="1" applyBorder="1" applyAlignment="1" applyProtection="1">
      <alignment horizontal="left" vertical="center"/>
      <protection locked="0"/>
    </xf>
    <xf numFmtId="0" fontId="35" fillId="0" borderId="4" xfId="6" applyFont="1" applyBorder="1" applyAlignment="1">
      <alignment vertical="center"/>
    </xf>
    <xf numFmtId="0" fontId="35" fillId="0" borderId="23" xfId="6" applyFont="1" applyBorder="1" applyAlignment="1" applyProtection="1">
      <alignment vertical="center"/>
      <protection locked="0"/>
    </xf>
    <xf numFmtId="4" fontId="34" fillId="12" borderId="23" xfId="6" applyNumberFormat="1" applyFont="1" applyFill="1" applyBorder="1" applyAlignment="1" applyProtection="1">
      <alignment vertical="center"/>
      <protection locked="0"/>
    </xf>
    <xf numFmtId="0" fontId="34" fillId="0" borderId="23" xfId="6" applyFont="1" applyBorder="1" applyAlignment="1" applyProtection="1">
      <alignment horizontal="center" vertical="center"/>
      <protection locked="0"/>
    </xf>
    <xf numFmtId="4" fontId="30" fillId="0" borderId="1" xfId="6" applyNumberFormat="1" applyFont="1" applyAlignment="1">
      <alignment vertical="center"/>
    </xf>
    <xf numFmtId="166" fontId="29" fillId="0" borderId="14" xfId="6" applyNumberFormat="1" applyFont="1" applyBorder="1"/>
    <xf numFmtId="0" fontId="66" fillId="0" borderId="13" xfId="6" applyBorder="1" applyAlignment="1">
      <alignment vertical="center"/>
    </xf>
    <xf numFmtId="166" fontId="29" fillId="0" borderId="13" xfId="6" applyNumberFormat="1" applyFont="1" applyBorder="1"/>
    <xf numFmtId="0" fontId="66" fillId="0" borderId="12" xfId="6" applyBorder="1" applyAlignment="1">
      <alignment vertical="center"/>
    </xf>
    <xf numFmtId="0" fontId="21" fillId="0" borderId="1" xfId="6" applyFont="1" applyAlignment="1">
      <alignment horizontal="left" vertical="center"/>
    </xf>
    <xf numFmtId="0" fontId="66" fillId="0" borderId="1" xfId="6" applyAlignment="1">
      <alignment horizontal="center" vertical="center" wrapText="1"/>
    </xf>
    <xf numFmtId="0" fontId="20" fillId="0" borderId="19" xfId="6" applyFont="1" applyBorder="1" applyAlignment="1">
      <alignment horizontal="center" vertical="center" wrapText="1"/>
    </xf>
    <xf numFmtId="0" fontId="20" fillId="0" borderId="18" xfId="6" applyFont="1" applyBorder="1" applyAlignment="1">
      <alignment horizontal="center" vertical="center" wrapText="1"/>
    </xf>
    <xf numFmtId="0" fontId="20" fillId="0" borderId="17" xfId="6" applyFont="1" applyBorder="1" applyAlignment="1">
      <alignment horizontal="center" vertical="center" wrapText="1"/>
    </xf>
    <xf numFmtId="0" fontId="66" fillId="0" borderId="4" xfId="6" applyBorder="1" applyAlignment="1">
      <alignment horizontal="center" vertical="center" wrapText="1"/>
    </xf>
    <xf numFmtId="0" fontId="19" fillId="4" borderId="1" xfId="6" applyFont="1" applyFill="1" applyAlignment="1">
      <alignment horizontal="center" vertical="center" wrapText="1"/>
    </xf>
    <xf numFmtId="0" fontId="19" fillId="4" borderId="18" xfId="6" applyFont="1" applyFill="1" applyBorder="1" applyAlignment="1">
      <alignment horizontal="center" vertical="center" wrapText="1"/>
    </xf>
    <xf numFmtId="0" fontId="19" fillId="4" borderId="17" xfId="6" applyFont="1" applyFill="1" applyBorder="1" applyAlignment="1">
      <alignment horizontal="center" vertical="center" wrapText="1"/>
    </xf>
    <xf numFmtId="0" fontId="1" fillId="0" borderId="1" xfId="6" applyFont="1" applyAlignment="1">
      <alignment horizontal="left" vertical="center"/>
    </xf>
    <xf numFmtId="0" fontId="2" fillId="0" borderId="1" xfId="6" applyFont="1" applyAlignment="1">
      <alignment horizontal="left" vertical="center"/>
    </xf>
    <xf numFmtId="0" fontId="66" fillId="0" borderId="1" xfId="6" applyAlignment="1">
      <alignment vertical="center"/>
    </xf>
    <xf numFmtId="0" fontId="3" fillId="0" borderId="1" xfId="6" applyFont="1" applyAlignment="1">
      <alignment horizontal="left" vertical="center" wrapText="1"/>
    </xf>
    <xf numFmtId="0" fontId="1" fillId="0" borderId="1" xfId="6" applyFont="1" applyAlignment="1">
      <alignment horizontal="left" vertical="center"/>
    </xf>
    <xf numFmtId="0" fontId="1" fillId="0" borderId="1" xfId="6" applyFont="1" applyAlignment="1">
      <alignment horizontal="left" vertical="center" wrapText="1"/>
    </xf>
    <xf numFmtId="0" fontId="14" fillId="0" borderId="1" xfId="6" applyFont="1" applyAlignment="1">
      <alignment horizontal="left" vertical="center"/>
    </xf>
    <xf numFmtId="0" fontId="66" fillId="0" borderId="3" xfId="6" applyBorder="1" applyAlignment="1">
      <alignment vertical="center"/>
    </xf>
    <xf numFmtId="0" fontId="66" fillId="0" borderId="2" xfId="6" applyBorder="1" applyAlignment="1">
      <alignment vertical="center"/>
    </xf>
    <xf numFmtId="0" fontId="66" fillId="4" borderId="1" xfId="6" applyFill="1" applyAlignment="1">
      <alignment vertical="center"/>
    </xf>
    <xf numFmtId="4" fontId="21" fillId="4" borderId="1" xfId="6" applyNumberFormat="1" applyFont="1" applyFill="1" applyAlignment="1">
      <alignment vertical="center"/>
    </xf>
    <xf numFmtId="0" fontId="21" fillId="4" borderId="1" xfId="6" applyFont="1" applyFill="1" applyAlignment="1">
      <alignment horizontal="left" vertical="center"/>
    </xf>
    <xf numFmtId="0" fontId="66" fillId="0" borderId="1" xfId="6" applyAlignment="1" applyProtection="1">
      <alignment horizontal="left" vertical="center"/>
      <protection locked="0"/>
    </xf>
    <xf numFmtId="4" fontId="66" fillId="0" borderId="1" xfId="6" applyNumberFormat="1" applyAlignment="1" applyProtection="1">
      <alignment vertical="center"/>
      <protection locked="0"/>
    </xf>
    <xf numFmtId="0" fontId="1" fillId="0" borderId="1" xfId="6" applyFont="1" applyAlignment="1" applyProtection="1">
      <alignment horizontal="center" vertical="center"/>
      <protection locked="0"/>
    </xf>
    <xf numFmtId="4" fontId="7" fillId="12" borderId="1" xfId="6" applyNumberFormat="1" applyFont="1" applyFill="1" applyAlignment="1" applyProtection="1">
      <alignment vertical="center"/>
      <protection locked="0"/>
    </xf>
    <xf numFmtId="0" fontId="7" fillId="0" borderId="1" xfId="6" applyFont="1" applyAlignment="1" applyProtection="1">
      <alignment horizontal="left" vertical="center"/>
      <protection locked="0"/>
    </xf>
    <xf numFmtId="0" fontId="7" fillId="0" borderId="1" xfId="6" applyFont="1" applyAlignment="1" applyProtection="1">
      <alignment horizontal="left" vertical="center"/>
      <protection locked="0"/>
    </xf>
    <xf numFmtId="0" fontId="7" fillId="12" borderId="1" xfId="6" applyFont="1" applyFill="1" applyAlignment="1" applyProtection="1">
      <alignment horizontal="left" vertical="center"/>
      <protection locked="0"/>
    </xf>
    <xf numFmtId="4" fontId="28" fillId="0" borderId="1" xfId="6" applyNumberFormat="1" applyFont="1" applyAlignment="1">
      <alignment vertical="center"/>
    </xf>
    <xf numFmtId="0" fontId="28" fillId="0" borderId="1" xfId="6" applyFont="1" applyAlignment="1">
      <alignment horizontal="left" vertical="center"/>
    </xf>
    <xf numFmtId="0" fontId="6" fillId="0" borderId="1" xfId="6" applyFont="1" applyAlignment="1">
      <alignment vertical="center"/>
    </xf>
    <xf numFmtId="0" fontId="6" fillId="0" borderId="4" xfId="6" applyFont="1" applyBorder="1" applyAlignment="1">
      <alignment vertical="center"/>
    </xf>
    <xf numFmtId="0" fontId="7" fillId="0" borderId="1" xfId="6" applyFont="1" applyAlignment="1">
      <alignment vertical="center"/>
    </xf>
    <xf numFmtId="0" fontId="7" fillId="0" borderId="4" xfId="6" applyFont="1" applyBorder="1" applyAlignment="1">
      <alignment vertical="center"/>
    </xf>
    <xf numFmtId="0" fontId="19" fillId="4" borderId="1" xfId="6" applyFont="1" applyFill="1" applyAlignment="1">
      <alignment horizontal="left" vertical="center"/>
    </xf>
    <xf numFmtId="0" fontId="66" fillId="0" borderId="6" xfId="6" applyBorder="1" applyAlignment="1">
      <alignment vertical="center"/>
    </xf>
    <xf numFmtId="0" fontId="66" fillId="0" borderId="4" xfId="6" applyBorder="1"/>
    <xf numFmtId="0" fontId="66" fillId="0" borderId="5" xfId="6" applyBorder="1" applyAlignment="1">
      <alignment vertical="center"/>
    </xf>
    <xf numFmtId="0" fontId="66" fillId="4" borderId="9" xfId="6" applyFill="1" applyBorder="1" applyAlignment="1">
      <alignment vertical="center"/>
    </xf>
    <xf numFmtId="0" fontId="66" fillId="0" borderId="1" xfId="6" applyAlignment="1">
      <alignment vertical="center" wrapText="1"/>
    </xf>
    <xf numFmtId="0" fontId="66" fillId="0" borderId="4" xfId="6" applyBorder="1" applyAlignment="1">
      <alignment vertical="center" wrapText="1"/>
    </xf>
    <xf numFmtId="0" fontId="2" fillId="12" borderId="1" xfId="6" applyFont="1" applyFill="1" applyAlignment="1" applyProtection="1">
      <alignment horizontal="left" vertical="center"/>
      <protection locked="0"/>
    </xf>
    <xf numFmtId="0" fontId="2" fillId="0" borderId="1" xfId="6" applyFont="1" applyAlignment="1">
      <alignment horizontal="left" vertical="center"/>
    </xf>
    <xf numFmtId="0" fontId="2" fillId="12" borderId="1" xfId="6" applyFont="1" applyFill="1" applyAlignment="1" applyProtection="1">
      <alignment horizontal="left" vertical="center"/>
      <protection locked="0"/>
    </xf>
    <xf numFmtId="0" fontId="27" fillId="0" borderId="1" xfId="6" applyFont="1" applyAlignment="1">
      <alignment horizontal="left" vertical="center"/>
    </xf>
    <xf numFmtId="0" fontId="66" fillId="0" borderId="3" xfId="6" applyBorder="1"/>
    <xf numFmtId="0" fontId="66" fillId="0" borderId="2" xfId="6" applyBorder="1"/>
    <xf numFmtId="0" fontId="66" fillId="0" borderId="1" xfId="6"/>
    <xf numFmtId="0" fontId="13" fillId="2" borderId="1" xfId="6" applyFont="1" applyFill="1" applyAlignment="1">
      <alignment horizontal="center" vertical="center"/>
    </xf>
    <xf numFmtId="0" fontId="10" fillId="0" borderId="4" xfId="6" applyFont="1" applyBorder="1" applyAlignment="1">
      <alignment vertical="center"/>
    </xf>
    <xf numFmtId="0" fontId="10" fillId="0" borderId="1" xfId="6" applyFont="1" applyAlignment="1">
      <alignment vertical="center"/>
    </xf>
    <xf numFmtId="0" fontId="10" fillId="0" borderId="1" xfId="6" applyFont="1" applyAlignment="1" applyProtection="1">
      <alignment vertical="center"/>
      <protection locked="0"/>
    </xf>
    <xf numFmtId="0" fontId="10" fillId="0" borderId="15" xfId="6" applyFont="1" applyBorder="1" applyAlignment="1">
      <alignment vertical="center"/>
    </xf>
    <xf numFmtId="0" fontId="10" fillId="0" borderId="16" xfId="6" applyFont="1" applyBorder="1" applyAlignment="1">
      <alignment vertical="center"/>
    </xf>
    <xf numFmtId="0" fontId="10" fillId="0" borderId="1" xfId="6" applyFont="1" applyAlignment="1">
      <alignment horizontal="left" vertical="center"/>
    </xf>
    <xf numFmtId="0" fontId="57" fillId="10" borderId="1" xfId="2" applyFont="1" applyFill="1" applyAlignment="1" applyProtection="1">
      <alignment horizontal="left" vertical="top" wrapText="1"/>
    </xf>
    <xf numFmtId="0" fontId="57" fillId="10" borderId="1" xfId="2" applyFont="1" applyFill="1" applyAlignment="1" applyProtection="1">
      <alignment horizontal="center" vertical="top" wrapText="1"/>
    </xf>
    <xf numFmtId="0" fontId="2" fillId="0" borderId="1" xfId="2" applyAlignment="1" applyProtection="1">
      <alignment wrapText="1"/>
    </xf>
    <xf numFmtId="0" fontId="2" fillId="0" borderId="1" xfId="2" applyAlignment="1" applyProtection="1">
      <alignment horizontal="center" vertical="top"/>
    </xf>
    <xf numFmtId="0" fontId="15" fillId="0" borderId="1" xfId="2" applyFont="1" applyAlignment="1" applyProtection="1">
      <alignment wrapText="1"/>
    </xf>
    <xf numFmtId="0" fontId="2" fillId="0" borderId="1" xfId="2" applyAlignment="1" applyProtection="1">
      <alignment horizontal="left" wrapText="1"/>
    </xf>
    <xf numFmtId="0" fontId="2" fillId="0" borderId="1" xfId="2" applyAlignment="1" applyProtection="1">
      <alignment vertical="top" wrapText="1"/>
    </xf>
    <xf numFmtId="0" fontId="59" fillId="0" borderId="1" xfId="3" applyAlignment="1" applyProtection="1">
      <alignment vertical="top" wrapText="1"/>
    </xf>
    <xf numFmtId="0" fontId="59" fillId="0" borderId="1" xfId="3" applyAlignment="1" applyProtection="1">
      <alignment horizontal="center" vertical="top"/>
    </xf>
    <xf numFmtId="0" fontId="59" fillId="0" borderId="1" xfId="3" applyAlignment="1" applyProtection="1">
      <alignment wrapText="1"/>
    </xf>
    <xf numFmtId="4" fontId="2" fillId="0" borderId="1" xfId="2" applyNumberFormat="1" applyAlignment="1" applyProtection="1">
      <alignment wrapText="1"/>
    </xf>
    <xf numFmtId="0" fontId="2" fillId="0" borderId="1" xfId="2" applyAlignment="1" applyProtection="1">
      <alignment horizontal="left" vertical="top"/>
    </xf>
    <xf numFmtId="0" fontId="2" fillId="0" borderId="1" xfId="2" applyAlignment="1" applyProtection="1">
      <alignment vertical="center" wrapText="1"/>
    </xf>
    <xf numFmtId="0" fontId="2" fillId="0" borderId="1" xfId="2" applyAlignment="1" applyProtection="1">
      <alignment horizontal="center" vertical="center"/>
    </xf>
    <xf numFmtId="4" fontId="2" fillId="0" borderId="1" xfId="2" applyNumberFormat="1" applyAlignment="1" applyProtection="1">
      <alignment vertical="top" wrapText="1"/>
    </xf>
    <xf numFmtId="0" fontId="2" fillId="0" borderId="1" xfId="2" applyAlignment="1" applyProtection="1">
      <alignment horizontal="left" vertical="top" wrapText="1"/>
    </xf>
    <xf numFmtId="0" fontId="61" fillId="0" borderId="1" xfId="2" applyFont="1" applyAlignment="1" applyProtection="1">
      <alignment horizontal="center" vertical="center"/>
    </xf>
    <xf numFmtId="0" fontId="60" fillId="0" borderId="1" xfId="2" applyFont="1" applyAlignment="1" applyProtection="1">
      <alignment horizontal="left" vertical="center" wrapText="1"/>
    </xf>
    <xf numFmtId="0" fontId="2" fillId="0" borderId="1" xfId="2" applyAlignment="1" applyProtection="1">
      <alignment horizontal="center"/>
    </xf>
    <xf numFmtId="0" fontId="2" fillId="0" borderId="1" xfId="2" applyProtection="1"/>
    <xf numFmtId="0" fontId="2" fillId="0" borderId="29" xfId="2" applyBorder="1" applyAlignment="1" applyProtection="1">
      <alignment horizontal="center" vertical="top"/>
    </xf>
    <xf numFmtId="0" fontId="15" fillId="0" borderId="1" xfId="3" applyFont="1" applyProtection="1"/>
    <xf numFmtId="0" fontId="60" fillId="0" borderId="1" xfId="2" applyFont="1" applyAlignment="1" applyProtection="1">
      <alignment horizontal="left" vertical="center"/>
    </xf>
    <xf numFmtId="0" fontId="62" fillId="0" borderId="1" xfId="3" applyFont="1" applyAlignment="1" applyProtection="1">
      <alignment horizontal="left" vertical="center" wrapText="1"/>
    </xf>
    <xf numFmtId="0" fontId="61" fillId="0" borderId="1" xfId="3" applyFont="1" applyAlignment="1" applyProtection="1">
      <alignment horizontal="center" vertical="center"/>
    </xf>
    <xf numFmtId="0" fontId="59" fillId="0" borderId="1" xfId="3" applyAlignment="1" applyProtection="1">
      <alignment horizontal="center" vertical="center"/>
    </xf>
    <xf numFmtId="0" fontId="62" fillId="0" borderId="1" xfId="3" applyFont="1" applyAlignment="1" applyProtection="1">
      <alignment horizontal="left" vertical="center"/>
    </xf>
    <xf numFmtId="0" fontId="59" fillId="0" borderId="1" xfId="3" applyAlignment="1" applyProtection="1">
      <alignment horizontal="center"/>
    </xf>
    <xf numFmtId="0" fontId="63" fillId="0" borderId="1" xfId="3" applyFont="1" applyAlignment="1" applyProtection="1">
      <alignment horizontal="left" wrapText="1"/>
    </xf>
    <xf numFmtId="0" fontId="61" fillId="0" borderId="29" xfId="3" applyFont="1" applyBorder="1" applyAlignment="1" applyProtection="1">
      <alignment horizontal="center"/>
    </xf>
    <xf numFmtId="0" fontId="59" fillId="0" borderId="29" xfId="3" applyBorder="1" applyAlignment="1" applyProtection="1">
      <alignment horizontal="center"/>
    </xf>
    <xf numFmtId="0" fontId="61" fillId="0" borderId="1" xfId="2" applyFont="1" applyAlignment="1" applyProtection="1">
      <alignment horizontal="left" vertical="center" wrapText="1"/>
    </xf>
    <xf numFmtId="0" fontId="2" fillId="0" borderId="1" xfId="4" applyFont="1" applyAlignment="1" applyProtection="1">
      <alignment wrapText="1"/>
    </xf>
    <xf numFmtId="0" fontId="2" fillId="0" borderId="29" xfId="2" applyBorder="1" applyAlignment="1" applyProtection="1">
      <alignment horizontal="center" vertical="center"/>
    </xf>
    <xf numFmtId="0" fontId="15" fillId="0" borderId="1" xfId="2" applyFont="1" applyProtection="1"/>
    <xf numFmtId="0" fontId="59" fillId="0" borderId="1" xfId="2" applyFont="1" applyProtection="1"/>
    <xf numFmtId="3" fontId="2" fillId="0" borderId="1" xfId="4" applyNumberFormat="1" applyFont="1" applyAlignment="1" applyProtection="1">
      <alignment horizontal="left" vertical="top" wrapText="1"/>
    </xf>
    <xf numFmtId="168" fontId="59" fillId="0" borderId="1" xfId="4" applyNumberFormat="1" applyAlignment="1" applyProtection="1">
      <alignment horizontal="center" vertical="top"/>
    </xf>
    <xf numFmtId="0" fontId="59" fillId="0" borderId="1" xfId="4" applyAlignment="1" applyProtection="1">
      <alignment horizontal="center" vertical="top"/>
    </xf>
    <xf numFmtId="0" fontId="2" fillId="0" borderId="1" xfId="5" applyProtection="1"/>
    <xf numFmtId="0" fontId="59" fillId="0" borderId="1" xfId="2" applyFont="1" applyAlignment="1" applyProtection="1">
      <alignment wrapText="1"/>
    </xf>
    <xf numFmtId="49" fontId="2" fillId="0" borderId="1" xfId="2" applyNumberFormat="1" applyAlignment="1" applyProtection="1">
      <alignment horizontal="left" vertical="top"/>
    </xf>
    <xf numFmtId="0" fontId="15" fillId="0" borderId="1" xfId="2" applyFont="1" applyAlignment="1" applyProtection="1">
      <alignment vertical="top" wrapText="1"/>
    </xf>
    <xf numFmtId="3" fontId="2" fillId="0" borderId="1" xfId="2" applyNumberFormat="1" applyAlignment="1" applyProtection="1">
      <alignment horizontal="center" vertical="top"/>
    </xf>
    <xf numFmtId="0" fontId="64" fillId="0" borderId="29" xfId="2" applyFont="1" applyBorder="1" applyAlignment="1" applyProtection="1">
      <alignment wrapText="1"/>
    </xf>
    <xf numFmtId="0" fontId="59" fillId="0" borderId="1" xfId="4" applyAlignment="1" applyProtection="1">
      <alignment wrapText="1"/>
    </xf>
    <xf numFmtId="0" fontId="61" fillId="0" borderId="1" xfId="3" applyFont="1" applyAlignment="1" applyProtection="1">
      <alignment vertical="top" wrapText="1"/>
    </xf>
    <xf numFmtId="0" fontId="61" fillId="0" borderId="1" xfId="3" applyFont="1" applyAlignment="1" applyProtection="1">
      <alignment horizontal="center" vertical="top" wrapText="1"/>
    </xf>
    <xf numFmtId="0" fontId="59" fillId="0" borderId="1" xfId="4" applyAlignment="1" applyProtection="1">
      <alignment vertical="top" wrapText="1"/>
    </xf>
    <xf numFmtId="0" fontId="15" fillId="0" borderId="1" xfId="4" applyFont="1" applyProtection="1"/>
    <xf numFmtId="0" fontId="3" fillId="0" borderId="1" xfId="2" applyFont="1" applyAlignment="1" applyProtection="1">
      <alignment horizontal="left" vertical="top"/>
    </xf>
    <xf numFmtId="1" fontId="2" fillId="0" borderId="1" xfId="2" applyNumberFormat="1" applyAlignment="1" applyProtection="1">
      <alignment horizontal="center" vertical="top"/>
    </xf>
    <xf numFmtId="0" fontId="15" fillId="0" borderId="1" xfId="2" applyFont="1" applyAlignment="1" applyProtection="1">
      <alignment horizontal="left" vertical="top" wrapText="1"/>
    </xf>
    <xf numFmtId="0" fontId="59" fillId="0" borderId="1" xfId="2" applyFont="1" applyAlignment="1" applyProtection="1">
      <alignment vertical="top"/>
    </xf>
    <xf numFmtId="1" fontId="2" fillId="0" borderId="29" xfId="2" applyNumberFormat="1" applyBorder="1" applyAlignment="1" applyProtection="1">
      <alignment horizontal="center" vertical="top"/>
    </xf>
    <xf numFmtId="0" fontId="15" fillId="0" borderId="1" xfId="2" applyFont="1" applyAlignment="1" applyProtection="1">
      <alignment vertical="top"/>
    </xf>
    <xf numFmtId="0" fontId="5" fillId="0" borderId="1" xfId="2" applyFont="1" applyAlignment="1" applyProtection="1">
      <alignment vertical="top"/>
    </xf>
    <xf numFmtId="3" fontId="57" fillId="10" borderId="1" xfId="2" applyNumberFormat="1" applyFont="1" applyFill="1" applyAlignment="1" applyProtection="1">
      <alignment horizontal="center" vertical="top" wrapText="1"/>
    </xf>
    <xf numFmtId="3" fontId="2" fillId="0" borderId="1" xfId="2" applyNumberFormat="1" applyAlignment="1" applyProtection="1">
      <alignment vertical="top"/>
    </xf>
    <xf numFmtId="3" fontId="2" fillId="0" borderId="1" xfId="2" applyNumberFormat="1" applyAlignment="1" applyProtection="1">
      <alignment horizontal="right" vertical="top"/>
    </xf>
    <xf numFmtId="3" fontId="2" fillId="0" borderId="1" xfId="2" applyNumberFormat="1" applyAlignment="1" applyProtection="1">
      <alignment vertical="center"/>
    </xf>
    <xf numFmtId="3" fontId="15" fillId="0" borderId="1" xfId="2" applyNumberFormat="1" applyFont="1" applyAlignment="1" applyProtection="1">
      <alignment vertical="top"/>
    </xf>
    <xf numFmtId="3" fontId="59" fillId="0" borderId="1" xfId="3" applyNumberFormat="1" applyAlignment="1" applyProtection="1">
      <alignment horizontal="right" vertical="top"/>
    </xf>
    <xf numFmtId="3" fontId="64" fillId="0" borderId="1" xfId="2" applyNumberFormat="1" applyFont="1" applyAlignment="1" applyProtection="1">
      <alignment vertical="top"/>
    </xf>
    <xf numFmtId="3" fontId="2" fillId="0" borderId="1" xfId="4" applyNumberFormat="1" applyFont="1" applyAlignment="1" applyProtection="1">
      <alignment vertical="top"/>
    </xf>
    <xf numFmtId="3" fontId="15" fillId="0" borderId="1" xfId="3" applyNumberFormat="1" applyFont="1" applyProtection="1"/>
    <xf numFmtId="3" fontId="59" fillId="0" borderId="1" xfId="2" applyNumberFormat="1" applyFont="1" applyAlignment="1" applyProtection="1">
      <alignment vertical="top"/>
    </xf>
    <xf numFmtId="3" fontId="59" fillId="0" borderId="1" xfId="2" applyNumberFormat="1" applyFont="1" applyProtection="1"/>
    <xf numFmtId="3" fontId="59" fillId="0" borderId="29" xfId="2" applyNumberFormat="1" applyFont="1" applyBorder="1" applyAlignment="1" applyProtection="1">
      <alignment vertical="top"/>
    </xf>
    <xf numFmtId="3" fontId="15" fillId="0" borderId="1" xfId="2" applyNumberFormat="1" applyFont="1" applyProtection="1"/>
    <xf numFmtId="3" fontId="59" fillId="0" borderId="1" xfId="4" applyNumberFormat="1" applyAlignment="1" applyProtection="1">
      <alignment vertical="top"/>
    </xf>
    <xf numFmtId="3" fontId="15" fillId="0" borderId="1" xfId="4" applyNumberFormat="1" applyFont="1" applyProtection="1"/>
    <xf numFmtId="3" fontId="2" fillId="0" borderId="1" xfId="2" applyNumberFormat="1" applyProtection="1"/>
    <xf numFmtId="3" fontId="3" fillId="0" borderId="1" xfId="2" applyNumberFormat="1" applyFont="1" applyProtection="1"/>
    <xf numFmtId="0" fontId="66" fillId="0" borderId="1" xfId="6" applyProtection="1"/>
    <xf numFmtId="0" fontId="14" fillId="0" borderId="1" xfId="6" applyFont="1" applyAlignment="1" applyProtection="1">
      <alignment horizontal="left" vertical="center"/>
    </xf>
    <xf numFmtId="0" fontId="1" fillId="0" borderId="1" xfId="6" applyFont="1" applyAlignment="1" applyProtection="1">
      <alignment horizontal="left" vertical="center"/>
    </xf>
    <xf numFmtId="0" fontId="1" fillId="0" borderId="1" xfId="6" applyFont="1" applyAlignment="1" applyProtection="1">
      <alignment horizontal="left" vertical="center" wrapText="1"/>
    </xf>
    <xf numFmtId="0" fontId="1" fillId="0" borderId="1" xfId="6" applyFont="1" applyAlignment="1" applyProtection="1">
      <alignment horizontal="left" vertical="center"/>
    </xf>
    <xf numFmtId="0" fontId="66" fillId="0" borderId="1" xfId="6" applyAlignment="1" applyProtection="1">
      <alignment vertical="center"/>
    </xf>
    <xf numFmtId="0" fontId="3" fillId="0" borderId="1" xfId="6" applyFont="1" applyAlignment="1" applyProtection="1">
      <alignment horizontal="left" vertical="center" wrapText="1"/>
    </xf>
    <xf numFmtId="0" fontId="66" fillId="0" borderId="1" xfId="6" applyAlignment="1" applyProtection="1">
      <alignment vertical="center"/>
    </xf>
    <xf numFmtId="0" fontId="2" fillId="0" borderId="1" xfId="6" applyFont="1" applyAlignment="1" applyProtection="1">
      <alignment horizontal="left" vertical="center"/>
    </xf>
    <xf numFmtId="165" fontId="2" fillId="0" borderId="1" xfId="6" applyNumberFormat="1" applyFont="1" applyAlignment="1" applyProtection="1">
      <alignment horizontal="left" vertical="center"/>
    </xf>
    <xf numFmtId="0" fontId="66" fillId="0" borderId="1" xfId="6" applyAlignment="1" applyProtection="1">
      <alignment vertical="center" wrapText="1"/>
    </xf>
    <xf numFmtId="0" fontId="2" fillId="0" borderId="1" xfId="6" applyFont="1" applyAlignment="1" applyProtection="1">
      <alignment horizontal="left" vertical="center" wrapText="1"/>
    </xf>
    <xf numFmtId="0" fontId="66" fillId="0" borderId="13" xfId="6" applyBorder="1" applyAlignment="1" applyProtection="1">
      <alignment vertical="center"/>
    </xf>
    <xf numFmtId="4" fontId="2" fillId="0" borderId="1" xfId="6" applyNumberFormat="1" applyFont="1" applyAlignment="1" applyProtection="1">
      <alignment vertical="center"/>
    </xf>
    <xf numFmtId="0" fontId="70" fillId="0" borderId="1" xfId="6" applyFont="1" applyAlignment="1" applyProtection="1">
      <alignment horizontal="left" vertical="center"/>
    </xf>
    <xf numFmtId="0" fontId="15" fillId="0" borderId="1" xfId="6" applyFont="1" applyAlignment="1" applyProtection="1">
      <alignment horizontal="left" vertical="center"/>
    </xf>
    <xf numFmtId="4" fontId="21" fillId="0" borderId="1" xfId="6" applyNumberFormat="1" applyFont="1" applyAlignment="1" applyProtection="1">
      <alignment vertical="center"/>
    </xf>
    <xf numFmtId="0" fontId="1" fillId="0" borderId="1" xfId="6" applyFont="1" applyAlignment="1" applyProtection="1">
      <alignment horizontal="right" vertical="center"/>
    </xf>
    <xf numFmtId="0" fontId="18" fillId="0" borderId="1" xfId="6" applyFont="1" applyAlignment="1" applyProtection="1">
      <alignment horizontal="left" vertical="center"/>
    </xf>
    <xf numFmtId="4" fontId="1" fillId="0" borderId="1" xfId="6" applyNumberFormat="1" applyFont="1" applyAlignment="1" applyProtection="1">
      <alignment vertical="center"/>
    </xf>
    <xf numFmtId="164" fontId="1" fillId="0" borderId="1" xfId="6" applyNumberFormat="1" applyFont="1" applyAlignment="1" applyProtection="1">
      <alignment horizontal="right" vertical="center"/>
    </xf>
    <xf numFmtId="0" fontId="4" fillId="4" borderId="7" xfId="6" applyFont="1" applyFill="1" applyBorder="1" applyAlignment="1" applyProtection="1">
      <alignment horizontal="left" vertical="center"/>
    </xf>
    <xf numFmtId="0" fontId="66" fillId="4" borderId="8" xfId="6" applyFill="1" applyBorder="1" applyAlignment="1" applyProtection="1">
      <alignment vertical="center"/>
    </xf>
    <xf numFmtId="0" fontId="4" fillId="4" borderId="8" xfId="6" applyFont="1" applyFill="1" applyBorder="1" applyAlignment="1" applyProtection="1">
      <alignment horizontal="right" vertical="center"/>
    </xf>
    <xf numFmtId="0" fontId="4" fillId="4" borderId="8" xfId="6" applyFont="1" applyFill="1" applyBorder="1" applyAlignment="1" applyProtection="1">
      <alignment horizontal="center" vertical="center"/>
    </xf>
    <xf numFmtId="4" fontId="4" fillId="4" borderId="8" xfId="6" applyNumberFormat="1" applyFont="1" applyFill="1" applyBorder="1" applyAlignment="1" applyProtection="1">
      <alignment vertical="center"/>
    </xf>
    <xf numFmtId="0" fontId="69" fillId="0" borderId="5" xfId="6" applyFont="1" applyBorder="1" applyAlignment="1" applyProtection="1">
      <alignment horizontal="left" vertical="center"/>
    </xf>
    <xf numFmtId="0" fontId="66" fillId="0" borderId="5" xfId="6" applyBorder="1" applyAlignment="1" applyProtection="1">
      <alignment vertical="center"/>
    </xf>
    <xf numFmtId="0" fontId="1" fillId="0" borderId="6" xfId="6" applyFont="1" applyBorder="1" applyAlignment="1" applyProtection="1">
      <alignment horizontal="left" vertical="center"/>
    </xf>
    <xf numFmtId="0" fontId="66" fillId="0" borderId="6" xfId="6" applyBorder="1" applyAlignment="1" applyProtection="1">
      <alignment vertical="center"/>
    </xf>
    <xf numFmtId="0" fontId="1" fillId="0" borderId="6" xfId="6" applyFont="1" applyBorder="1" applyAlignment="1" applyProtection="1">
      <alignment horizontal="center" vertical="center"/>
    </xf>
    <xf numFmtId="0" fontId="1" fillId="0" borderId="6" xfId="6" applyFont="1" applyBorder="1" applyAlignment="1" applyProtection="1">
      <alignment horizontal="right" vertical="center"/>
    </xf>
    <xf numFmtId="0" fontId="66" fillId="0" borderId="11" xfId="6" applyBorder="1" applyAlignment="1" applyProtection="1">
      <alignment vertical="center"/>
    </xf>
    <xf numFmtId="0" fontId="66" fillId="0" borderId="3" xfId="6" applyBorder="1" applyAlignment="1" applyProtection="1">
      <alignment vertical="center"/>
    </xf>
    <xf numFmtId="0" fontId="2" fillId="0" borderId="1" xfId="6" applyFont="1" applyAlignment="1" applyProtection="1">
      <alignment horizontal="left" vertical="center" wrapText="1"/>
    </xf>
    <xf numFmtId="0" fontId="66" fillId="4" borderId="1" xfId="6" applyFill="1" applyAlignment="1" applyProtection="1">
      <alignment vertical="center"/>
    </xf>
    <xf numFmtId="0" fontId="19" fillId="4" borderId="1" xfId="6" applyFont="1" applyFill="1" applyAlignment="1" applyProtection="1">
      <alignment horizontal="right" vertical="center"/>
    </xf>
    <xf numFmtId="0" fontId="6" fillId="0" borderId="21" xfId="6" applyFont="1" applyBorder="1" applyAlignment="1" applyProtection="1">
      <alignment horizontal="left" vertical="center"/>
    </xf>
    <xf numFmtId="0" fontId="6" fillId="0" borderId="21" xfId="6" applyFont="1" applyBorder="1" applyAlignment="1" applyProtection="1">
      <alignment vertical="center"/>
    </xf>
    <xf numFmtId="4" fontId="6" fillId="0" borderId="21" xfId="6" applyNumberFormat="1" applyFont="1" applyBorder="1" applyAlignment="1" applyProtection="1">
      <alignment vertical="center"/>
    </xf>
    <xf numFmtId="0" fontId="7" fillId="0" borderId="21" xfId="6" applyFont="1" applyBorder="1" applyAlignment="1" applyProtection="1">
      <alignment horizontal="left" vertical="center"/>
    </xf>
    <xf numFmtId="0" fontId="7" fillId="0" borderId="21" xfId="6" applyFont="1" applyBorder="1" applyAlignment="1" applyProtection="1">
      <alignment vertical="center"/>
    </xf>
    <xf numFmtId="4" fontId="7" fillId="0" borderId="21" xfId="6" applyNumberFormat="1" applyFont="1" applyBorder="1" applyAlignment="1" applyProtection="1">
      <alignment vertical="center"/>
    </xf>
    <xf numFmtId="0" fontId="19" fillId="4" borderId="17" xfId="6" applyFont="1" applyFill="1" applyBorder="1" applyAlignment="1" applyProtection="1">
      <alignment horizontal="center" vertical="center" wrapText="1"/>
    </xf>
    <xf numFmtId="0" fontId="19" fillId="4" borderId="18" xfId="6" applyFont="1" applyFill="1" applyBorder="1" applyAlignment="1" applyProtection="1">
      <alignment horizontal="center" vertical="center" wrapText="1"/>
    </xf>
    <xf numFmtId="0" fontId="21" fillId="0" borderId="1" xfId="6" applyFont="1" applyAlignment="1" applyProtection="1">
      <alignment horizontal="left" vertical="center"/>
    </xf>
    <xf numFmtId="0" fontId="8" fillId="0" borderId="1" xfId="6" applyFont="1" applyProtection="1"/>
    <xf numFmtId="0" fontId="8" fillId="0" borderId="1" xfId="6" applyFont="1" applyAlignment="1" applyProtection="1">
      <alignment horizontal="left"/>
    </xf>
    <xf numFmtId="0" fontId="6" fillId="0" borderId="1" xfId="6" applyFont="1" applyAlignment="1" applyProtection="1">
      <alignment horizontal="left"/>
    </xf>
    <xf numFmtId="0" fontId="7" fillId="0" borderId="1" xfId="6" applyFont="1" applyAlignment="1" applyProtection="1">
      <alignment horizontal="left"/>
    </xf>
    <xf numFmtId="0" fontId="19" fillId="0" borderId="23" xfId="6" applyFont="1" applyBorder="1" applyAlignment="1" applyProtection="1">
      <alignment horizontal="center" vertical="center"/>
    </xf>
    <xf numFmtId="49" fontId="19" fillId="0" borderId="23" xfId="6" applyNumberFormat="1" applyFont="1" applyBorder="1" applyAlignment="1" applyProtection="1">
      <alignment horizontal="left" vertical="center" wrapText="1"/>
    </xf>
    <xf numFmtId="0" fontId="19" fillId="0" borderId="23" xfId="6" applyFont="1" applyBorder="1" applyAlignment="1" applyProtection="1">
      <alignment horizontal="left" vertical="center" wrapText="1"/>
    </xf>
    <xf numFmtId="0" fontId="19" fillId="0" borderId="23" xfId="6" applyFont="1" applyBorder="1" applyAlignment="1" applyProtection="1">
      <alignment horizontal="center" vertical="center" wrapText="1"/>
    </xf>
    <xf numFmtId="167" fontId="19" fillId="0" borderId="23" xfId="6" applyNumberFormat="1" applyFont="1" applyBorder="1" applyAlignment="1" applyProtection="1">
      <alignment vertical="center"/>
    </xf>
    <xf numFmtId="0" fontId="33" fillId="0" borderId="1" xfId="6" applyFont="1" applyAlignment="1" applyProtection="1">
      <alignment horizontal="left" vertical="center"/>
    </xf>
    <xf numFmtId="0" fontId="68" fillId="0" borderId="1" xfId="6" applyFont="1" applyAlignment="1" applyProtection="1">
      <alignment horizontal="left" vertical="center" wrapText="1"/>
    </xf>
    <xf numFmtId="0" fontId="34" fillId="0" borderId="23" xfId="6" applyFont="1" applyBorder="1" applyAlignment="1" applyProtection="1">
      <alignment horizontal="center" vertical="center"/>
    </xf>
    <xf numFmtId="49" fontId="34" fillId="0" borderId="23" xfId="6" applyNumberFormat="1" applyFont="1" applyBorder="1" applyAlignment="1" applyProtection="1">
      <alignment horizontal="left" vertical="center" wrapText="1"/>
    </xf>
    <xf numFmtId="0" fontId="34" fillId="0" borderId="23" xfId="6" applyFont="1" applyBorder="1" applyAlignment="1" applyProtection="1">
      <alignment horizontal="left" vertical="center" wrapText="1"/>
    </xf>
    <xf numFmtId="0" fontId="34" fillId="0" borderId="23" xfId="6" applyFont="1" applyBorder="1" applyAlignment="1" applyProtection="1">
      <alignment horizontal="center" vertical="center" wrapText="1"/>
    </xf>
    <xf numFmtId="167" fontId="34" fillId="0" borderId="23" xfId="6" applyNumberFormat="1" applyFont="1" applyBorder="1" applyAlignment="1" applyProtection="1">
      <alignment vertical="center"/>
    </xf>
    <xf numFmtId="0" fontId="19" fillId="4" borderId="19" xfId="6" applyFont="1" applyFill="1" applyBorder="1" applyAlignment="1" applyProtection="1">
      <alignment horizontal="center" vertical="center" wrapText="1"/>
    </xf>
    <xf numFmtId="4" fontId="21" fillId="0" borderId="1" xfId="6" applyNumberFormat="1" applyFont="1" applyProtection="1"/>
    <xf numFmtId="4" fontId="6" fillId="0" borderId="1" xfId="6" applyNumberFormat="1" applyFont="1" applyProtection="1"/>
    <xf numFmtId="4" fontId="7" fillId="0" borderId="1" xfId="6" applyNumberFormat="1" applyFont="1" applyProtection="1"/>
    <xf numFmtId="4" fontId="19" fillId="0" borderId="23" xfId="6" applyNumberFormat="1" applyFont="1" applyBorder="1" applyAlignment="1" applyProtection="1">
      <alignment vertical="center"/>
    </xf>
    <xf numFmtId="4" fontId="34" fillId="0" borderId="23" xfId="6" applyNumberFormat="1" applyFont="1" applyBorder="1" applyAlignment="1" applyProtection="1">
      <alignment vertical="center"/>
    </xf>
    <xf numFmtId="0" fontId="19" fillId="4" borderId="1" xfId="6" applyFont="1" applyFill="1" applyAlignment="1" applyProtection="1">
      <alignment horizontal="left" vertical="center"/>
    </xf>
    <xf numFmtId="0" fontId="28" fillId="0" borderId="1" xfId="6" applyFont="1" applyAlignment="1" applyProtection="1">
      <alignment horizontal="left" vertical="center"/>
    </xf>
    <xf numFmtId="0" fontId="6" fillId="0" borderId="1" xfId="6" applyFont="1" applyAlignment="1" applyProtection="1">
      <alignment vertical="center"/>
    </xf>
    <xf numFmtId="0" fontId="7" fillId="0" borderId="1" xfId="6" applyFont="1" applyAlignment="1" applyProtection="1">
      <alignment vertical="center"/>
    </xf>
    <xf numFmtId="4" fontId="28" fillId="0" borderId="1" xfId="6" applyNumberFormat="1" applyFont="1" applyAlignment="1" applyProtection="1">
      <alignment vertical="center"/>
    </xf>
    <xf numFmtId="0" fontId="10" fillId="0" borderId="1" xfId="6" applyFont="1" applyAlignment="1" applyProtection="1">
      <alignment vertical="center"/>
    </xf>
    <xf numFmtId="0" fontId="10" fillId="0" borderId="1" xfId="6" applyFont="1" applyAlignment="1" applyProtection="1">
      <alignment horizontal="left" vertical="center" wrapText="1"/>
    </xf>
    <xf numFmtId="167" fontId="10" fillId="0" borderId="1" xfId="6" applyNumberFormat="1" applyFont="1" applyAlignment="1" applyProtection="1">
      <alignment vertical="center"/>
    </xf>
    <xf numFmtId="0" fontId="21" fillId="4" borderId="1" xfId="6" applyFont="1" applyFill="1" applyAlignment="1" applyProtection="1">
      <alignment horizontal="left" vertical="center"/>
    </xf>
    <xf numFmtId="4" fontId="21" fillId="4" borderId="1" xfId="6" applyNumberFormat="1" applyFont="1" applyFill="1" applyAlignment="1" applyProtection="1">
      <alignment vertical="center"/>
    </xf>
    <xf numFmtId="0" fontId="8" fillId="0" borderId="1" xfId="0" applyFont="1" applyBorder="1" applyProtection="1"/>
    <xf numFmtId="0" fontId="51" fillId="0" borderId="1" xfId="0" applyFont="1" applyBorder="1" applyAlignment="1" applyProtection="1">
      <alignment horizontal="left"/>
    </xf>
    <xf numFmtId="0" fontId="52" fillId="0" borderId="1" xfId="0" applyFont="1" applyBorder="1" applyAlignment="1" applyProtection="1">
      <alignment horizontal="left"/>
    </xf>
    <xf numFmtId="0" fontId="51" fillId="0" borderId="1" xfId="0" applyFont="1" applyBorder="1" applyProtection="1"/>
    <xf numFmtId="0" fontId="52" fillId="0" borderId="1" xfId="0" applyFont="1" applyBorder="1" applyAlignment="1" applyProtection="1">
      <alignment horizontal="center" vertical="center"/>
    </xf>
    <xf numFmtId="0" fontId="8" fillId="0" borderId="1" xfId="0" applyFont="1" applyBorder="1" applyAlignment="1" applyProtection="1">
      <alignment horizontal="left"/>
    </xf>
    <xf numFmtId="0" fontId="53" fillId="0" borderId="1" xfId="0" applyFont="1" applyBorder="1" applyAlignment="1" applyProtection="1">
      <alignment horizontal="left"/>
    </xf>
    <xf numFmtId="0" fontId="52" fillId="0" borderId="21" xfId="0" applyFont="1" applyBorder="1" applyAlignment="1" applyProtection="1">
      <alignment horizontal="center" vertical="center"/>
    </xf>
    <xf numFmtId="0" fontId="8" fillId="0" borderId="21" xfId="0" applyFont="1" applyBorder="1" applyAlignment="1" applyProtection="1">
      <alignment horizontal="left"/>
    </xf>
    <xf numFmtId="0" fontId="54" fillId="0" borderId="21" xfId="0" applyFont="1" applyBorder="1" applyAlignment="1" applyProtection="1">
      <alignment horizontal="left"/>
    </xf>
    <xf numFmtId="0" fontId="8" fillId="0" borderId="21" xfId="0" applyFont="1" applyBorder="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0" fontId="0" fillId="0" borderId="23" xfId="0" applyBorder="1" applyAlignment="1" applyProtection="1">
      <alignment vertical="center"/>
    </xf>
    <xf numFmtId="0" fontId="31" fillId="0" borderId="23" xfId="0" applyFont="1" applyBorder="1" applyAlignment="1" applyProtection="1">
      <alignment horizontal="left" vertical="center"/>
    </xf>
    <xf numFmtId="0" fontId="32" fillId="0" borderId="23" xfId="1" applyFont="1" applyBorder="1" applyAlignment="1" applyProtection="1">
      <alignment vertical="center" wrapText="1"/>
    </xf>
    <xf numFmtId="0" fontId="9" fillId="0" borderId="23" xfId="0" applyFont="1" applyBorder="1" applyAlignment="1" applyProtection="1">
      <alignment vertical="center"/>
    </xf>
    <xf numFmtId="0" fontId="33" fillId="0" borderId="23"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23" xfId="0" applyFont="1" applyBorder="1" applyAlignment="1" applyProtection="1">
      <alignment horizontal="left" vertical="center" wrapText="1"/>
    </xf>
    <xf numFmtId="0" fontId="10" fillId="0" borderId="23" xfId="0" applyFont="1" applyBorder="1" applyAlignment="1" applyProtection="1">
      <alignment vertical="center"/>
    </xf>
    <xf numFmtId="0" fontId="10" fillId="0" borderId="23" xfId="0" applyFont="1" applyBorder="1" applyAlignment="1" applyProtection="1">
      <alignment horizontal="left" vertical="center"/>
    </xf>
    <xf numFmtId="0" fontId="10" fillId="0" borderId="23" xfId="0" applyFont="1" applyBorder="1" applyAlignment="1" applyProtection="1">
      <alignment horizontal="left" vertical="center" wrapText="1"/>
    </xf>
    <xf numFmtId="167" fontId="10" fillId="0" borderId="23" xfId="0" applyNumberFormat="1" applyFont="1" applyBorder="1" applyAlignment="1" applyProtection="1">
      <alignment vertical="center"/>
    </xf>
    <xf numFmtId="0" fontId="8" fillId="0" borderId="23" xfId="0" applyFont="1" applyBorder="1" applyAlignment="1" applyProtection="1">
      <alignment horizontal="left"/>
    </xf>
    <xf numFmtId="0" fontId="55" fillId="0" borderId="23" xfId="0" applyFont="1" applyBorder="1" applyAlignment="1" applyProtection="1">
      <alignment horizontal="left"/>
    </xf>
    <xf numFmtId="0" fontId="8" fillId="0" borderId="23" xfId="0" applyFont="1" applyBorder="1" applyAlignment="1" applyProtection="1">
      <alignment horizontal="left" vertical="center" wrapText="1"/>
    </xf>
    <xf numFmtId="167" fontId="50" fillId="0" borderId="23" xfId="0" applyNumberFormat="1" applyFont="1" applyBorder="1" applyAlignment="1" applyProtection="1">
      <alignment vertical="center"/>
    </xf>
    <xf numFmtId="0" fontId="54" fillId="0" borderId="1" xfId="0" applyFont="1" applyBorder="1" applyAlignment="1" applyProtection="1">
      <alignment horizontal="left"/>
    </xf>
    <xf numFmtId="0" fontId="19" fillId="0" borderId="1" xfId="0" applyFont="1" applyBorder="1" applyAlignment="1" applyProtection="1">
      <alignment horizontal="center" vertical="center"/>
    </xf>
    <xf numFmtId="49" fontId="19" fillId="0" borderId="1" xfId="0" applyNumberFormat="1"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wrapText="1"/>
    </xf>
    <xf numFmtId="167" fontId="19" fillId="0" borderId="1" xfId="0" applyNumberFormat="1" applyFont="1" applyBorder="1" applyAlignment="1" applyProtection="1">
      <alignment vertical="center"/>
    </xf>
    <xf numFmtId="0" fontId="52" fillId="0" borderId="13" xfId="0" applyFont="1" applyBorder="1" applyAlignment="1" applyProtection="1">
      <alignment horizontal="center" vertical="center"/>
    </xf>
    <xf numFmtId="0" fontId="8" fillId="0" borderId="13" xfId="0" applyFont="1" applyBorder="1" applyAlignment="1" applyProtection="1">
      <alignment horizontal="left"/>
    </xf>
    <xf numFmtId="0" fontId="53" fillId="0" borderId="13" xfId="0" applyFont="1" applyBorder="1" applyAlignment="1" applyProtection="1">
      <alignment horizontal="left"/>
    </xf>
    <xf numFmtId="0" fontId="8" fillId="0" borderId="13" xfId="0" applyFont="1" applyBorder="1" applyProtection="1"/>
    <xf numFmtId="0" fontId="19" fillId="0" borderId="18" xfId="0" applyFont="1" applyBorder="1" applyAlignment="1" applyProtection="1">
      <alignment horizontal="center" vertical="center"/>
    </xf>
    <xf numFmtId="49" fontId="19" fillId="0" borderId="18" xfId="0" applyNumberFormat="1" applyFont="1" applyBorder="1" applyAlignment="1" applyProtection="1">
      <alignment horizontal="left" vertical="center" wrapText="1"/>
    </xf>
    <xf numFmtId="0" fontId="8" fillId="0" borderId="18" xfId="0" applyFont="1" applyBorder="1" applyAlignment="1" applyProtection="1">
      <alignment horizontal="left" vertical="center" wrapText="1"/>
    </xf>
    <xf numFmtId="0" fontId="19" fillId="0" borderId="18" xfId="0" applyFont="1" applyBorder="1" applyAlignment="1" applyProtection="1">
      <alignment horizontal="center" vertical="center" wrapText="1"/>
    </xf>
    <xf numFmtId="167" fontId="19" fillId="0" borderId="18" xfId="0" applyNumberFormat="1" applyFont="1" applyBorder="1" applyAlignment="1" applyProtection="1">
      <alignment vertical="center"/>
    </xf>
    <xf numFmtId="0" fontId="54" fillId="0" borderId="23" xfId="0" applyFont="1" applyBorder="1" applyAlignment="1" applyProtection="1">
      <alignment horizontal="left"/>
    </xf>
    <xf numFmtId="49" fontId="50" fillId="0" borderId="23" xfId="0" applyNumberFormat="1" applyFont="1" applyBorder="1" applyAlignment="1" applyProtection="1">
      <alignment horizontal="left" vertical="center" wrapText="1"/>
    </xf>
    <xf numFmtId="0" fontId="54" fillId="0" borderId="21" xfId="0" applyFont="1" applyBorder="1" applyAlignment="1" applyProtection="1">
      <alignment horizontal="left" wrapText="1"/>
    </xf>
    <xf numFmtId="3" fontId="19" fillId="0" borderId="23" xfId="0" applyNumberFormat="1" applyFont="1" applyBorder="1" applyAlignment="1" applyProtection="1">
      <alignment horizontal="center" vertical="center"/>
    </xf>
    <xf numFmtId="0" fontId="52" fillId="0" borderId="18" xfId="0" applyFont="1" applyBorder="1" applyAlignment="1" applyProtection="1">
      <alignment horizontal="center" vertical="center"/>
    </xf>
    <xf numFmtId="0" fontId="8" fillId="0" borderId="18" xfId="0" applyFont="1" applyBorder="1" applyAlignment="1" applyProtection="1">
      <alignment horizontal="left"/>
    </xf>
    <xf numFmtId="0" fontId="53" fillId="0" borderId="18" xfId="0" applyFont="1" applyBorder="1" applyAlignment="1" applyProtection="1">
      <alignment horizontal="left"/>
    </xf>
    <xf numFmtId="0" fontId="8" fillId="0" borderId="18" xfId="0" applyFont="1" applyBorder="1" applyProtection="1"/>
    <xf numFmtId="0" fontId="54" fillId="0" borderId="13" xfId="0" applyFont="1" applyBorder="1" applyAlignment="1" applyProtection="1">
      <alignment horizontal="left"/>
    </xf>
    <xf numFmtId="4" fontId="21" fillId="0" borderId="0" xfId="0" applyNumberFormat="1" applyFont="1" applyProtection="1"/>
    <xf numFmtId="4" fontId="52" fillId="0" borderId="1" xfId="0" applyNumberFormat="1" applyFont="1" applyBorder="1" applyProtection="1"/>
    <xf numFmtId="0" fontId="8" fillId="0" borderId="32" xfId="0" applyFont="1" applyBorder="1" applyProtection="1"/>
    <xf numFmtId="4" fontId="53" fillId="0" borderId="1" xfId="0" applyNumberFormat="1" applyFont="1" applyBorder="1" applyProtection="1"/>
    <xf numFmtId="4" fontId="19" fillId="0" borderId="21" xfId="0" applyNumberFormat="1" applyFont="1" applyBorder="1" applyAlignment="1" applyProtection="1">
      <alignment vertical="center"/>
    </xf>
    <xf numFmtId="0" fontId="8" fillId="0" borderId="33" xfId="0" applyFont="1" applyBorder="1" applyProtection="1"/>
    <xf numFmtId="4" fontId="19" fillId="0" borderId="23" xfId="0" applyNumberFormat="1" applyFont="1" applyBorder="1" applyAlignment="1" applyProtection="1">
      <alignment vertical="center"/>
    </xf>
    <xf numFmtId="0" fontId="19" fillId="0" borderId="34" xfId="0" applyFont="1" applyBorder="1" applyAlignment="1" applyProtection="1">
      <alignment horizontal="left" vertical="center" wrapText="1"/>
    </xf>
    <xf numFmtId="0" fontId="0" fillId="0" borderId="34" xfId="0" applyBorder="1" applyAlignment="1" applyProtection="1">
      <alignment vertical="center"/>
    </xf>
    <xf numFmtId="0" fontId="9" fillId="0" borderId="34" xfId="0" applyFont="1" applyBorder="1" applyAlignment="1" applyProtection="1">
      <alignment vertical="center"/>
    </xf>
    <xf numFmtId="0" fontId="10" fillId="0" borderId="34" xfId="0" applyFont="1" applyBorder="1" applyAlignment="1" applyProtection="1">
      <alignment vertical="center"/>
    </xf>
    <xf numFmtId="4" fontId="19" fillId="0" borderId="18" xfId="0" applyNumberFormat="1" applyFont="1" applyBorder="1" applyAlignment="1" applyProtection="1">
      <alignment vertical="center"/>
    </xf>
    <xf numFmtId="4" fontId="19" fillId="0" borderId="13" xfId="0" applyNumberFormat="1" applyFont="1" applyBorder="1" applyAlignment="1" applyProtection="1">
      <alignment vertical="center"/>
    </xf>
    <xf numFmtId="4" fontId="19" fillId="0" borderId="1" xfId="0" applyNumberFormat="1" applyFont="1" applyBorder="1" applyAlignment="1" applyProtection="1">
      <alignment vertical="center"/>
    </xf>
    <xf numFmtId="0" fontId="19" fillId="0" borderId="32" xfId="0" applyFont="1" applyBorder="1" applyAlignment="1" applyProtection="1">
      <alignment horizontal="left" vertical="center" wrapText="1"/>
    </xf>
    <xf numFmtId="4" fontId="53" fillId="0" borderId="13" xfId="0" applyNumberFormat="1" applyFont="1" applyBorder="1" applyProtection="1"/>
    <xf numFmtId="0" fontId="8" fillId="0" borderId="35" xfId="0" applyFont="1" applyBorder="1" applyProtection="1"/>
    <xf numFmtId="0" fontId="19" fillId="0" borderId="36" xfId="0" applyFont="1" applyBorder="1" applyAlignment="1" applyProtection="1">
      <alignment horizontal="left" vertical="center" wrapText="1"/>
    </xf>
    <xf numFmtId="4" fontId="53" fillId="0" borderId="18" xfId="0" applyNumberFormat="1" applyFont="1" applyBorder="1" applyProtection="1"/>
    <xf numFmtId="0" fontId="8" fillId="0" borderId="36" xfId="0" applyFont="1" applyBorder="1" applyProtection="1"/>
  </cellXfs>
  <cellStyles count="7">
    <cellStyle name="Hypertextový odkaz" xfId="1" builtinId="8"/>
    <cellStyle name="Normální" xfId="0" builtinId="0" customBuiltin="1"/>
    <cellStyle name="Normální 2" xfId="3" xr:uid="{CD28D7CB-A05F-4072-8FD6-8532DD85CD17}"/>
    <cellStyle name="Normální 3" xfId="6" xr:uid="{EF64DFB2-4951-475F-A332-CA023DE23FF0}"/>
    <cellStyle name="normální_Cogebi nab_003" xfId="4" xr:uid="{5F218E85-9D25-4D16-B51A-066DA52CC0EC}"/>
    <cellStyle name="normální_TRW.DSP.SO02_PKE.ELMaR.TS" xfId="5" xr:uid="{E23D60E4-F531-4E84-BB6F-538FFEA9E7CE}"/>
    <cellStyle name="normální_Zbraslav 05_cena" xfId="2" xr:uid="{135FAD3D-87D2-414F-B6D7-659FEADF7B03}"/>
  </cellStyles>
  <dxfs count="0"/>
  <tableStyles count="0"/>
  <colors>
    <mruColors>
      <color rgb="FFFFFF99"/>
      <color rgb="FF000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918470-FA73-4847-BCB6-7171770AFBA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90C2178-F9C3-4713-8E0A-062F6C58C1E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A703BEA6-185F-410E-9CFA-2BEB0AC08DD9}"/>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E920E83-9342-4C45-9C2C-53941C17AD7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6223B2ED-BF0A-49DA-8510-5018EDEB7BD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405E9EAC-5615-4558-BCD1-3F50818107A9}"/>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kumenty\SVS%20INVEST\Realizace\R&#367;zn&#233;\Kotelna%20Rokycany\Ocen&#283;n&#237;\Z&#225;v&#283;r\&#268;KJ\CKJ-10-2022-P39%20-%20Rekonstrukce%20plynov&#233;%20kotelny%20Rokycansk&#233;%20nemocnice%20(zad&#225;n&#237;).xlsx" TargetMode="External"/><Relationship Id="rId1" Type="http://schemas.openxmlformats.org/officeDocument/2006/relationships/externalLinkPath" Target="&#268;KJ/CKJ-10-2022-P39%20-%20Rekonstrukce%20plynov&#233;%20kotelny%20Rokycansk&#233;%20nemocnice%20(zad&#225;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kapitulace stavby"/>
      <sheetName val="D.1.1.4a) - SO 01 Kotelna..."/>
      <sheetName val="D.1.1.4c) - SO 01 Kotelna..."/>
      <sheetName val="D.1.1.4d) - SO 01 Kotelna..."/>
      <sheetName val="D.1.2.4c) - SO 02 Prádeln..."/>
      <sheetName val="D.2.1.1 - Rekonstrukce úl..."/>
      <sheetName val="D.2.3.1b - Napojení mobil..."/>
    </sheetNames>
    <sheetDataSet>
      <sheetData sheetId="0">
        <row r="6">
          <cell r="K6" t="str">
            <v>Rekonstrukce plynové kotelny Rokycanské nemocnice</v>
          </cell>
        </row>
        <row r="8">
          <cell r="AN8" t="str">
            <v>15. 3. 2023</v>
          </cell>
        </row>
        <row r="13">
          <cell r="AN13" t="str">
            <v>Vyplň údaj</v>
          </cell>
        </row>
        <row r="14">
          <cell r="E14" t="str">
            <v>Vyplň údaj</v>
          </cell>
          <cell r="AN14" t="str">
            <v>Vyplň údaj</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1/711112001" TargetMode="External"/><Relationship Id="rId18" Type="http://schemas.openxmlformats.org/officeDocument/2006/relationships/hyperlink" Target="https://podminky.urs.cz/item/CS_URS_2023_01/713461811" TargetMode="External"/><Relationship Id="rId26" Type="http://schemas.openxmlformats.org/officeDocument/2006/relationships/hyperlink" Target="https://podminky.urs.cz/item/CS_URS_2023_01/733390802" TargetMode="External"/><Relationship Id="rId39" Type="http://schemas.openxmlformats.org/officeDocument/2006/relationships/hyperlink" Target="https://podminky.urs.cz/item/CS_URS_2023_01/218190402" TargetMode="External"/><Relationship Id="rId21" Type="http://schemas.openxmlformats.org/officeDocument/2006/relationships/hyperlink" Target="https://podminky.urs.cz/item/CS_URS_2023_01/733120815" TargetMode="External"/><Relationship Id="rId34" Type="http://schemas.openxmlformats.org/officeDocument/2006/relationships/hyperlink" Target="https://podminky.urs.cz/item/CS_URS_2023_01/767641805" TargetMode="External"/><Relationship Id="rId42" Type="http://schemas.openxmlformats.org/officeDocument/2006/relationships/hyperlink" Target="https://podminky.urs.cz/item/CS_URS_2023_01/218812061" TargetMode="External"/><Relationship Id="rId7" Type="http://schemas.openxmlformats.org/officeDocument/2006/relationships/hyperlink" Target="https://podminky.urs.cz/item/CS_URS_2023_01/971033351" TargetMode="External"/><Relationship Id="rId2" Type="http://schemas.openxmlformats.org/officeDocument/2006/relationships/hyperlink" Target="https://podminky.urs.cz/item/CS_URS_2023_01/310239211" TargetMode="External"/><Relationship Id="rId16" Type="http://schemas.openxmlformats.org/officeDocument/2006/relationships/hyperlink" Target="https://podminky.urs.cz/item/CS_URS_2023_01/998711102" TargetMode="External"/><Relationship Id="rId29" Type="http://schemas.openxmlformats.org/officeDocument/2006/relationships/hyperlink" Target="https://podminky.urs.cz/item/CS_URS_2023_01/767161814" TargetMode="External"/><Relationship Id="rId1" Type="http://schemas.openxmlformats.org/officeDocument/2006/relationships/hyperlink" Target="https://podminky.urs.cz/item/CS_URS_2023_01/174111101" TargetMode="External"/><Relationship Id="rId6" Type="http://schemas.openxmlformats.org/officeDocument/2006/relationships/hyperlink" Target="https://podminky.urs.cz/item/CS_URS_2023_01/962052211" TargetMode="External"/><Relationship Id="rId11" Type="http://schemas.openxmlformats.org/officeDocument/2006/relationships/hyperlink" Target="https://podminky.urs.cz/item/CS_URS_2023_01/997013609" TargetMode="External"/><Relationship Id="rId24" Type="http://schemas.openxmlformats.org/officeDocument/2006/relationships/hyperlink" Target="https://podminky.urs.cz/item/CS_URS_2023_01/733120832" TargetMode="External"/><Relationship Id="rId32" Type="http://schemas.openxmlformats.org/officeDocument/2006/relationships/hyperlink" Target="https://podminky.urs.cz/item/CS_URS_2023_01/7672501R2" TargetMode="External"/><Relationship Id="rId37" Type="http://schemas.openxmlformats.org/officeDocument/2006/relationships/hyperlink" Target="https://podminky.urs.cz/item/CS_URS_2023_01/998767102" TargetMode="External"/><Relationship Id="rId40" Type="http://schemas.openxmlformats.org/officeDocument/2006/relationships/hyperlink" Target="https://podminky.urs.cz/item/CS_URS_2023_01/218812011" TargetMode="External"/><Relationship Id="rId45" Type="http://schemas.openxmlformats.org/officeDocument/2006/relationships/drawing" Target="../drawings/drawing2.xml"/><Relationship Id="rId5" Type="http://schemas.openxmlformats.org/officeDocument/2006/relationships/hyperlink" Target="https://podminky.urs.cz/item/CS_URS_2023_01/962031133" TargetMode="External"/><Relationship Id="rId15" Type="http://schemas.openxmlformats.org/officeDocument/2006/relationships/hyperlink" Target="https://podminky.urs.cz/item/CS_URS_2023_01/711491272" TargetMode="External"/><Relationship Id="rId23" Type="http://schemas.openxmlformats.org/officeDocument/2006/relationships/hyperlink" Target="https://podminky.urs.cz/item/CS_URS_2023_01/733120826" TargetMode="External"/><Relationship Id="rId28" Type="http://schemas.openxmlformats.org/officeDocument/2006/relationships/hyperlink" Target="https://podminky.urs.cz/item/CS_URS_2023_01/751398022" TargetMode="External"/><Relationship Id="rId36" Type="http://schemas.openxmlformats.org/officeDocument/2006/relationships/hyperlink" Target="https://podminky.urs.cz/item/CS_URS_2023_01/767691823" TargetMode="External"/><Relationship Id="rId10" Type="http://schemas.openxmlformats.org/officeDocument/2006/relationships/hyperlink" Target="https://podminky.urs.cz/item/CS_URS_2023_01/997013509" TargetMode="External"/><Relationship Id="rId19" Type="http://schemas.openxmlformats.org/officeDocument/2006/relationships/hyperlink" Target="https://podminky.urs.cz/item/CS_URS_2023_01/727111043" TargetMode="External"/><Relationship Id="rId31" Type="http://schemas.openxmlformats.org/officeDocument/2006/relationships/hyperlink" Target="https://podminky.urs.cz/item/CS_URS_2023_01/7672201R2" TargetMode="External"/><Relationship Id="rId44" Type="http://schemas.openxmlformats.org/officeDocument/2006/relationships/printerSettings" Target="../printerSettings/printerSettings2.bin"/><Relationship Id="rId4" Type="http://schemas.openxmlformats.org/officeDocument/2006/relationships/hyperlink" Target="https://podminky.urs.cz/item/CS_URS_2023_01/961055111" TargetMode="External"/><Relationship Id="rId9" Type="http://schemas.openxmlformats.org/officeDocument/2006/relationships/hyperlink" Target="https://podminky.urs.cz/item/CS_URS_2023_01/997013501" TargetMode="External"/><Relationship Id="rId14" Type="http://schemas.openxmlformats.org/officeDocument/2006/relationships/hyperlink" Target="https://podminky.urs.cz/item/CS_URS_2023_01/711142559" TargetMode="External"/><Relationship Id="rId22" Type="http://schemas.openxmlformats.org/officeDocument/2006/relationships/hyperlink" Target="https://podminky.urs.cz/item/CS_URS_2023_01/733120819" TargetMode="External"/><Relationship Id="rId27" Type="http://schemas.openxmlformats.org/officeDocument/2006/relationships/hyperlink" Target="https://podminky.urs.cz/item/CS_URS_2023_01/733390803" TargetMode="External"/><Relationship Id="rId30" Type="http://schemas.openxmlformats.org/officeDocument/2006/relationships/hyperlink" Target="https://podminky.urs.cz/item/CS_URS_2023_01/7672201R1" TargetMode="External"/><Relationship Id="rId35" Type="http://schemas.openxmlformats.org/officeDocument/2006/relationships/hyperlink" Target="https://podminky.urs.cz/item/CS_URS_2023_01/767691822" TargetMode="External"/><Relationship Id="rId43" Type="http://schemas.openxmlformats.org/officeDocument/2006/relationships/hyperlink" Target="https://podminky.urs.cz/item/CS_URS_2023_01/218812063" TargetMode="External"/><Relationship Id="rId8" Type="http://schemas.openxmlformats.org/officeDocument/2006/relationships/hyperlink" Target="https://podminky.urs.cz/item/CS_URS_2023_01/997013213" TargetMode="External"/><Relationship Id="rId3" Type="http://schemas.openxmlformats.org/officeDocument/2006/relationships/hyperlink" Target="https://podminky.urs.cz/item/CS_URS_2023_01/342241112" TargetMode="External"/><Relationship Id="rId12" Type="http://schemas.openxmlformats.org/officeDocument/2006/relationships/hyperlink" Target="https://podminky.urs.cz/item/CS_URS_2023_01/998011002" TargetMode="External"/><Relationship Id="rId17" Type="http://schemas.openxmlformats.org/officeDocument/2006/relationships/hyperlink" Target="https://podminky.urs.cz/item/CS_URS_2023_01/713420843" TargetMode="External"/><Relationship Id="rId25" Type="http://schemas.openxmlformats.org/officeDocument/2006/relationships/hyperlink" Target="https://podminky.urs.cz/item/CS_URS_2023_01/733390801" TargetMode="External"/><Relationship Id="rId33" Type="http://schemas.openxmlformats.org/officeDocument/2006/relationships/hyperlink" Target="https://podminky.urs.cz/item/CS_URS_2023_01/767641800" TargetMode="External"/><Relationship Id="rId38" Type="http://schemas.openxmlformats.org/officeDocument/2006/relationships/hyperlink" Target="https://podminky.urs.cz/item/CS_URS_2023_01/218100003" TargetMode="External"/><Relationship Id="rId20" Type="http://schemas.openxmlformats.org/officeDocument/2006/relationships/hyperlink" Target="https://podminky.urs.cz/item/CS_URS_2023_01/727111045" TargetMode="External"/><Relationship Id="rId41" Type="http://schemas.openxmlformats.org/officeDocument/2006/relationships/hyperlink" Target="https://podminky.urs.cz/item/CS_URS_2023_01/218812013"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3_01/965046119" TargetMode="External"/><Relationship Id="rId21" Type="http://schemas.openxmlformats.org/officeDocument/2006/relationships/hyperlink" Target="https://podminky.urs.cz/item/CS_URS_2023_01/961055111" TargetMode="External"/><Relationship Id="rId42" Type="http://schemas.openxmlformats.org/officeDocument/2006/relationships/hyperlink" Target="https://podminky.urs.cz/item/CS_URS_2023_01/998011002" TargetMode="External"/><Relationship Id="rId47" Type="http://schemas.openxmlformats.org/officeDocument/2006/relationships/hyperlink" Target="https://podminky.urs.cz/item/CS_URS_2023_01/727111001" TargetMode="External"/><Relationship Id="rId63" Type="http://schemas.openxmlformats.org/officeDocument/2006/relationships/hyperlink" Target="https://podminky.urs.cz/item/CS_URS_2023_01/733390801" TargetMode="External"/><Relationship Id="rId68" Type="http://schemas.openxmlformats.org/officeDocument/2006/relationships/hyperlink" Target="https://podminky.urs.cz/item/CS_URS_2023_01/751398052" TargetMode="External"/><Relationship Id="rId84" Type="http://schemas.openxmlformats.org/officeDocument/2006/relationships/hyperlink" Target="https://podminky.urs.cz/item/CS_URS_2023_01/777911111" TargetMode="External"/><Relationship Id="rId89" Type="http://schemas.openxmlformats.org/officeDocument/2006/relationships/hyperlink" Target="https://podminky.urs.cz/item/CS_URS_2023_01/218190402" TargetMode="External"/><Relationship Id="rId16" Type="http://schemas.openxmlformats.org/officeDocument/2006/relationships/hyperlink" Target="https://podminky.urs.cz/item/CS_URS_2023_01/941211111" TargetMode="External"/><Relationship Id="rId11" Type="http://schemas.openxmlformats.org/officeDocument/2006/relationships/hyperlink" Target="https://podminky.urs.cz/item/CS_URS_2023_01/631319013" TargetMode="External"/><Relationship Id="rId32" Type="http://schemas.openxmlformats.org/officeDocument/2006/relationships/hyperlink" Target="https://podminky.urs.cz/item/CS_URS_2023_01/977151121" TargetMode="External"/><Relationship Id="rId37" Type="http://schemas.openxmlformats.org/officeDocument/2006/relationships/hyperlink" Target="https://podminky.urs.cz/item/CS_URS_2023_01/978013191" TargetMode="External"/><Relationship Id="rId53" Type="http://schemas.openxmlformats.org/officeDocument/2006/relationships/hyperlink" Target="https://podminky.urs.cz/item/CS_URS_2023_01/727212104" TargetMode="External"/><Relationship Id="rId58" Type="http://schemas.openxmlformats.org/officeDocument/2006/relationships/hyperlink" Target="https://podminky.urs.cz/item/CS_URS_2023_01/727213226" TargetMode="External"/><Relationship Id="rId74" Type="http://schemas.openxmlformats.org/officeDocument/2006/relationships/hyperlink" Target="https://podminky.urs.cz/item/CS_URS_2023_01/7672201R1" TargetMode="External"/><Relationship Id="rId79" Type="http://schemas.openxmlformats.org/officeDocument/2006/relationships/hyperlink" Target="https://podminky.urs.cz/item/CS_URS_2023_01/7679951R3" TargetMode="External"/><Relationship Id="rId5" Type="http://schemas.openxmlformats.org/officeDocument/2006/relationships/hyperlink" Target="https://podminky.urs.cz/item/CS_URS_2023_01/311231127" TargetMode="External"/><Relationship Id="rId90" Type="http://schemas.openxmlformats.org/officeDocument/2006/relationships/hyperlink" Target="https://podminky.urs.cz/item/CS_URS_2023_01/218812011" TargetMode="External"/><Relationship Id="rId95" Type="http://schemas.openxmlformats.org/officeDocument/2006/relationships/drawing" Target="../drawings/drawing3.xml"/><Relationship Id="rId22" Type="http://schemas.openxmlformats.org/officeDocument/2006/relationships/hyperlink" Target="https://podminky.urs.cz/item/CS_URS_2023_01/962031133" TargetMode="External"/><Relationship Id="rId27" Type="http://schemas.openxmlformats.org/officeDocument/2006/relationships/hyperlink" Target="https://podminky.urs.cz/item/CS_URS_2023_01/971033451" TargetMode="External"/><Relationship Id="rId43" Type="http://schemas.openxmlformats.org/officeDocument/2006/relationships/hyperlink" Target="https://podminky.urs.cz/item/CS_URS_2023_01/713420843" TargetMode="External"/><Relationship Id="rId48" Type="http://schemas.openxmlformats.org/officeDocument/2006/relationships/hyperlink" Target="https://podminky.urs.cz/item/CS_URS_2023_01/727111045" TargetMode="External"/><Relationship Id="rId64" Type="http://schemas.openxmlformats.org/officeDocument/2006/relationships/hyperlink" Target="https://podminky.urs.cz/item/CS_URS_2023_01/733390802" TargetMode="External"/><Relationship Id="rId69" Type="http://schemas.openxmlformats.org/officeDocument/2006/relationships/hyperlink" Target="https://podminky.urs.cz/item/CS_URS_2023_01/751398056" TargetMode="External"/><Relationship Id="rId8" Type="http://schemas.openxmlformats.org/officeDocument/2006/relationships/hyperlink" Target="https://podminky.urs.cz/item/CS_URS_2023_01/612321141" TargetMode="External"/><Relationship Id="rId51" Type="http://schemas.openxmlformats.org/officeDocument/2006/relationships/hyperlink" Target="https://podminky.urs.cz/item/CS_URS_2023_01/727112056" TargetMode="External"/><Relationship Id="rId72" Type="http://schemas.openxmlformats.org/officeDocument/2006/relationships/hyperlink" Target="https://podminky.urs.cz/item/CS_URS_2023_01/7623419R1" TargetMode="External"/><Relationship Id="rId80" Type="http://schemas.openxmlformats.org/officeDocument/2006/relationships/hyperlink" Target="https://podminky.urs.cz/item/CS_URS_2023_01/998767202" TargetMode="External"/><Relationship Id="rId85" Type="http://schemas.openxmlformats.org/officeDocument/2006/relationships/hyperlink" Target="https://podminky.urs.cz/item/CS_URS_2023_01/781471810" TargetMode="External"/><Relationship Id="rId93" Type="http://schemas.openxmlformats.org/officeDocument/2006/relationships/hyperlink" Target="https://podminky.urs.cz/item/CS_URS_2023_01/218812063" TargetMode="External"/><Relationship Id="rId3" Type="http://schemas.openxmlformats.org/officeDocument/2006/relationships/hyperlink" Target="https://podminky.urs.cz/item/CS_URS_2023_01/273351122" TargetMode="External"/><Relationship Id="rId12" Type="http://schemas.openxmlformats.org/officeDocument/2006/relationships/hyperlink" Target="https://podminky.urs.cz/item/CS_URS_2023_01/631319197" TargetMode="External"/><Relationship Id="rId17" Type="http://schemas.openxmlformats.org/officeDocument/2006/relationships/hyperlink" Target="https://podminky.urs.cz/item/CS_URS_2023_01/941211211" TargetMode="External"/><Relationship Id="rId25" Type="http://schemas.openxmlformats.org/officeDocument/2006/relationships/hyperlink" Target="https://podminky.urs.cz/item/CS_URS_2023_01/965046111" TargetMode="External"/><Relationship Id="rId33" Type="http://schemas.openxmlformats.org/officeDocument/2006/relationships/hyperlink" Target="https://podminky.urs.cz/item/CS_URS_2023_01/977151123" TargetMode="External"/><Relationship Id="rId38" Type="http://schemas.openxmlformats.org/officeDocument/2006/relationships/hyperlink" Target="https://podminky.urs.cz/item/CS_URS_2023_01/997013213" TargetMode="External"/><Relationship Id="rId46" Type="http://schemas.openxmlformats.org/officeDocument/2006/relationships/hyperlink" Target="https://podminky.urs.cz/item/CS_URS_2023_01/725331111" TargetMode="External"/><Relationship Id="rId59" Type="http://schemas.openxmlformats.org/officeDocument/2006/relationships/hyperlink" Target="https://podminky.urs.cz/item/CS_URS_2023_01/733120815" TargetMode="External"/><Relationship Id="rId67" Type="http://schemas.openxmlformats.org/officeDocument/2006/relationships/hyperlink" Target="https://podminky.urs.cz/item/CS_URS_2023_01/751398025" TargetMode="External"/><Relationship Id="rId20" Type="http://schemas.openxmlformats.org/officeDocument/2006/relationships/hyperlink" Target="https://podminky.urs.cz/item/CS_URS_2023_01/949101112" TargetMode="External"/><Relationship Id="rId41" Type="http://schemas.openxmlformats.org/officeDocument/2006/relationships/hyperlink" Target="https://podminky.urs.cz/item/CS_URS_2023_01/997013609" TargetMode="External"/><Relationship Id="rId54" Type="http://schemas.openxmlformats.org/officeDocument/2006/relationships/hyperlink" Target="https://podminky.urs.cz/item/CS_URS_2023_01/727213213" TargetMode="External"/><Relationship Id="rId62" Type="http://schemas.openxmlformats.org/officeDocument/2006/relationships/hyperlink" Target="https://podminky.urs.cz/item/CS_URS_2023_01/733120832" TargetMode="External"/><Relationship Id="rId70" Type="http://schemas.openxmlformats.org/officeDocument/2006/relationships/hyperlink" Target="https://podminky.urs.cz/item/CS_URS_2023_01/751511022" TargetMode="External"/><Relationship Id="rId75" Type="http://schemas.openxmlformats.org/officeDocument/2006/relationships/hyperlink" Target="https://podminky.urs.cz/item/CS_URS_2023_01/767620832" TargetMode="External"/><Relationship Id="rId83" Type="http://schemas.openxmlformats.org/officeDocument/2006/relationships/hyperlink" Target="https://podminky.urs.cz/item/CS_URS_2023_01/777511131" TargetMode="External"/><Relationship Id="rId88" Type="http://schemas.openxmlformats.org/officeDocument/2006/relationships/hyperlink" Target="https://podminky.urs.cz/item/CS_URS_2023_01/218100003" TargetMode="External"/><Relationship Id="rId91" Type="http://schemas.openxmlformats.org/officeDocument/2006/relationships/hyperlink" Target="https://podminky.urs.cz/item/CS_URS_2023_01/218812013" TargetMode="External"/><Relationship Id="rId1" Type="http://schemas.openxmlformats.org/officeDocument/2006/relationships/hyperlink" Target="https://podminky.urs.cz/item/CS_URS_2023_01/272321511" TargetMode="External"/><Relationship Id="rId6" Type="http://schemas.openxmlformats.org/officeDocument/2006/relationships/hyperlink" Target="https://podminky.urs.cz/item/CS_URS_2023_01/314232114" TargetMode="External"/><Relationship Id="rId15" Type="http://schemas.openxmlformats.org/officeDocument/2006/relationships/hyperlink" Target="https://podminky.urs.cz/item/CS_URS_2023_01/935113111" TargetMode="External"/><Relationship Id="rId23" Type="http://schemas.openxmlformats.org/officeDocument/2006/relationships/hyperlink" Target="https://podminky.urs.cz/item/CS_URS_2023_01/962032231" TargetMode="External"/><Relationship Id="rId28" Type="http://schemas.openxmlformats.org/officeDocument/2006/relationships/hyperlink" Target="https://podminky.urs.cz/item/CS_URS_2023_01/971033561" TargetMode="External"/><Relationship Id="rId36" Type="http://schemas.openxmlformats.org/officeDocument/2006/relationships/hyperlink" Target="https://podminky.urs.cz/item/CS_URS_2023_01/977151128" TargetMode="External"/><Relationship Id="rId49" Type="http://schemas.openxmlformats.org/officeDocument/2006/relationships/hyperlink" Target="https://podminky.urs.cz/item/CS_URS_2023_01/727112006" TargetMode="External"/><Relationship Id="rId57" Type="http://schemas.openxmlformats.org/officeDocument/2006/relationships/hyperlink" Target="https://podminky.urs.cz/item/CS_URS_2023_01/727213224" TargetMode="External"/><Relationship Id="rId10" Type="http://schemas.openxmlformats.org/officeDocument/2006/relationships/hyperlink" Target="https://podminky.urs.cz/item/CS_URS_2023_01/631311235" TargetMode="External"/><Relationship Id="rId31" Type="http://schemas.openxmlformats.org/officeDocument/2006/relationships/hyperlink" Target="https://podminky.urs.cz/item/CS_URS_2023_01/977151118" TargetMode="External"/><Relationship Id="rId44" Type="http://schemas.openxmlformats.org/officeDocument/2006/relationships/hyperlink" Target="https://podminky.urs.cz/item/CS_URS_2023_01/713461811" TargetMode="External"/><Relationship Id="rId52" Type="http://schemas.openxmlformats.org/officeDocument/2006/relationships/hyperlink" Target="https://podminky.urs.cz/item/CS_URS_2023_01/727212101" TargetMode="External"/><Relationship Id="rId60" Type="http://schemas.openxmlformats.org/officeDocument/2006/relationships/hyperlink" Target="https://podminky.urs.cz/item/CS_URS_2023_01/733120819" TargetMode="External"/><Relationship Id="rId65" Type="http://schemas.openxmlformats.org/officeDocument/2006/relationships/hyperlink" Target="https://podminky.urs.cz/item/CS_URS_2023_01/733390803" TargetMode="External"/><Relationship Id="rId73" Type="http://schemas.openxmlformats.org/officeDocument/2006/relationships/hyperlink" Target="https://podminky.urs.cz/item/CS_URS_2023_01/767161814" TargetMode="External"/><Relationship Id="rId78" Type="http://schemas.openxmlformats.org/officeDocument/2006/relationships/hyperlink" Target="https://podminky.urs.cz/item/CS_URS_2023_01/767691822" TargetMode="External"/><Relationship Id="rId81" Type="http://schemas.openxmlformats.org/officeDocument/2006/relationships/hyperlink" Target="https://podminky.urs.cz/item/CS_URS_2023_01/771571810" TargetMode="External"/><Relationship Id="rId86" Type="http://schemas.openxmlformats.org/officeDocument/2006/relationships/hyperlink" Target="https://podminky.urs.cz/item/CS_URS_2023_01/784191007" TargetMode="External"/><Relationship Id="rId94" Type="http://schemas.openxmlformats.org/officeDocument/2006/relationships/printerSettings" Target="../printerSettings/printerSettings3.bin"/><Relationship Id="rId4" Type="http://schemas.openxmlformats.org/officeDocument/2006/relationships/hyperlink" Target="https://podminky.urs.cz/item/CS_URS_2023_01/273362021" TargetMode="External"/><Relationship Id="rId9" Type="http://schemas.openxmlformats.org/officeDocument/2006/relationships/hyperlink" Target="https://podminky.urs.cz/item/CS_URS_2023_01/612325423" TargetMode="External"/><Relationship Id="rId13" Type="http://schemas.openxmlformats.org/officeDocument/2006/relationships/hyperlink" Target="https://podminky.urs.cz/item/CS_URS_2023_01/632451022" TargetMode="External"/><Relationship Id="rId18" Type="http://schemas.openxmlformats.org/officeDocument/2006/relationships/hyperlink" Target="https://podminky.urs.cz/item/CS_URS_2023_01/941211311" TargetMode="External"/><Relationship Id="rId39" Type="http://schemas.openxmlformats.org/officeDocument/2006/relationships/hyperlink" Target="https://podminky.urs.cz/item/CS_URS_2023_01/997013501" TargetMode="External"/><Relationship Id="rId34" Type="http://schemas.openxmlformats.org/officeDocument/2006/relationships/hyperlink" Target="https://podminky.urs.cz/item/CS_URS_2023_01/977151125" TargetMode="External"/><Relationship Id="rId50" Type="http://schemas.openxmlformats.org/officeDocument/2006/relationships/hyperlink" Target="https://podminky.urs.cz/item/CS_URS_2023_01/727112055" TargetMode="External"/><Relationship Id="rId55" Type="http://schemas.openxmlformats.org/officeDocument/2006/relationships/hyperlink" Target="https://podminky.urs.cz/item/CS_URS_2023_01/727213222" TargetMode="External"/><Relationship Id="rId76" Type="http://schemas.openxmlformats.org/officeDocument/2006/relationships/hyperlink" Target="https://podminky.urs.cz/item/CS_URS_2023_01/767620843" TargetMode="External"/><Relationship Id="rId7" Type="http://schemas.openxmlformats.org/officeDocument/2006/relationships/hyperlink" Target="https://podminky.urs.cz/item/CS_URS_2023_01/411388531" TargetMode="External"/><Relationship Id="rId71" Type="http://schemas.openxmlformats.org/officeDocument/2006/relationships/hyperlink" Target="https://podminky.urs.cz/item/CS_URS_2023_01/751511025" TargetMode="External"/><Relationship Id="rId92" Type="http://schemas.openxmlformats.org/officeDocument/2006/relationships/hyperlink" Target="https://podminky.urs.cz/item/CS_URS_2023_01/218812061" TargetMode="External"/><Relationship Id="rId2" Type="http://schemas.openxmlformats.org/officeDocument/2006/relationships/hyperlink" Target="https://podminky.urs.cz/item/CS_URS_2023_01/273351121" TargetMode="External"/><Relationship Id="rId29" Type="http://schemas.openxmlformats.org/officeDocument/2006/relationships/hyperlink" Target="https://podminky.urs.cz/item/CS_URS_2023_01/977151111" TargetMode="External"/><Relationship Id="rId24" Type="http://schemas.openxmlformats.org/officeDocument/2006/relationships/hyperlink" Target="https://podminky.urs.cz/item/CS_URS_2023_01/965045113" TargetMode="External"/><Relationship Id="rId40" Type="http://schemas.openxmlformats.org/officeDocument/2006/relationships/hyperlink" Target="https://podminky.urs.cz/item/CS_URS_2023_01/997013509" TargetMode="External"/><Relationship Id="rId45" Type="http://schemas.openxmlformats.org/officeDocument/2006/relationships/hyperlink" Target="https://podminky.urs.cz/item/CS_URS_2023_01/725211615" TargetMode="External"/><Relationship Id="rId66" Type="http://schemas.openxmlformats.org/officeDocument/2006/relationships/hyperlink" Target="https://podminky.urs.cz/item/CS_URS_2023_01/751123859" TargetMode="External"/><Relationship Id="rId87" Type="http://schemas.openxmlformats.org/officeDocument/2006/relationships/hyperlink" Target="https://podminky.urs.cz/item/CS_URS_2023_01/784211101" TargetMode="External"/><Relationship Id="rId61" Type="http://schemas.openxmlformats.org/officeDocument/2006/relationships/hyperlink" Target="https://podminky.urs.cz/item/CS_URS_2023_01/733120826" TargetMode="External"/><Relationship Id="rId82" Type="http://schemas.openxmlformats.org/officeDocument/2006/relationships/hyperlink" Target="https://podminky.urs.cz/item/CS_URS_2023_01/777131111" TargetMode="External"/><Relationship Id="rId19" Type="http://schemas.openxmlformats.org/officeDocument/2006/relationships/hyperlink" Target="https://podminky.urs.cz/item/CS_URS_2023_01/941211811" TargetMode="External"/><Relationship Id="rId14" Type="http://schemas.openxmlformats.org/officeDocument/2006/relationships/hyperlink" Target="https://podminky.urs.cz/item/CS_URS_2023_01/632451103" TargetMode="External"/><Relationship Id="rId30" Type="http://schemas.openxmlformats.org/officeDocument/2006/relationships/hyperlink" Target="https://podminky.urs.cz/item/CS_URS_2023_01/977151116" TargetMode="External"/><Relationship Id="rId35" Type="http://schemas.openxmlformats.org/officeDocument/2006/relationships/hyperlink" Target="https://podminky.urs.cz/item/CS_URS_2023_01/977151127" TargetMode="External"/><Relationship Id="rId56" Type="http://schemas.openxmlformats.org/officeDocument/2006/relationships/hyperlink" Target="https://podminky.urs.cz/item/CS_URS_2023_01/727213223" TargetMode="External"/><Relationship Id="rId77" Type="http://schemas.openxmlformats.org/officeDocument/2006/relationships/hyperlink" Target="https://podminky.urs.cz/item/CS_URS_2023_01/76764180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997013153" TargetMode="External"/><Relationship Id="rId13" Type="http://schemas.openxmlformats.org/officeDocument/2006/relationships/printerSettings" Target="../printerSettings/printerSettings4.bin"/><Relationship Id="rId3" Type="http://schemas.openxmlformats.org/officeDocument/2006/relationships/hyperlink" Target="https://podminky.urs.cz/item/CS_URS_2023_01/9751213R1" TargetMode="External"/><Relationship Id="rId7" Type="http://schemas.openxmlformats.org/officeDocument/2006/relationships/hyperlink" Target="https://podminky.urs.cz/item/CS_URS_2023_01/997013601" TargetMode="External"/><Relationship Id="rId12" Type="http://schemas.openxmlformats.org/officeDocument/2006/relationships/hyperlink" Target="https://podminky.urs.cz/item/CS_URS_2023_01/7331919R" TargetMode="External"/><Relationship Id="rId2" Type="http://schemas.openxmlformats.org/officeDocument/2006/relationships/hyperlink" Target="https://podminky.urs.cz/item/CS_URS_2023_01/965043341" TargetMode="External"/><Relationship Id="rId1" Type="http://schemas.openxmlformats.org/officeDocument/2006/relationships/hyperlink" Target="https://podminky.urs.cz/item/CS_URS_2023_01/961055111" TargetMode="External"/><Relationship Id="rId6" Type="http://schemas.openxmlformats.org/officeDocument/2006/relationships/hyperlink" Target="https://podminky.urs.cz/item/CS_URS_2023_01/978013191" TargetMode="External"/><Relationship Id="rId11" Type="http://schemas.openxmlformats.org/officeDocument/2006/relationships/hyperlink" Target="https://podminky.urs.cz/item/CS_URS_2023_01/998021021" TargetMode="External"/><Relationship Id="rId5" Type="http://schemas.openxmlformats.org/officeDocument/2006/relationships/hyperlink" Target="https://podminky.urs.cz/item/CS_URS_2023_01/978013141" TargetMode="External"/><Relationship Id="rId10" Type="http://schemas.openxmlformats.org/officeDocument/2006/relationships/hyperlink" Target="https://podminky.urs.cz/item/CS_URS_2023_01/997013511" TargetMode="External"/><Relationship Id="rId4" Type="http://schemas.openxmlformats.org/officeDocument/2006/relationships/hyperlink" Target="https://podminky.urs.cz/item/CS_URS_2023_01/977151116" TargetMode="External"/><Relationship Id="rId9" Type="http://schemas.openxmlformats.org/officeDocument/2006/relationships/hyperlink" Target="https://podminky.urs.cz/item/CS_URS_2023_01/997013509"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3_01/0431030R8" TargetMode="External"/><Relationship Id="rId13" Type="http://schemas.openxmlformats.org/officeDocument/2006/relationships/hyperlink" Target="https://podminky.urs.cz/item/CS_URS_2023_01/0432030R1" TargetMode="External"/><Relationship Id="rId3" Type="http://schemas.openxmlformats.org/officeDocument/2006/relationships/hyperlink" Target="https://podminky.urs.cz/item/CS_URS_2023_01/0115030R2" TargetMode="External"/><Relationship Id="rId7" Type="http://schemas.openxmlformats.org/officeDocument/2006/relationships/hyperlink" Target="https://podminky.urs.cz/item/CS_URS_2023_01/0431030R7" TargetMode="External"/><Relationship Id="rId12" Type="http://schemas.openxmlformats.org/officeDocument/2006/relationships/hyperlink" Target="https://podminky.urs.cz/item/CS_URS_2023_01/043103R15" TargetMode="External"/><Relationship Id="rId2" Type="http://schemas.openxmlformats.org/officeDocument/2006/relationships/hyperlink" Target="https://podminky.urs.cz/item/CS_URS_2023_01/0115030R1" TargetMode="External"/><Relationship Id="rId1" Type="http://schemas.openxmlformats.org/officeDocument/2006/relationships/hyperlink" Target="https://podminky.urs.cz/item/CS_URS_2023_01/011124000" TargetMode="External"/><Relationship Id="rId6" Type="http://schemas.openxmlformats.org/officeDocument/2006/relationships/hyperlink" Target="https://podminky.urs.cz/item/CS_URS_2023_01/0431030R4" TargetMode="External"/><Relationship Id="rId11" Type="http://schemas.openxmlformats.org/officeDocument/2006/relationships/hyperlink" Target="https://podminky.urs.cz/item/CS_URS_2023_01/043103R14" TargetMode="External"/><Relationship Id="rId5" Type="http://schemas.openxmlformats.org/officeDocument/2006/relationships/hyperlink" Target="https://podminky.urs.cz/item/CS_URS_2023_01/0431030R1" TargetMode="External"/><Relationship Id="rId15" Type="http://schemas.openxmlformats.org/officeDocument/2006/relationships/hyperlink" Target="https://podminky.urs.cz/item/CS_URS_2023_01/094103000" TargetMode="External"/><Relationship Id="rId10" Type="http://schemas.openxmlformats.org/officeDocument/2006/relationships/hyperlink" Target="https://podminky.urs.cz/item/CS_URS_2023_01/043103R12" TargetMode="External"/><Relationship Id="rId4" Type="http://schemas.openxmlformats.org/officeDocument/2006/relationships/hyperlink" Target="https://podminky.urs.cz/item/CS_URS_2023_01/0115140R3" TargetMode="External"/><Relationship Id="rId9" Type="http://schemas.openxmlformats.org/officeDocument/2006/relationships/hyperlink" Target="https://podminky.urs.cz/item/CS_URS_2023_01/043103R11" TargetMode="External"/><Relationship Id="rId14" Type="http://schemas.openxmlformats.org/officeDocument/2006/relationships/hyperlink" Target="https://podminky.urs.cz/item/CS_URS_2023_01/08110300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7"/>
  <sheetViews>
    <sheetView showGridLines="0" tabSelected="1" topLeftCell="A46" workbookViewId="0">
      <selection activeCell="AN60" sqref="AN60:AP61"/>
    </sheetView>
  </sheetViews>
  <sheetFormatPr defaultRowHeight="10.3" x14ac:dyDescent="0.25"/>
  <cols>
    <col min="1" max="1" width="8.33203125" customWidth="1"/>
    <col min="2" max="2" width="1.6640625" customWidth="1"/>
    <col min="3" max="3" width="4.1093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109375" customWidth="1"/>
    <col min="43" max="43" width="15.6640625"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109375" hidden="1" customWidth="1"/>
    <col min="54" max="54" width="25" hidden="1" customWidth="1"/>
    <col min="55" max="55" width="21.6640625" hidden="1" customWidth="1"/>
    <col min="56" max="56" width="19.109375" hidden="1" customWidth="1"/>
    <col min="57" max="57" width="66.44140625" customWidth="1"/>
    <col min="71" max="91" width="9.33203125" hidden="1"/>
  </cols>
  <sheetData>
    <row r="1" spans="1:74" x14ac:dyDescent="0.25">
      <c r="A1" s="16" t="s">
        <v>0</v>
      </c>
      <c r="AZ1" s="16" t="s">
        <v>1</v>
      </c>
      <c r="BA1" s="16" t="s">
        <v>2</v>
      </c>
      <c r="BB1" s="16" t="s">
        <v>3</v>
      </c>
      <c r="BT1" s="16" t="s">
        <v>4</v>
      </c>
      <c r="BU1" s="16" t="s">
        <v>4</v>
      </c>
      <c r="BV1" s="16" t="s">
        <v>5</v>
      </c>
    </row>
    <row r="2" spans="1:74" ht="36.950000000000003" customHeight="1" x14ac:dyDescent="0.25">
      <c r="AR2" s="458" t="s">
        <v>6</v>
      </c>
      <c r="AS2" s="456"/>
      <c r="AT2" s="456"/>
      <c r="AU2" s="456"/>
      <c r="AV2" s="456"/>
      <c r="AW2" s="456"/>
      <c r="AX2" s="456"/>
      <c r="AY2" s="456"/>
      <c r="AZ2" s="456"/>
      <c r="BA2" s="456"/>
      <c r="BB2" s="456"/>
      <c r="BC2" s="456"/>
      <c r="BD2" s="456"/>
      <c r="BE2" s="456"/>
      <c r="BS2" s="17" t="s">
        <v>7</v>
      </c>
      <c r="BT2" s="17" t="s">
        <v>8</v>
      </c>
    </row>
    <row r="3" spans="1:74" ht="6.9" customHeight="1" x14ac:dyDescent="0.25">
      <c r="B3" s="18"/>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20"/>
      <c r="BS3" s="17" t="s">
        <v>7</v>
      </c>
      <c r="BT3" s="17" t="s">
        <v>9</v>
      </c>
    </row>
    <row r="4" spans="1:74" ht="24.9" customHeight="1" x14ac:dyDescent="0.25">
      <c r="B4" s="20"/>
      <c r="C4" s="478"/>
      <c r="D4" s="479" t="s">
        <v>10</v>
      </c>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478"/>
      <c r="AO4" s="478"/>
      <c r="AP4" s="478"/>
      <c r="AQ4" s="478"/>
      <c r="AR4" s="20"/>
      <c r="AS4" s="22" t="s">
        <v>11</v>
      </c>
      <c r="BS4" s="17" t="s">
        <v>12</v>
      </c>
    </row>
    <row r="5" spans="1:74" ht="12.05" customHeight="1" x14ac:dyDescent="0.25">
      <c r="B5" s="20"/>
      <c r="C5" s="478"/>
      <c r="D5" s="480" t="s">
        <v>13</v>
      </c>
      <c r="E5" s="478"/>
      <c r="F5" s="478"/>
      <c r="G5" s="478"/>
      <c r="H5" s="478"/>
      <c r="I5" s="478"/>
      <c r="J5" s="478"/>
      <c r="K5" s="481" t="s">
        <v>14</v>
      </c>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78"/>
      <c r="AQ5" s="478"/>
      <c r="AR5" s="20"/>
      <c r="BS5" s="17" t="s">
        <v>7</v>
      </c>
    </row>
    <row r="6" spans="1:74" ht="36.950000000000003" customHeight="1" x14ac:dyDescent="0.25">
      <c r="B6" s="20"/>
      <c r="C6" s="478"/>
      <c r="D6" s="483" t="s">
        <v>15</v>
      </c>
      <c r="E6" s="478"/>
      <c r="F6" s="478"/>
      <c r="G6" s="478"/>
      <c r="H6" s="478"/>
      <c r="I6" s="478"/>
      <c r="J6" s="478"/>
      <c r="K6" s="484" t="s">
        <v>16</v>
      </c>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78"/>
      <c r="AQ6" s="478"/>
      <c r="AR6" s="20"/>
      <c r="BS6" s="17" t="s">
        <v>7</v>
      </c>
    </row>
    <row r="7" spans="1:74" ht="12.05" customHeight="1" x14ac:dyDescent="0.25">
      <c r="B7" s="20"/>
      <c r="C7" s="478"/>
      <c r="D7" s="485" t="s">
        <v>17</v>
      </c>
      <c r="E7" s="478"/>
      <c r="F7" s="478"/>
      <c r="G7" s="478"/>
      <c r="H7" s="478"/>
      <c r="I7" s="478"/>
      <c r="J7" s="478"/>
      <c r="K7" s="486" t="s">
        <v>18</v>
      </c>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85" t="s">
        <v>19</v>
      </c>
      <c r="AL7" s="478"/>
      <c r="AM7" s="478"/>
      <c r="AN7" s="486" t="s">
        <v>20</v>
      </c>
      <c r="AO7" s="478"/>
      <c r="AP7" s="478"/>
      <c r="AQ7" s="478"/>
      <c r="AR7" s="20"/>
      <c r="BS7" s="17" t="s">
        <v>7</v>
      </c>
    </row>
    <row r="8" spans="1:74" ht="12.05" customHeight="1" x14ac:dyDescent="0.25">
      <c r="B8" s="20"/>
      <c r="C8" s="478"/>
      <c r="D8" s="485" t="s">
        <v>21</v>
      </c>
      <c r="E8" s="478"/>
      <c r="F8" s="478"/>
      <c r="G8" s="478"/>
      <c r="H8" s="478"/>
      <c r="I8" s="478"/>
      <c r="J8" s="478"/>
      <c r="K8" s="486" t="s">
        <v>22</v>
      </c>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85" t="s">
        <v>23</v>
      </c>
      <c r="AL8" s="478"/>
      <c r="AM8" s="478"/>
      <c r="AN8" s="486" t="s">
        <v>24</v>
      </c>
      <c r="AO8" s="478"/>
      <c r="AP8" s="478"/>
      <c r="AQ8" s="478"/>
      <c r="AR8" s="20"/>
      <c r="BS8" s="17" t="s">
        <v>7</v>
      </c>
    </row>
    <row r="9" spans="1:74" ht="29.25" customHeight="1" x14ac:dyDescent="0.25">
      <c r="B9" s="20"/>
      <c r="C9" s="478"/>
      <c r="D9" s="480" t="s">
        <v>25</v>
      </c>
      <c r="E9" s="478"/>
      <c r="F9" s="478"/>
      <c r="G9" s="478"/>
      <c r="H9" s="478"/>
      <c r="I9" s="478"/>
      <c r="J9" s="478"/>
      <c r="K9" s="487" t="s">
        <v>26</v>
      </c>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20"/>
      <c r="BS9" s="17" t="s">
        <v>7</v>
      </c>
    </row>
    <row r="10" spans="1:74" ht="12.05" customHeight="1" x14ac:dyDescent="0.25">
      <c r="B10" s="20"/>
      <c r="C10" s="478"/>
      <c r="D10" s="485" t="s">
        <v>27</v>
      </c>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85" t="s">
        <v>28</v>
      </c>
      <c r="AL10" s="478"/>
      <c r="AM10" s="478"/>
      <c r="AN10" s="486" t="s">
        <v>29</v>
      </c>
      <c r="AO10" s="478"/>
      <c r="AP10" s="478"/>
      <c r="AQ10" s="478"/>
      <c r="AR10" s="20"/>
      <c r="BS10" s="17" t="s">
        <v>7</v>
      </c>
    </row>
    <row r="11" spans="1:74" ht="18.600000000000001" customHeight="1" x14ac:dyDescent="0.25">
      <c r="B11" s="20"/>
      <c r="C11" s="478"/>
      <c r="D11" s="478"/>
      <c r="E11" s="486" t="s">
        <v>30</v>
      </c>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85" t="s">
        <v>31</v>
      </c>
      <c r="AL11" s="478"/>
      <c r="AM11" s="478"/>
      <c r="AN11" s="486" t="s">
        <v>3</v>
      </c>
      <c r="AO11" s="478"/>
      <c r="AP11" s="478"/>
      <c r="AQ11" s="478"/>
      <c r="AR11" s="20"/>
      <c r="BS11" s="17" t="s">
        <v>7</v>
      </c>
    </row>
    <row r="12" spans="1:74" ht="6.9" customHeight="1" x14ac:dyDescent="0.25">
      <c r="B12" s="20"/>
      <c r="AR12" s="20"/>
      <c r="BS12" s="17" t="s">
        <v>7</v>
      </c>
    </row>
    <row r="13" spans="1:74" ht="12.05" customHeight="1" x14ac:dyDescent="0.25">
      <c r="B13" s="20"/>
      <c r="D13" s="24" t="s">
        <v>32</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K13" s="24" t="s">
        <v>28</v>
      </c>
      <c r="AM13" s="475"/>
      <c r="AN13" s="476" t="s">
        <v>3</v>
      </c>
      <c r="AR13" s="20"/>
      <c r="BS13" s="17" t="s">
        <v>7</v>
      </c>
    </row>
    <row r="14" spans="1:74" ht="12.65" x14ac:dyDescent="0.25">
      <c r="B14" s="20"/>
      <c r="E14" s="23" t="s">
        <v>33</v>
      </c>
      <c r="AK14" s="24" t="s">
        <v>31</v>
      </c>
      <c r="AM14" s="475"/>
      <c r="AN14" s="476" t="s">
        <v>3</v>
      </c>
      <c r="AR14" s="20"/>
      <c r="BS14" s="17" t="s">
        <v>7</v>
      </c>
    </row>
    <row r="15" spans="1:74" ht="6.9" customHeight="1" x14ac:dyDescent="0.25">
      <c r="B15" s="20"/>
      <c r="AR15" s="20"/>
      <c r="BS15" s="17" t="s">
        <v>4</v>
      </c>
    </row>
    <row r="16" spans="1:74" ht="12.05" customHeight="1" x14ac:dyDescent="0.25">
      <c r="B16" s="20"/>
      <c r="C16" s="478"/>
      <c r="D16" s="485" t="s">
        <v>34</v>
      </c>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85" t="s">
        <v>28</v>
      </c>
      <c r="AL16" s="478"/>
      <c r="AM16" s="478"/>
      <c r="AN16" s="486" t="s">
        <v>35</v>
      </c>
      <c r="AO16" s="478"/>
      <c r="AP16" s="478"/>
      <c r="AQ16" s="478"/>
      <c r="AR16" s="20"/>
      <c r="BS16" s="17" t="s">
        <v>4</v>
      </c>
    </row>
    <row r="17" spans="2:71" ht="18.600000000000001" customHeight="1" x14ac:dyDescent="0.25">
      <c r="B17" s="20"/>
      <c r="C17" s="478"/>
      <c r="D17" s="478"/>
      <c r="E17" s="486" t="s">
        <v>36</v>
      </c>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85" t="s">
        <v>31</v>
      </c>
      <c r="AL17" s="478"/>
      <c r="AM17" s="478"/>
      <c r="AN17" s="486" t="s">
        <v>3</v>
      </c>
      <c r="AO17" s="478"/>
      <c r="AP17" s="478"/>
      <c r="AQ17" s="478"/>
      <c r="AR17" s="20"/>
      <c r="BS17" s="17" t="s">
        <v>37</v>
      </c>
    </row>
    <row r="18" spans="2:71" ht="6.9" customHeight="1" x14ac:dyDescent="0.25">
      <c r="B18" s="20"/>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20"/>
      <c r="BS18" s="17" t="s">
        <v>7</v>
      </c>
    </row>
    <row r="19" spans="2:71" ht="12.05" customHeight="1" x14ac:dyDescent="0.25">
      <c r="B19" s="20"/>
      <c r="C19" s="478"/>
      <c r="D19" s="485" t="s">
        <v>38</v>
      </c>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85" t="s">
        <v>28</v>
      </c>
      <c r="AL19" s="478"/>
      <c r="AM19" s="478"/>
      <c r="AN19" s="486" t="s">
        <v>3</v>
      </c>
      <c r="AO19" s="478"/>
      <c r="AP19" s="478"/>
      <c r="AQ19" s="478"/>
      <c r="AR19" s="20"/>
      <c r="BS19" s="17" t="s">
        <v>7</v>
      </c>
    </row>
    <row r="20" spans="2:71" ht="18.600000000000001" customHeight="1" x14ac:dyDescent="0.25">
      <c r="B20" s="20"/>
      <c r="C20" s="478"/>
      <c r="D20" s="478"/>
      <c r="E20" s="486" t="s">
        <v>33</v>
      </c>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85" t="s">
        <v>31</v>
      </c>
      <c r="AL20" s="478"/>
      <c r="AM20" s="478"/>
      <c r="AN20" s="486" t="s">
        <v>3</v>
      </c>
      <c r="AO20" s="478"/>
      <c r="AP20" s="478"/>
      <c r="AQ20" s="478"/>
      <c r="AR20" s="20"/>
      <c r="BS20" s="17" t="s">
        <v>4</v>
      </c>
    </row>
    <row r="21" spans="2:71" ht="6.9" customHeight="1" x14ac:dyDescent="0.25">
      <c r="B21" s="20"/>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20"/>
    </row>
    <row r="22" spans="2:71" ht="12.05" customHeight="1" x14ac:dyDescent="0.25">
      <c r="B22" s="20"/>
      <c r="C22" s="478"/>
      <c r="D22" s="485" t="s">
        <v>39</v>
      </c>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20"/>
    </row>
    <row r="23" spans="2:71" ht="47.25" customHeight="1" x14ac:dyDescent="0.25">
      <c r="B23" s="20"/>
      <c r="C23" s="478"/>
      <c r="D23" s="478"/>
      <c r="E23" s="488" t="s">
        <v>40</v>
      </c>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78"/>
      <c r="AP23" s="478"/>
      <c r="AQ23" s="478"/>
      <c r="AR23" s="20"/>
    </row>
    <row r="24" spans="2:71" ht="6.9" customHeight="1" x14ac:dyDescent="0.25">
      <c r="B24" s="20"/>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20"/>
    </row>
    <row r="25" spans="2:71" ht="6.9" customHeight="1" x14ac:dyDescent="0.25">
      <c r="B25" s="20"/>
      <c r="C25" s="478"/>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78"/>
      <c r="AQ25" s="478"/>
      <c r="AR25" s="20"/>
    </row>
    <row r="26" spans="2:71" s="1" customFormat="1" ht="25.95" customHeight="1" x14ac:dyDescent="0.25">
      <c r="B26" s="26"/>
      <c r="C26" s="490"/>
      <c r="D26" s="491" t="s">
        <v>41</v>
      </c>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3">
        <f>ROUND(AG54,2)</f>
        <v>0</v>
      </c>
      <c r="AL26" s="494"/>
      <c r="AM26" s="494"/>
      <c r="AN26" s="494"/>
      <c r="AO26" s="494"/>
      <c r="AP26" s="490"/>
      <c r="AQ26" s="490"/>
      <c r="AR26" s="26"/>
    </row>
    <row r="27" spans="2:71" s="1" customFormat="1" ht="6.9" customHeight="1" x14ac:dyDescent="0.25">
      <c r="B27" s="26"/>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26"/>
    </row>
    <row r="28" spans="2:71" s="1" customFormat="1" ht="12.65" x14ac:dyDescent="0.25">
      <c r="B28" s="26"/>
      <c r="C28" s="490"/>
      <c r="D28" s="490"/>
      <c r="E28" s="490"/>
      <c r="F28" s="490"/>
      <c r="G28" s="490"/>
      <c r="H28" s="490"/>
      <c r="I28" s="490"/>
      <c r="J28" s="490"/>
      <c r="K28" s="490"/>
      <c r="L28" s="495" t="s">
        <v>42</v>
      </c>
      <c r="M28" s="495"/>
      <c r="N28" s="495"/>
      <c r="O28" s="495"/>
      <c r="P28" s="495"/>
      <c r="Q28" s="490"/>
      <c r="R28" s="490"/>
      <c r="S28" s="490"/>
      <c r="T28" s="490"/>
      <c r="U28" s="490"/>
      <c r="V28" s="490"/>
      <c r="W28" s="495" t="s">
        <v>43</v>
      </c>
      <c r="X28" s="495"/>
      <c r="Y28" s="495"/>
      <c r="Z28" s="495"/>
      <c r="AA28" s="495"/>
      <c r="AB28" s="495"/>
      <c r="AC28" s="495"/>
      <c r="AD28" s="495"/>
      <c r="AE28" s="495"/>
      <c r="AF28" s="490"/>
      <c r="AG28" s="490"/>
      <c r="AH28" s="490"/>
      <c r="AI28" s="490"/>
      <c r="AJ28" s="490"/>
      <c r="AK28" s="495" t="s">
        <v>44</v>
      </c>
      <c r="AL28" s="495"/>
      <c r="AM28" s="495"/>
      <c r="AN28" s="495"/>
      <c r="AO28" s="495"/>
      <c r="AP28" s="490"/>
      <c r="AQ28" s="490"/>
      <c r="AR28" s="26"/>
    </row>
    <row r="29" spans="2:71" s="2" customFormat="1" ht="14.5" customHeight="1" x14ac:dyDescent="0.25">
      <c r="B29" s="28"/>
      <c r="C29" s="496"/>
      <c r="D29" s="485" t="s">
        <v>45</v>
      </c>
      <c r="E29" s="496"/>
      <c r="F29" s="485" t="s">
        <v>46</v>
      </c>
      <c r="G29" s="496"/>
      <c r="H29" s="496"/>
      <c r="I29" s="496"/>
      <c r="J29" s="496"/>
      <c r="K29" s="496"/>
      <c r="L29" s="497">
        <v>0.21</v>
      </c>
      <c r="M29" s="498"/>
      <c r="N29" s="498"/>
      <c r="O29" s="498"/>
      <c r="P29" s="498"/>
      <c r="Q29" s="496"/>
      <c r="R29" s="496"/>
      <c r="S29" s="496"/>
      <c r="T29" s="496"/>
      <c r="U29" s="496"/>
      <c r="V29" s="496"/>
      <c r="W29" s="499">
        <f>ROUND(AZ54, 2)</f>
        <v>0</v>
      </c>
      <c r="X29" s="498"/>
      <c r="Y29" s="498"/>
      <c r="Z29" s="498"/>
      <c r="AA29" s="498"/>
      <c r="AB29" s="498"/>
      <c r="AC29" s="498"/>
      <c r="AD29" s="498"/>
      <c r="AE29" s="498"/>
      <c r="AF29" s="496"/>
      <c r="AG29" s="496"/>
      <c r="AH29" s="496"/>
      <c r="AI29" s="496"/>
      <c r="AJ29" s="496"/>
      <c r="AK29" s="499">
        <f>ROUND(AV54, 2)</f>
        <v>0</v>
      </c>
      <c r="AL29" s="498"/>
      <c r="AM29" s="498"/>
      <c r="AN29" s="498"/>
      <c r="AO29" s="498"/>
      <c r="AP29" s="496"/>
      <c r="AQ29" s="496"/>
      <c r="AR29" s="28"/>
    </row>
    <row r="30" spans="2:71" s="2" customFormat="1" ht="14.5" customHeight="1" x14ac:dyDescent="0.25">
      <c r="B30" s="28"/>
      <c r="C30" s="496"/>
      <c r="D30" s="496"/>
      <c r="E30" s="496"/>
      <c r="F30" s="485" t="s">
        <v>47</v>
      </c>
      <c r="G30" s="496"/>
      <c r="H30" s="496"/>
      <c r="I30" s="496"/>
      <c r="J30" s="496"/>
      <c r="K30" s="496"/>
      <c r="L30" s="497">
        <v>0.15</v>
      </c>
      <c r="M30" s="498"/>
      <c r="N30" s="498"/>
      <c r="O30" s="498"/>
      <c r="P30" s="498"/>
      <c r="Q30" s="496"/>
      <c r="R30" s="496"/>
      <c r="S30" s="496"/>
      <c r="T30" s="496"/>
      <c r="U30" s="496"/>
      <c r="V30" s="496"/>
      <c r="W30" s="499">
        <f>ROUND(BA54, 2)</f>
        <v>0</v>
      </c>
      <c r="X30" s="498"/>
      <c r="Y30" s="498"/>
      <c r="Z30" s="498"/>
      <c r="AA30" s="498"/>
      <c r="AB30" s="498"/>
      <c r="AC30" s="498"/>
      <c r="AD30" s="498"/>
      <c r="AE30" s="498"/>
      <c r="AF30" s="496"/>
      <c r="AG30" s="496"/>
      <c r="AH30" s="496"/>
      <c r="AI30" s="496"/>
      <c r="AJ30" s="496"/>
      <c r="AK30" s="499">
        <f>ROUND(AW54, 2)</f>
        <v>0</v>
      </c>
      <c r="AL30" s="498"/>
      <c r="AM30" s="498"/>
      <c r="AN30" s="498"/>
      <c r="AO30" s="498"/>
      <c r="AP30" s="496"/>
      <c r="AQ30" s="496"/>
      <c r="AR30" s="28"/>
    </row>
    <row r="31" spans="2:71" s="2" customFormat="1" ht="14.5" hidden="1" customHeight="1" x14ac:dyDescent="0.25">
      <c r="B31" s="28"/>
      <c r="C31" s="496"/>
      <c r="D31" s="496"/>
      <c r="E31" s="496"/>
      <c r="F31" s="485" t="s">
        <v>48</v>
      </c>
      <c r="G31" s="496"/>
      <c r="H31" s="496"/>
      <c r="I31" s="496"/>
      <c r="J31" s="496"/>
      <c r="K31" s="496"/>
      <c r="L31" s="497">
        <v>0.21</v>
      </c>
      <c r="M31" s="498"/>
      <c r="N31" s="498"/>
      <c r="O31" s="498"/>
      <c r="P31" s="498"/>
      <c r="Q31" s="496"/>
      <c r="R31" s="496"/>
      <c r="S31" s="496"/>
      <c r="T31" s="496"/>
      <c r="U31" s="496"/>
      <c r="V31" s="496"/>
      <c r="W31" s="499">
        <f>ROUND(BB54, 2)</f>
        <v>0</v>
      </c>
      <c r="X31" s="498"/>
      <c r="Y31" s="498"/>
      <c r="Z31" s="498"/>
      <c r="AA31" s="498"/>
      <c r="AB31" s="498"/>
      <c r="AC31" s="498"/>
      <c r="AD31" s="498"/>
      <c r="AE31" s="498"/>
      <c r="AF31" s="496"/>
      <c r="AG31" s="496"/>
      <c r="AH31" s="496"/>
      <c r="AI31" s="496"/>
      <c r="AJ31" s="496"/>
      <c r="AK31" s="499">
        <v>0</v>
      </c>
      <c r="AL31" s="498"/>
      <c r="AM31" s="498"/>
      <c r="AN31" s="498"/>
      <c r="AO31" s="498"/>
      <c r="AP31" s="496"/>
      <c r="AQ31" s="496"/>
      <c r="AR31" s="28"/>
    </row>
    <row r="32" spans="2:71" s="2" customFormat="1" ht="14.5" hidden="1" customHeight="1" x14ac:dyDescent="0.25">
      <c r="B32" s="28"/>
      <c r="C32" s="496"/>
      <c r="D32" s="496"/>
      <c r="E32" s="496"/>
      <c r="F32" s="485" t="s">
        <v>49</v>
      </c>
      <c r="G32" s="496"/>
      <c r="H32" s="496"/>
      <c r="I32" s="496"/>
      <c r="J32" s="496"/>
      <c r="K32" s="496"/>
      <c r="L32" s="497">
        <v>0.15</v>
      </c>
      <c r="M32" s="498"/>
      <c r="N32" s="498"/>
      <c r="O32" s="498"/>
      <c r="P32" s="498"/>
      <c r="Q32" s="496"/>
      <c r="R32" s="496"/>
      <c r="S32" s="496"/>
      <c r="T32" s="496"/>
      <c r="U32" s="496"/>
      <c r="V32" s="496"/>
      <c r="W32" s="499">
        <f>ROUND(BC54, 2)</f>
        <v>0</v>
      </c>
      <c r="X32" s="498"/>
      <c r="Y32" s="498"/>
      <c r="Z32" s="498"/>
      <c r="AA32" s="498"/>
      <c r="AB32" s="498"/>
      <c r="AC32" s="498"/>
      <c r="AD32" s="498"/>
      <c r="AE32" s="498"/>
      <c r="AF32" s="496"/>
      <c r="AG32" s="496"/>
      <c r="AH32" s="496"/>
      <c r="AI32" s="496"/>
      <c r="AJ32" s="496"/>
      <c r="AK32" s="499">
        <v>0</v>
      </c>
      <c r="AL32" s="498"/>
      <c r="AM32" s="498"/>
      <c r="AN32" s="498"/>
      <c r="AO32" s="498"/>
      <c r="AP32" s="496"/>
      <c r="AQ32" s="496"/>
      <c r="AR32" s="28"/>
    </row>
    <row r="33" spans="2:44" s="2" customFormat="1" ht="14.5" hidden="1" customHeight="1" x14ac:dyDescent="0.25">
      <c r="B33" s="28"/>
      <c r="C33" s="496"/>
      <c r="D33" s="496"/>
      <c r="E33" s="496"/>
      <c r="F33" s="485" t="s">
        <v>50</v>
      </c>
      <c r="G33" s="496"/>
      <c r="H33" s="496"/>
      <c r="I33" s="496"/>
      <c r="J33" s="496"/>
      <c r="K33" s="496"/>
      <c r="L33" s="497">
        <v>0</v>
      </c>
      <c r="M33" s="498"/>
      <c r="N33" s="498"/>
      <c r="O33" s="498"/>
      <c r="P33" s="498"/>
      <c r="Q33" s="496"/>
      <c r="R33" s="496"/>
      <c r="S33" s="496"/>
      <c r="T33" s="496"/>
      <c r="U33" s="496"/>
      <c r="V33" s="496"/>
      <c r="W33" s="499">
        <f>ROUND(BD54, 2)</f>
        <v>0</v>
      </c>
      <c r="X33" s="498"/>
      <c r="Y33" s="498"/>
      <c r="Z33" s="498"/>
      <c r="AA33" s="498"/>
      <c r="AB33" s="498"/>
      <c r="AC33" s="498"/>
      <c r="AD33" s="498"/>
      <c r="AE33" s="498"/>
      <c r="AF33" s="496"/>
      <c r="AG33" s="496"/>
      <c r="AH33" s="496"/>
      <c r="AI33" s="496"/>
      <c r="AJ33" s="496"/>
      <c r="AK33" s="499">
        <v>0</v>
      </c>
      <c r="AL33" s="498"/>
      <c r="AM33" s="498"/>
      <c r="AN33" s="498"/>
      <c r="AO33" s="498"/>
      <c r="AP33" s="496"/>
      <c r="AQ33" s="496"/>
      <c r="AR33" s="28"/>
    </row>
    <row r="34" spans="2:44" s="1" customFormat="1" ht="6.9" customHeight="1" x14ac:dyDescent="0.25">
      <c r="B34" s="26"/>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0"/>
      <c r="AI34" s="490"/>
      <c r="AJ34" s="490"/>
      <c r="AK34" s="490"/>
      <c r="AL34" s="490"/>
      <c r="AM34" s="490"/>
      <c r="AN34" s="490"/>
      <c r="AO34" s="490"/>
      <c r="AP34" s="490"/>
      <c r="AQ34" s="490"/>
      <c r="AR34" s="26"/>
    </row>
    <row r="35" spans="2:44" s="1" customFormat="1" ht="25.95" customHeight="1" x14ac:dyDescent="0.25">
      <c r="B35" s="26"/>
      <c r="C35" s="500"/>
      <c r="D35" s="501" t="s">
        <v>51</v>
      </c>
      <c r="E35" s="502"/>
      <c r="F35" s="502"/>
      <c r="G35" s="502"/>
      <c r="H35" s="502"/>
      <c r="I35" s="502"/>
      <c r="J35" s="502"/>
      <c r="K35" s="502"/>
      <c r="L35" s="502"/>
      <c r="M35" s="502"/>
      <c r="N35" s="502"/>
      <c r="O35" s="502"/>
      <c r="P35" s="502"/>
      <c r="Q35" s="502"/>
      <c r="R35" s="502"/>
      <c r="S35" s="502"/>
      <c r="T35" s="503" t="s">
        <v>52</v>
      </c>
      <c r="U35" s="502"/>
      <c r="V35" s="502"/>
      <c r="W35" s="502"/>
      <c r="X35" s="504" t="s">
        <v>53</v>
      </c>
      <c r="Y35" s="505"/>
      <c r="Z35" s="505"/>
      <c r="AA35" s="505"/>
      <c r="AB35" s="505"/>
      <c r="AC35" s="502"/>
      <c r="AD35" s="502"/>
      <c r="AE35" s="502"/>
      <c r="AF35" s="502"/>
      <c r="AG35" s="502"/>
      <c r="AH35" s="502"/>
      <c r="AI35" s="502"/>
      <c r="AJ35" s="502"/>
      <c r="AK35" s="506">
        <f>SUM(AK26:AK33)</f>
        <v>0</v>
      </c>
      <c r="AL35" s="505"/>
      <c r="AM35" s="505"/>
      <c r="AN35" s="505"/>
      <c r="AO35" s="507"/>
      <c r="AP35" s="500"/>
      <c r="AQ35" s="500"/>
      <c r="AR35" s="26"/>
    </row>
    <row r="36" spans="2:44" s="1" customFormat="1" ht="6.9" customHeight="1" x14ac:dyDescent="0.25">
      <c r="B36" s="26"/>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c r="AQ36" s="490"/>
      <c r="AR36" s="26"/>
    </row>
    <row r="37" spans="2:44" s="1" customFormat="1" ht="6.9" customHeight="1" x14ac:dyDescent="0.25">
      <c r="B37" s="29"/>
      <c r="C37" s="508"/>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26"/>
    </row>
    <row r="38" spans="2:44" x14ac:dyDescent="0.25">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row>
    <row r="39" spans="2:44" x14ac:dyDescent="0.25">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row>
    <row r="40" spans="2:44" x14ac:dyDescent="0.25">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row>
    <row r="41" spans="2:44" s="1" customFormat="1" ht="6.9" customHeight="1" x14ac:dyDescent="0.25">
      <c r="B41" s="31"/>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26"/>
    </row>
    <row r="42" spans="2:44" s="1" customFormat="1" ht="24.9" customHeight="1" x14ac:dyDescent="0.25">
      <c r="B42" s="26"/>
      <c r="C42" s="479" t="s">
        <v>54</v>
      </c>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c r="AQ42" s="490"/>
      <c r="AR42" s="26"/>
    </row>
    <row r="43" spans="2:44" s="1" customFormat="1" ht="6.9" customHeight="1" x14ac:dyDescent="0.25">
      <c r="B43" s="26"/>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26"/>
    </row>
    <row r="44" spans="2:44" s="3" customFormat="1" ht="12.05" customHeight="1" x14ac:dyDescent="0.25">
      <c r="B44" s="33"/>
      <c r="C44" s="485" t="s">
        <v>13</v>
      </c>
      <c r="D44" s="510"/>
      <c r="E44" s="510"/>
      <c r="F44" s="510"/>
      <c r="G44" s="510"/>
      <c r="H44" s="510"/>
      <c r="I44" s="510"/>
      <c r="J44" s="510"/>
      <c r="K44" s="510"/>
      <c r="L44" s="510" t="str">
        <f>K5</f>
        <v>010623</v>
      </c>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33"/>
    </row>
    <row r="45" spans="2:44" s="4" customFormat="1" ht="36.950000000000003" customHeight="1" x14ac:dyDescent="0.25">
      <c r="B45" s="34"/>
      <c r="C45" s="511" t="s">
        <v>15</v>
      </c>
      <c r="D45" s="512"/>
      <c r="E45" s="512"/>
      <c r="F45" s="512"/>
      <c r="G45" s="512"/>
      <c r="H45" s="512"/>
      <c r="I45" s="512"/>
      <c r="J45" s="512"/>
      <c r="K45" s="512"/>
      <c r="L45" s="513" t="str">
        <f>K6</f>
        <v>Komplexní rekonstrukce kotelny Rokycanské nemocnice ve stávajících prostorách</v>
      </c>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2"/>
      <c r="AQ45" s="512"/>
      <c r="AR45" s="34"/>
    </row>
    <row r="46" spans="2:44" s="1" customFormat="1" ht="6.9" customHeight="1" x14ac:dyDescent="0.25">
      <c r="B46" s="26"/>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26"/>
    </row>
    <row r="47" spans="2:44" s="1" customFormat="1" ht="12.05" customHeight="1" x14ac:dyDescent="0.25">
      <c r="B47" s="26"/>
      <c r="C47" s="485" t="s">
        <v>21</v>
      </c>
      <c r="D47" s="490"/>
      <c r="E47" s="490"/>
      <c r="F47" s="490"/>
      <c r="G47" s="490"/>
      <c r="H47" s="490"/>
      <c r="I47" s="490"/>
      <c r="J47" s="490"/>
      <c r="K47" s="490"/>
      <c r="L47" s="515" t="str">
        <f>IF(K8="","",K8)</f>
        <v>Rokycany</v>
      </c>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85" t="s">
        <v>23</v>
      </c>
      <c r="AJ47" s="490"/>
      <c r="AK47" s="490"/>
      <c r="AL47" s="490"/>
      <c r="AM47" s="516" t="str">
        <f>IF(AN8= "","",AN8)</f>
        <v>8. 6. 2023</v>
      </c>
      <c r="AN47" s="516"/>
      <c r="AO47" s="490"/>
      <c r="AP47" s="490"/>
      <c r="AQ47" s="490"/>
      <c r="AR47" s="26"/>
    </row>
    <row r="48" spans="2:44" s="1" customFormat="1" ht="6.9" customHeight="1" x14ac:dyDescent="0.25">
      <c r="B48" s="26"/>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0"/>
      <c r="AO48" s="490"/>
      <c r="AP48" s="490"/>
      <c r="AQ48" s="490"/>
      <c r="AR48" s="26"/>
    </row>
    <row r="49" spans="1:91" s="1" customFormat="1" ht="15.2" customHeight="1" x14ac:dyDescent="0.25">
      <c r="B49" s="26"/>
      <c r="C49" s="485" t="s">
        <v>27</v>
      </c>
      <c r="D49" s="490"/>
      <c r="E49" s="490"/>
      <c r="F49" s="490"/>
      <c r="G49" s="490"/>
      <c r="H49" s="490"/>
      <c r="I49" s="490"/>
      <c r="J49" s="490"/>
      <c r="K49" s="490"/>
      <c r="L49" s="510" t="str">
        <f>IF(E11= "","",E11)</f>
        <v xml:space="preserve">Plzeňský kraj </v>
      </c>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85" t="s">
        <v>34</v>
      </c>
      <c r="AJ49" s="490"/>
      <c r="AK49" s="490"/>
      <c r="AL49" s="490"/>
      <c r="AM49" s="517" t="str">
        <f>IF(E17="","",E17)</f>
        <v>ČKJ Projekt, s.r.o.,</v>
      </c>
      <c r="AN49" s="518"/>
      <c r="AO49" s="518"/>
      <c r="AP49" s="518"/>
      <c r="AQ49" s="490"/>
      <c r="AR49" s="26"/>
      <c r="AS49" s="460" t="s">
        <v>55</v>
      </c>
      <c r="AT49" s="461"/>
      <c r="AU49" s="36"/>
      <c r="AV49" s="36"/>
      <c r="AW49" s="36"/>
      <c r="AX49" s="36"/>
      <c r="AY49" s="36"/>
      <c r="AZ49" s="36"/>
      <c r="BA49" s="36"/>
      <c r="BB49" s="36"/>
      <c r="BC49" s="36"/>
      <c r="BD49" s="37"/>
    </row>
    <row r="50" spans="1:91" s="1" customFormat="1" ht="15.2" customHeight="1" x14ac:dyDescent="0.25">
      <c r="B50" s="26"/>
      <c r="C50" s="485" t="s">
        <v>32</v>
      </c>
      <c r="D50" s="490"/>
      <c r="E50" s="490"/>
      <c r="F50" s="490"/>
      <c r="G50" s="490"/>
      <c r="H50" s="490"/>
      <c r="I50" s="490"/>
      <c r="J50" s="490"/>
      <c r="K50" s="490"/>
      <c r="L50" s="510" t="str">
        <f>IF(E14="","",E14)</f>
        <v xml:space="preserve"> </v>
      </c>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85" t="s">
        <v>38</v>
      </c>
      <c r="AJ50" s="490"/>
      <c r="AK50" s="490"/>
      <c r="AL50" s="490"/>
      <c r="AM50" s="517" t="str">
        <f>IF(E20="","",E20)</f>
        <v xml:space="preserve"> </v>
      </c>
      <c r="AN50" s="518"/>
      <c r="AO50" s="518"/>
      <c r="AP50" s="518"/>
      <c r="AQ50" s="490"/>
      <c r="AR50" s="26"/>
      <c r="AS50" s="462"/>
      <c r="AT50" s="463"/>
      <c r="BD50" s="39"/>
    </row>
    <row r="51" spans="1:91" s="1" customFormat="1" ht="10.75" customHeight="1" x14ac:dyDescent="0.25">
      <c r="B51" s="26"/>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c r="AL51" s="490"/>
      <c r="AM51" s="490"/>
      <c r="AN51" s="490"/>
      <c r="AO51" s="490"/>
      <c r="AP51" s="490"/>
      <c r="AQ51" s="490"/>
      <c r="AR51" s="26"/>
      <c r="AS51" s="462"/>
      <c r="AT51" s="463"/>
      <c r="BD51" s="39"/>
    </row>
    <row r="52" spans="1:91" s="1" customFormat="1" ht="29.25" customHeight="1" x14ac:dyDescent="0.25">
      <c r="B52" s="26"/>
      <c r="C52" s="519" t="s">
        <v>56</v>
      </c>
      <c r="D52" s="520"/>
      <c r="E52" s="520"/>
      <c r="F52" s="520"/>
      <c r="G52" s="520"/>
      <c r="H52" s="521"/>
      <c r="I52" s="522" t="s">
        <v>57</v>
      </c>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3" t="s">
        <v>58</v>
      </c>
      <c r="AH52" s="520"/>
      <c r="AI52" s="520"/>
      <c r="AJ52" s="520"/>
      <c r="AK52" s="520"/>
      <c r="AL52" s="520"/>
      <c r="AM52" s="520"/>
      <c r="AN52" s="522" t="s">
        <v>59</v>
      </c>
      <c r="AO52" s="520"/>
      <c r="AP52" s="520"/>
      <c r="AQ52" s="524" t="s">
        <v>60</v>
      </c>
      <c r="AR52" s="26"/>
      <c r="AS52" s="41" t="s">
        <v>61</v>
      </c>
      <c r="AT52" s="42" t="s">
        <v>62</v>
      </c>
      <c r="AU52" s="42" t="s">
        <v>63</v>
      </c>
      <c r="AV52" s="42" t="s">
        <v>64</v>
      </c>
      <c r="AW52" s="42" t="s">
        <v>65</v>
      </c>
      <c r="AX52" s="42" t="s">
        <v>66</v>
      </c>
      <c r="AY52" s="42" t="s">
        <v>67</v>
      </c>
      <c r="AZ52" s="42" t="s">
        <v>68</v>
      </c>
      <c r="BA52" s="42" t="s">
        <v>69</v>
      </c>
      <c r="BB52" s="42" t="s">
        <v>70</v>
      </c>
      <c r="BC52" s="42" t="s">
        <v>71</v>
      </c>
      <c r="BD52" s="43" t="s">
        <v>72</v>
      </c>
    </row>
    <row r="53" spans="1:91" s="1" customFormat="1" ht="10.75" customHeight="1" x14ac:dyDescent="0.25">
      <c r="B53" s="26"/>
      <c r="C53" s="490"/>
      <c r="D53" s="490"/>
      <c r="E53" s="490"/>
      <c r="F53" s="490"/>
      <c r="G53" s="490"/>
      <c r="H53" s="490"/>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0"/>
      <c r="AK53" s="490"/>
      <c r="AL53" s="490"/>
      <c r="AM53" s="490"/>
      <c r="AN53" s="490"/>
      <c r="AO53" s="490"/>
      <c r="AP53" s="490"/>
      <c r="AQ53" s="490"/>
      <c r="AR53" s="26"/>
      <c r="AS53" s="44"/>
      <c r="AT53" s="36"/>
      <c r="AU53" s="36"/>
      <c r="AV53" s="36"/>
      <c r="AW53" s="36"/>
      <c r="AX53" s="36"/>
      <c r="AY53" s="36"/>
      <c r="AZ53" s="36"/>
      <c r="BA53" s="36"/>
      <c r="BB53" s="36"/>
      <c r="BC53" s="36"/>
      <c r="BD53" s="37"/>
    </row>
    <row r="54" spans="1:91" s="5" customFormat="1" ht="32.5" customHeight="1" x14ac:dyDescent="0.25">
      <c r="B54" s="45"/>
      <c r="C54" s="525" t="s">
        <v>73</v>
      </c>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7">
        <f>ROUND(SUM(AG55:AG65),0)</f>
        <v>0</v>
      </c>
      <c r="AH54" s="527"/>
      <c r="AI54" s="527"/>
      <c r="AJ54" s="527"/>
      <c r="AK54" s="527"/>
      <c r="AL54" s="527"/>
      <c r="AM54" s="527"/>
      <c r="AN54" s="528">
        <f>SUM(AN55:AP65)</f>
        <v>0</v>
      </c>
      <c r="AO54" s="528"/>
      <c r="AP54" s="528"/>
      <c r="AQ54" s="529" t="s">
        <v>3</v>
      </c>
      <c r="AR54" s="45"/>
      <c r="AS54" s="48">
        <f>ROUND(SUM(AS55:AS57),2)</f>
        <v>0</v>
      </c>
      <c r="AT54" s="49">
        <f>ROUND(SUM(AV54:AW54),2)</f>
        <v>0</v>
      </c>
      <c r="AU54" s="50" t="e">
        <f>ROUND(SUM(AU55:AU57),5)</f>
        <v>#REF!</v>
      </c>
      <c r="AV54" s="49">
        <f>ROUND(AZ54*L29,2)</f>
        <v>0</v>
      </c>
      <c r="AW54" s="49">
        <f>ROUND(BA54*L30,2)</f>
        <v>0</v>
      </c>
      <c r="AX54" s="49">
        <f>ROUND(BB54*L29,2)</f>
        <v>0</v>
      </c>
      <c r="AY54" s="49">
        <f>ROUND(BC54*L30,2)</f>
        <v>0</v>
      </c>
      <c r="AZ54" s="49">
        <f>ROUND(SUM(AZ55:AZ57),2)</f>
        <v>0</v>
      </c>
      <c r="BA54" s="49">
        <f>ROUND(SUM(BA55:BA57),2)</f>
        <v>0</v>
      </c>
      <c r="BB54" s="49">
        <f>ROUND(SUM(BB55:BB57),2)</f>
        <v>0</v>
      </c>
      <c r="BC54" s="49">
        <f>ROUND(SUM(BC55:BC57),2)</f>
        <v>0</v>
      </c>
      <c r="BD54" s="51">
        <f>ROUND(SUM(BD55:BD57),2)</f>
        <v>0</v>
      </c>
      <c r="BS54" s="52" t="s">
        <v>74</v>
      </c>
      <c r="BT54" s="52" t="s">
        <v>75</v>
      </c>
      <c r="BU54" s="53" t="s">
        <v>76</v>
      </c>
      <c r="BV54" s="52" t="s">
        <v>77</v>
      </c>
      <c r="BW54" s="52" t="s">
        <v>5</v>
      </c>
      <c r="BX54" s="52" t="s">
        <v>78</v>
      </c>
      <c r="CL54" s="52" t="s">
        <v>18</v>
      </c>
    </row>
    <row r="55" spans="1:91" s="6" customFormat="1" ht="16.5" customHeight="1" x14ac:dyDescent="0.25">
      <c r="A55" s="54" t="s">
        <v>79</v>
      </c>
      <c r="B55" s="55"/>
      <c r="C55" s="530"/>
      <c r="D55" s="531" t="s">
        <v>80</v>
      </c>
      <c r="E55" s="531"/>
      <c r="F55" s="531"/>
      <c r="G55" s="531"/>
      <c r="H55" s="531"/>
      <c r="I55" s="532"/>
      <c r="J55" s="531" t="s">
        <v>81</v>
      </c>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3">
        <f>' Stavební práce 1.PP'!J30</f>
        <v>0</v>
      </c>
      <c r="AH55" s="533"/>
      <c r="AI55" s="533"/>
      <c r="AJ55" s="533"/>
      <c r="AK55" s="533"/>
      <c r="AL55" s="533"/>
      <c r="AM55" s="533"/>
      <c r="AN55" s="533">
        <f>SUM(AG55,AT55)</f>
        <v>0</v>
      </c>
      <c r="AO55" s="533"/>
      <c r="AP55" s="533"/>
      <c r="AQ55" s="534" t="s">
        <v>82</v>
      </c>
      <c r="AR55" s="55"/>
      <c r="AS55" s="58">
        <v>0</v>
      </c>
      <c r="AT55" s="59">
        <f>ROUND(SUM(AV55:AW55),2)</f>
        <v>0</v>
      </c>
      <c r="AU55" s="60" t="e">
        <f>' Stavební práce 1.PP'!P96</f>
        <v>#REF!</v>
      </c>
      <c r="AV55" s="59">
        <f>' Stavební práce 1.PP'!J33</f>
        <v>0</v>
      </c>
      <c r="AW55" s="59">
        <f>' Stavební práce 1.PP'!J34</f>
        <v>0</v>
      </c>
      <c r="AX55" s="59">
        <f>' Stavební práce 1.PP'!J35</f>
        <v>0</v>
      </c>
      <c r="AY55" s="59">
        <f>' Stavební práce 1.PP'!J36</f>
        <v>0</v>
      </c>
      <c r="AZ55" s="59">
        <f>' Stavební práce 1.PP'!F33</f>
        <v>0</v>
      </c>
      <c r="BA55" s="59">
        <f>' Stavební práce 1.PP'!F34</f>
        <v>0</v>
      </c>
      <c r="BB55" s="59">
        <f>' Stavební práce 1.PP'!F35</f>
        <v>0</v>
      </c>
      <c r="BC55" s="59">
        <f>' Stavební práce 1.PP'!F36</f>
        <v>0</v>
      </c>
      <c r="BD55" s="61">
        <f>' Stavební práce 1.PP'!F37</f>
        <v>0</v>
      </c>
      <c r="BT55" s="62" t="s">
        <v>83</v>
      </c>
      <c r="BV55" s="62" t="s">
        <v>77</v>
      </c>
      <c r="BW55" s="62" t="s">
        <v>84</v>
      </c>
      <c r="BX55" s="62" t="s">
        <v>5</v>
      </c>
      <c r="CL55" s="62" t="s">
        <v>18</v>
      </c>
      <c r="CM55" s="62" t="s">
        <v>85</v>
      </c>
    </row>
    <row r="56" spans="1:91" s="6" customFormat="1" ht="16.5" customHeight="1" x14ac:dyDescent="0.25">
      <c r="A56" s="54" t="s">
        <v>79</v>
      </c>
      <c r="B56" s="55"/>
      <c r="C56" s="530"/>
      <c r="D56" s="531" t="s">
        <v>86</v>
      </c>
      <c r="E56" s="531"/>
      <c r="F56" s="531"/>
      <c r="G56" s="531"/>
      <c r="H56" s="531"/>
      <c r="I56" s="532"/>
      <c r="J56" s="531" t="s">
        <v>87</v>
      </c>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3">
        <f>'Stavební práce 1.NP-3.NP'!J30</f>
        <v>0</v>
      </c>
      <c r="AH56" s="533"/>
      <c r="AI56" s="533"/>
      <c r="AJ56" s="533"/>
      <c r="AK56" s="533"/>
      <c r="AL56" s="533"/>
      <c r="AM56" s="533"/>
      <c r="AN56" s="533">
        <f>SUM(AG56,AT56)</f>
        <v>0</v>
      </c>
      <c r="AO56" s="533"/>
      <c r="AP56" s="533"/>
      <c r="AQ56" s="534" t="s">
        <v>82</v>
      </c>
      <c r="AR56" s="55"/>
      <c r="AS56" s="58">
        <v>0</v>
      </c>
      <c r="AT56" s="59">
        <f>ROUND(SUM(AV56:AW56),2)</f>
        <v>0</v>
      </c>
      <c r="AU56" s="60" t="e">
        <f>'Stavební práce 1.NP-3.NP'!P100</f>
        <v>#REF!</v>
      </c>
      <c r="AV56" s="59">
        <f>'Stavební práce 1.NP-3.NP'!J33</f>
        <v>0</v>
      </c>
      <c r="AW56" s="59">
        <f>'Stavební práce 1.NP-3.NP'!J34</f>
        <v>0</v>
      </c>
      <c r="AX56" s="59">
        <f>'Stavební práce 1.NP-3.NP'!J35</f>
        <v>0</v>
      </c>
      <c r="AY56" s="59">
        <f>'Stavební práce 1.NP-3.NP'!J36</f>
        <v>0</v>
      </c>
      <c r="AZ56" s="59">
        <f>'Stavební práce 1.NP-3.NP'!F33</f>
        <v>0</v>
      </c>
      <c r="BA56" s="59">
        <f>'Stavební práce 1.NP-3.NP'!F34</f>
        <v>0</v>
      </c>
      <c r="BB56" s="59">
        <f>'Stavební práce 1.NP-3.NP'!F35</f>
        <v>0</v>
      </c>
      <c r="BC56" s="59">
        <f>'Stavební práce 1.NP-3.NP'!F36</f>
        <v>0</v>
      </c>
      <c r="BD56" s="61">
        <f>'Stavební práce 1.NP-3.NP'!F37</f>
        <v>0</v>
      </c>
      <c r="BT56" s="62" t="s">
        <v>83</v>
      </c>
      <c r="BV56" s="62" t="s">
        <v>77</v>
      </c>
      <c r="BW56" s="62" t="s">
        <v>88</v>
      </c>
      <c r="BX56" s="62" t="s">
        <v>5</v>
      </c>
      <c r="CL56" s="62" t="s">
        <v>18</v>
      </c>
      <c r="CM56" s="62" t="s">
        <v>85</v>
      </c>
    </row>
    <row r="57" spans="1:91" s="6" customFormat="1" ht="16.5" customHeight="1" x14ac:dyDescent="0.25">
      <c r="A57" s="54" t="s">
        <v>79</v>
      </c>
      <c r="B57" s="55"/>
      <c r="C57" s="530"/>
      <c r="D57" s="531" t="s">
        <v>89</v>
      </c>
      <c r="E57" s="531"/>
      <c r="F57" s="531"/>
      <c r="G57" s="531"/>
      <c r="H57" s="531"/>
      <c r="I57" s="532"/>
      <c r="J57" s="531" t="s">
        <v>90</v>
      </c>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3">
        <f>' Sanace'!J59</f>
        <v>0</v>
      </c>
      <c r="AH57" s="533"/>
      <c r="AI57" s="533"/>
      <c r="AJ57" s="533"/>
      <c r="AK57" s="533"/>
      <c r="AL57" s="533"/>
      <c r="AM57" s="533"/>
      <c r="AN57" s="533">
        <f>SUM(AG57,AT57)</f>
        <v>0</v>
      </c>
      <c r="AO57" s="533"/>
      <c r="AP57" s="533"/>
      <c r="AQ57" s="534" t="s">
        <v>82</v>
      </c>
      <c r="AR57" s="55"/>
      <c r="AS57" s="63">
        <v>0</v>
      </c>
      <c r="AT57" s="64">
        <f>ROUND(SUM(AV57:AW57),2)</f>
        <v>0</v>
      </c>
      <c r="AU57" s="65" t="e">
        <f>' Sanace'!P93</f>
        <v>#REF!</v>
      </c>
      <c r="AV57" s="64">
        <f>' Sanace'!J33</f>
        <v>0</v>
      </c>
      <c r="AW57" s="64">
        <f>' Sanace'!J34</f>
        <v>0</v>
      </c>
      <c r="AX57" s="64">
        <f>' Sanace'!J35</f>
        <v>0</v>
      </c>
      <c r="AY57" s="64">
        <f>' Sanace'!J36</f>
        <v>0</v>
      </c>
      <c r="AZ57" s="64">
        <f>' Sanace'!F33</f>
        <v>0</v>
      </c>
      <c r="BA57" s="64">
        <f>' Sanace'!F34</f>
        <v>0</v>
      </c>
      <c r="BB57" s="64">
        <f>' Sanace'!F35</f>
        <v>0</v>
      </c>
      <c r="BC57" s="64">
        <f>' Sanace'!F36</f>
        <v>0</v>
      </c>
      <c r="BD57" s="66">
        <f>' Sanace'!F37</f>
        <v>0</v>
      </c>
      <c r="BT57" s="62" t="s">
        <v>83</v>
      </c>
      <c r="BV57" s="62" t="s">
        <v>77</v>
      </c>
      <c r="BW57" s="62" t="s">
        <v>91</v>
      </c>
      <c r="BX57" s="62" t="s">
        <v>5</v>
      </c>
      <c r="CL57" s="62" t="s">
        <v>18</v>
      </c>
      <c r="CM57" s="62" t="s">
        <v>85</v>
      </c>
    </row>
    <row r="58" spans="1:91" s="6" customFormat="1" ht="16.5" customHeight="1" x14ac:dyDescent="0.25">
      <c r="A58" s="54"/>
      <c r="B58" s="55"/>
      <c r="C58" s="530"/>
      <c r="D58" s="535" t="s">
        <v>1818</v>
      </c>
      <c r="E58" s="535"/>
      <c r="F58" s="535"/>
      <c r="G58" s="535"/>
      <c r="H58" s="535"/>
      <c r="I58" s="532"/>
      <c r="J58" s="531" t="s">
        <v>2671</v>
      </c>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3">
        <f>'ELSIL+MaR'!H288</f>
        <v>0</v>
      </c>
      <c r="AH58" s="533"/>
      <c r="AI58" s="533"/>
      <c r="AJ58" s="533"/>
      <c r="AK58" s="533"/>
      <c r="AL58" s="533"/>
      <c r="AM58" s="533"/>
      <c r="AN58" s="533">
        <f>AG58*1.21</f>
        <v>0</v>
      </c>
      <c r="AO58" s="533"/>
      <c r="AP58" s="533"/>
      <c r="AQ58" s="534" t="s">
        <v>82</v>
      </c>
      <c r="AR58" s="55"/>
      <c r="AS58" s="289"/>
      <c r="AT58" s="289"/>
      <c r="AU58" s="290"/>
      <c r="AV58" s="289"/>
      <c r="AW58" s="289"/>
      <c r="AX58" s="289"/>
      <c r="AY58" s="289"/>
      <c r="AZ58" s="289"/>
      <c r="BA58" s="289"/>
      <c r="BB58" s="289"/>
      <c r="BC58" s="289"/>
      <c r="BD58" s="289"/>
      <c r="BT58" s="62"/>
      <c r="BV58" s="62"/>
      <c r="BW58" s="62"/>
      <c r="BX58" s="62"/>
      <c r="CL58" s="62"/>
      <c r="CM58" s="62"/>
    </row>
    <row r="59" spans="1:91" s="6" customFormat="1" ht="16.5" customHeight="1" x14ac:dyDescent="0.25">
      <c r="A59" s="54"/>
      <c r="B59" s="55"/>
      <c r="C59" s="530"/>
      <c r="D59" s="452" t="s">
        <v>2670</v>
      </c>
      <c r="E59" s="452"/>
      <c r="F59" s="452"/>
      <c r="G59" s="452"/>
      <c r="H59" s="452"/>
      <c r="I59" s="56"/>
      <c r="J59" s="453" t="s">
        <v>2672</v>
      </c>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4">
        <f>'D.1.1.4a) - SO 01 Kotelna...'!J32</f>
        <v>0</v>
      </c>
      <c r="AH59" s="454"/>
      <c r="AI59" s="454"/>
      <c r="AJ59" s="454"/>
      <c r="AK59" s="454"/>
      <c r="AL59" s="454"/>
      <c r="AM59" s="454"/>
      <c r="AN59" s="454">
        <f>AG59*1.21</f>
        <v>0</v>
      </c>
      <c r="AO59" s="454"/>
      <c r="AP59" s="454"/>
      <c r="AQ59" s="57" t="s">
        <v>82</v>
      </c>
      <c r="AR59" s="55"/>
      <c r="AS59" s="289"/>
      <c r="AT59" s="289"/>
      <c r="AU59" s="290"/>
      <c r="AV59" s="289"/>
      <c r="AW59" s="289"/>
      <c r="AX59" s="289"/>
      <c r="AY59" s="289"/>
      <c r="AZ59" s="289"/>
      <c r="BA59" s="289"/>
      <c r="BB59" s="289"/>
      <c r="BC59" s="289"/>
      <c r="BD59" s="289"/>
      <c r="BT59" s="62"/>
      <c r="BV59" s="62"/>
      <c r="BW59" s="62"/>
      <c r="BX59" s="62"/>
      <c r="CL59" s="62"/>
      <c r="CM59" s="62"/>
    </row>
    <row r="60" spans="1:91" s="6" customFormat="1" ht="16.5" customHeight="1" x14ac:dyDescent="0.25">
      <c r="A60" s="54"/>
      <c r="B60" s="55"/>
      <c r="C60" s="530"/>
      <c r="D60" s="452" t="s">
        <v>2673</v>
      </c>
      <c r="E60" s="452"/>
      <c r="F60" s="452"/>
      <c r="G60" s="452"/>
      <c r="H60" s="452"/>
      <c r="I60" s="56"/>
      <c r="J60" s="453" t="s">
        <v>2674</v>
      </c>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4">
        <f>'D.1.1.4c) - SO 01 Kotelna...'!J32</f>
        <v>0</v>
      </c>
      <c r="AH60" s="454"/>
      <c r="AI60" s="454"/>
      <c r="AJ60" s="454"/>
      <c r="AK60" s="454"/>
      <c r="AL60" s="454"/>
      <c r="AM60" s="454"/>
      <c r="AN60" s="454">
        <f t="shared" ref="AN60:AN64" si="0">AG60*1.21</f>
        <v>0</v>
      </c>
      <c r="AO60" s="454"/>
      <c r="AP60" s="454"/>
      <c r="AQ60" s="57" t="s">
        <v>82</v>
      </c>
      <c r="AR60" s="55"/>
      <c r="AS60" s="289"/>
      <c r="AT60" s="289"/>
      <c r="AU60" s="290"/>
      <c r="AV60" s="289"/>
      <c r="AW60" s="289"/>
      <c r="AX60" s="289"/>
      <c r="AY60" s="289"/>
      <c r="AZ60" s="289"/>
      <c r="BA60" s="289"/>
      <c r="BB60" s="289"/>
      <c r="BC60" s="289"/>
      <c r="BD60" s="289"/>
      <c r="BT60" s="62"/>
      <c r="BV60" s="62"/>
      <c r="BW60" s="62"/>
      <c r="BX60" s="62"/>
      <c r="CL60" s="62"/>
      <c r="CM60" s="62"/>
    </row>
    <row r="61" spans="1:91" s="6" customFormat="1" ht="16.5" customHeight="1" x14ac:dyDescent="0.25">
      <c r="A61" s="54"/>
      <c r="B61" s="55"/>
      <c r="C61" s="530"/>
      <c r="D61" s="452" t="s">
        <v>2675</v>
      </c>
      <c r="E61" s="452"/>
      <c r="F61" s="452"/>
      <c r="G61" s="452"/>
      <c r="H61" s="452"/>
      <c r="I61" s="56"/>
      <c r="J61" s="453" t="s">
        <v>4281</v>
      </c>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4">
        <f>'D.1.1.4d) - SO 01 Kotelna...'!J32</f>
        <v>0</v>
      </c>
      <c r="AH61" s="454"/>
      <c r="AI61" s="454"/>
      <c r="AJ61" s="454"/>
      <c r="AK61" s="454"/>
      <c r="AL61" s="454"/>
      <c r="AM61" s="454"/>
      <c r="AN61" s="454">
        <f t="shared" ref="AN61" si="1">AG61*1.21</f>
        <v>0</v>
      </c>
      <c r="AO61" s="454"/>
      <c r="AP61" s="454"/>
      <c r="AQ61" s="57"/>
      <c r="AR61" s="55"/>
      <c r="AS61" s="289"/>
      <c r="AT61" s="289"/>
      <c r="AU61" s="290"/>
      <c r="AV61" s="289"/>
      <c r="AW61" s="289"/>
      <c r="AX61" s="289"/>
      <c r="AY61" s="289"/>
      <c r="AZ61" s="289"/>
      <c r="BA61" s="289"/>
      <c r="BB61" s="289"/>
      <c r="BC61" s="289"/>
      <c r="BD61" s="289"/>
      <c r="BT61" s="62"/>
      <c r="BV61" s="62"/>
      <c r="BW61" s="62"/>
      <c r="BX61" s="62"/>
      <c r="CL61" s="62"/>
      <c r="CM61" s="62"/>
    </row>
    <row r="62" spans="1:91" s="6" customFormat="1" ht="16.5" customHeight="1" x14ac:dyDescent="0.25">
      <c r="A62" s="54"/>
      <c r="B62" s="55"/>
      <c r="C62" s="530"/>
      <c r="D62" s="452" t="s">
        <v>2677</v>
      </c>
      <c r="E62" s="452"/>
      <c r="F62" s="452"/>
      <c r="G62" s="452"/>
      <c r="H62" s="452"/>
      <c r="I62" s="56"/>
      <c r="J62" s="453" t="s">
        <v>2676</v>
      </c>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4">
        <f>'D.1.2.4c) - SO 02 Prádeln...'!J32</f>
        <v>0</v>
      </c>
      <c r="AH62" s="454"/>
      <c r="AI62" s="454"/>
      <c r="AJ62" s="454"/>
      <c r="AK62" s="454"/>
      <c r="AL62" s="454"/>
      <c r="AM62" s="454"/>
      <c r="AN62" s="454">
        <f t="shared" si="0"/>
        <v>0</v>
      </c>
      <c r="AO62" s="454"/>
      <c r="AP62" s="454"/>
      <c r="AQ62" s="57" t="s">
        <v>82</v>
      </c>
      <c r="AR62" s="55"/>
      <c r="AS62" s="289"/>
      <c r="AT62" s="289"/>
      <c r="AU62" s="290"/>
      <c r="AV62" s="289"/>
      <c r="AW62" s="289"/>
      <c r="AX62" s="289"/>
      <c r="AY62" s="289"/>
      <c r="AZ62" s="289"/>
      <c r="BA62" s="289"/>
      <c r="BB62" s="289"/>
      <c r="BC62" s="289"/>
      <c r="BD62" s="289"/>
      <c r="BT62" s="62"/>
      <c r="BV62" s="62"/>
      <c r="BW62" s="62"/>
      <c r="BX62" s="62"/>
      <c r="CL62" s="62"/>
      <c r="CM62" s="62"/>
    </row>
    <row r="63" spans="1:91" s="6" customFormat="1" ht="16.5" customHeight="1" x14ac:dyDescent="0.25">
      <c r="A63" s="54"/>
      <c r="B63" s="55"/>
      <c r="C63" s="530"/>
      <c r="D63" s="452" t="s">
        <v>2679</v>
      </c>
      <c r="E63" s="452"/>
      <c r="F63" s="452"/>
      <c r="G63" s="452"/>
      <c r="H63" s="452"/>
      <c r="I63" s="56"/>
      <c r="J63" s="453" t="s">
        <v>2678</v>
      </c>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4">
        <f>'D.2.1.1 - Rekonstrukce úl...'!J32</f>
        <v>0</v>
      </c>
      <c r="AH63" s="454"/>
      <c r="AI63" s="454"/>
      <c r="AJ63" s="454"/>
      <c r="AK63" s="454"/>
      <c r="AL63" s="454"/>
      <c r="AM63" s="454"/>
      <c r="AN63" s="454">
        <f t="shared" si="0"/>
        <v>0</v>
      </c>
      <c r="AO63" s="454"/>
      <c r="AP63" s="454"/>
      <c r="AQ63" s="57" t="s">
        <v>82</v>
      </c>
      <c r="AR63" s="55"/>
      <c r="AS63" s="289"/>
      <c r="AT63" s="289"/>
      <c r="AU63" s="290"/>
      <c r="AV63" s="289"/>
      <c r="AW63" s="289"/>
      <c r="AX63" s="289"/>
      <c r="AY63" s="289"/>
      <c r="AZ63" s="289"/>
      <c r="BA63" s="289"/>
      <c r="BB63" s="289"/>
      <c r="BC63" s="289"/>
      <c r="BD63" s="289"/>
      <c r="BT63" s="62"/>
      <c r="BV63" s="62"/>
      <c r="BW63" s="62"/>
      <c r="BX63" s="62"/>
      <c r="CL63" s="62"/>
      <c r="CM63" s="62"/>
    </row>
    <row r="64" spans="1:91" s="6" customFormat="1" ht="16.5" customHeight="1" x14ac:dyDescent="0.25">
      <c r="A64" s="54"/>
      <c r="B64" s="55"/>
      <c r="C64" s="530"/>
      <c r="D64" s="452" t="s">
        <v>4279</v>
      </c>
      <c r="E64" s="452"/>
      <c r="F64" s="452"/>
      <c r="G64" s="452"/>
      <c r="H64" s="452"/>
      <c r="I64" s="56"/>
      <c r="J64" s="453" t="s">
        <v>2680</v>
      </c>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4">
        <f>'D.2.3.1b - Napojení mobil...'!J32</f>
        <v>0</v>
      </c>
      <c r="AH64" s="454"/>
      <c r="AI64" s="454"/>
      <c r="AJ64" s="454"/>
      <c r="AK64" s="454"/>
      <c r="AL64" s="454"/>
      <c r="AM64" s="454"/>
      <c r="AN64" s="454">
        <f t="shared" si="0"/>
        <v>0</v>
      </c>
      <c r="AO64" s="454"/>
      <c r="AP64" s="454"/>
      <c r="AQ64" s="57" t="s">
        <v>82</v>
      </c>
      <c r="AR64" s="55"/>
      <c r="AS64" s="289"/>
      <c r="AT64" s="289"/>
      <c r="AU64" s="290"/>
      <c r="AV64" s="289"/>
      <c r="AW64" s="289"/>
      <c r="AX64" s="289"/>
      <c r="AY64" s="289"/>
      <c r="AZ64" s="289"/>
      <c r="BA64" s="289"/>
      <c r="BB64" s="289"/>
      <c r="BC64" s="289"/>
      <c r="BD64" s="289"/>
      <c r="BT64" s="62"/>
      <c r="BV64" s="62"/>
      <c r="BW64" s="62"/>
      <c r="BX64" s="62"/>
      <c r="CL64" s="62"/>
      <c r="CM64" s="62"/>
    </row>
    <row r="65" spans="1:91" s="6" customFormat="1" ht="16.5" customHeight="1" x14ac:dyDescent="0.25">
      <c r="A65" s="54"/>
      <c r="B65" s="55"/>
      <c r="C65" s="530"/>
      <c r="D65" s="452" t="s">
        <v>4280</v>
      </c>
      <c r="E65" s="452"/>
      <c r="F65" s="452"/>
      <c r="G65" s="452"/>
      <c r="H65" s="452"/>
      <c r="I65" s="532"/>
      <c r="J65" s="531" t="s">
        <v>1817</v>
      </c>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3">
        <f>'VRN+ON'!J1</f>
        <v>0</v>
      </c>
      <c r="AH65" s="533"/>
      <c r="AI65" s="533"/>
      <c r="AJ65" s="533"/>
      <c r="AK65" s="533"/>
      <c r="AL65" s="533"/>
      <c r="AM65" s="533"/>
      <c r="AN65" s="533">
        <f>AG65*1.21</f>
        <v>0</v>
      </c>
      <c r="AO65" s="533"/>
      <c r="AP65" s="533"/>
      <c r="AQ65" s="534" t="s">
        <v>481</v>
      </c>
      <c r="AR65" s="55"/>
      <c r="AS65" s="289"/>
      <c r="AT65" s="289"/>
      <c r="AU65" s="290"/>
      <c r="AV65" s="289"/>
      <c r="AW65" s="289"/>
      <c r="AX65" s="289"/>
      <c r="AY65" s="289"/>
      <c r="AZ65" s="289"/>
      <c r="BA65" s="289"/>
      <c r="BB65" s="289"/>
      <c r="BC65" s="289"/>
      <c r="BD65" s="289"/>
      <c r="BT65" s="62"/>
      <c r="BV65" s="62"/>
      <c r="BW65" s="62"/>
      <c r="BX65" s="62"/>
      <c r="CL65" s="62"/>
      <c r="CM65" s="62"/>
    </row>
    <row r="66" spans="1:91" s="1" customFormat="1" ht="30.05" customHeight="1" x14ac:dyDescent="0.25">
      <c r="B66" s="26"/>
      <c r="C66" s="490"/>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26"/>
    </row>
    <row r="67" spans="1:91" s="1" customFormat="1" ht="6.9" customHeight="1" x14ac:dyDescent="0.25">
      <c r="B67" s="29"/>
      <c r="C67" s="508"/>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26"/>
    </row>
  </sheetData>
  <sheetProtection algorithmName="SHA-512" hashValue="1CIit0s1teRZLN0E72Bit9w8ZyEjq9BiB+Cu5pVYf0X7EoqILlqNmn97u7sHT8u4TMuh7iymoScl3N7e8t1OCw==" saltValue="rRbkSOYEttKdVjRETYaGzA==" spinCount="100000" sheet="1" objects="1" scenarios="1"/>
  <mergeCells count="80">
    <mergeCell ref="D64:H64"/>
    <mergeCell ref="J64:AF64"/>
    <mergeCell ref="AG64:AM64"/>
    <mergeCell ref="AN64:AP64"/>
    <mergeCell ref="D61:H61"/>
    <mergeCell ref="J61:AF61"/>
    <mergeCell ref="AG61:AM61"/>
    <mergeCell ref="AN61:AP61"/>
    <mergeCell ref="D62:H62"/>
    <mergeCell ref="J62:AF62"/>
    <mergeCell ref="AG62:AM62"/>
    <mergeCell ref="AN62:AP62"/>
    <mergeCell ref="D63:H63"/>
    <mergeCell ref="J63:AF63"/>
    <mergeCell ref="AG63:AM63"/>
    <mergeCell ref="AN63:AP63"/>
    <mergeCell ref="D59:H59"/>
    <mergeCell ref="J59:AF59"/>
    <mergeCell ref="AG59:AM59"/>
    <mergeCell ref="AN59:AP59"/>
    <mergeCell ref="D60:H60"/>
    <mergeCell ref="J60:AF60"/>
    <mergeCell ref="AG60:AM60"/>
    <mergeCell ref="AN60:AP60"/>
    <mergeCell ref="D58:H58"/>
    <mergeCell ref="J58:AF58"/>
    <mergeCell ref="AG58:AM58"/>
    <mergeCell ref="AN58:AP58"/>
    <mergeCell ref="AR2:BE2"/>
    <mergeCell ref="AN56:AP56"/>
    <mergeCell ref="AG56:AM56"/>
    <mergeCell ref="D56:H56"/>
    <mergeCell ref="J56:AF56"/>
    <mergeCell ref="L45:AO45"/>
    <mergeCell ref="AM47:AN47"/>
    <mergeCell ref="AM49:AP49"/>
    <mergeCell ref="AS49:AT51"/>
    <mergeCell ref="AM50:AP50"/>
    <mergeCell ref="W33:AE33"/>
    <mergeCell ref="AK33:AO33"/>
    <mergeCell ref="L33:P33"/>
    <mergeCell ref="X35:AB35"/>
    <mergeCell ref="AK35:AO35"/>
    <mergeCell ref="W31:AE31"/>
    <mergeCell ref="AN57:AP57"/>
    <mergeCell ref="AG57:AM57"/>
    <mergeCell ref="AN52:AP52"/>
    <mergeCell ref="AN55:AP55"/>
    <mergeCell ref="AN54:AP54"/>
    <mergeCell ref="D57:H57"/>
    <mergeCell ref="J57:AF57"/>
    <mergeCell ref="C52:G52"/>
    <mergeCell ref="I52:AF52"/>
    <mergeCell ref="AG52:AM52"/>
    <mergeCell ref="AG55:AM55"/>
    <mergeCell ref="D55:H55"/>
    <mergeCell ref="J55:AF55"/>
    <mergeCell ref="AG54:AM54"/>
    <mergeCell ref="L30:P30"/>
    <mergeCell ref="AK31:AO31"/>
    <mergeCell ref="L31:P31"/>
    <mergeCell ref="W32:AE32"/>
    <mergeCell ref="AK32:AO32"/>
    <mergeCell ref="L32:P32"/>
    <mergeCell ref="D65:H65"/>
    <mergeCell ref="J65:AF65"/>
    <mergeCell ref="AG65:AM65"/>
    <mergeCell ref="AN65:AP65"/>
    <mergeCell ref="K5:AO5"/>
    <mergeCell ref="K6:AO6"/>
    <mergeCell ref="E23:AN23"/>
    <mergeCell ref="AK26:AO26"/>
    <mergeCell ref="L28:P28"/>
    <mergeCell ref="W28:AE28"/>
    <mergeCell ref="AK28:AO28"/>
    <mergeCell ref="W29:AE29"/>
    <mergeCell ref="AK29:AO29"/>
    <mergeCell ref="L29:P29"/>
    <mergeCell ref="W30:AE30"/>
    <mergeCell ref="AK30:AO30"/>
  </mergeCells>
  <phoneticPr fontId="0" type="noConversion"/>
  <hyperlinks>
    <hyperlink ref="A55" location="'0106231 - Stavební práce ...'!C2" display="/" xr:uid="{00000000-0004-0000-0000-000000000000}"/>
    <hyperlink ref="A56" location="'0106232 - Stavební práce ...'!C2" display="/" xr:uid="{00000000-0004-0000-0000-000001000000}"/>
    <hyperlink ref="A57" location="'0106233 - Sanace'!C2" display="/" xr:uid="{00000000-0004-0000-0000-000002000000}"/>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B2:BT269"/>
  <sheetViews>
    <sheetView showGridLines="0" topLeftCell="A165" workbookViewId="0">
      <selection activeCell="I172" sqref="I172"/>
    </sheetView>
  </sheetViews>
  <sheetFormatPr defaultRowHeight="10.3" x14ac:dyDescent="0.25"/>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2" max="43" width="0" hidden="1" customWidth="1"/>
    <col min="44" max="62" width="9.33203125" hidden="1" customWidth="1"/>
    <col min="63" max="63" width="14.33203125" hidden="1" customWidth="1"/>
    <col min="64" max="65" width="9.33203125" hidden="1" customWidth="1"/>
    <col min="66" max="72" width="0" hidden="1" customWidth="1"/>
  </cols>
  <sheetData>
    <row r="2" spans="2:46" ht="36.950000000000003" customHeight="1" x14ac:dyDescent="0.25">
      <c r="L2" s="458" t="s">
        <v>6</v>
      </c>
      <c r="M2" s="456"/>
      <c r="N2" s="456"/>
      <c r="O2" s="456"/>
      <c r="P2" s="456"/>
      <c r="Q2" s="456"/>
      <c r="R2" s="456"/>
      <c r="S2" s="456"/>
      <c r="T2" s="456"/>
      <c r="U2" s="456"/>
      <c r="V2" s="456"/>
      <c r="AT2" s="17" t="s">
        <v>84</v>
      </c>
    </row>
    <row r="3" spans="2:46" ht="6.9" customHeight="1" x14ac:dyDescent="0.25">
      <c r="B3" s="18"/>
      <c r="C3" s="19"/>
      <c r="D3" s="19"/>
      <c r="E3" s="19"/>
      <c r="F3" s="19"/>
      <c r="G3" s="19"/>
      <c r="H3" s="19"/>
      <c r="I3" s="19"/>
      <c r="J3" s="19"/>
      <c r="K3" s="19"/>
      <c r="L3" s="20"/>
      <c r="AT3" s="17" t="s">
        <v>85</v>
      </c>
    </row>
    <row r="4" spans="2:46" ht="24.9" customHeight="1" x14ac:dyDescent="0.25">
      <c r="B4" s="20"/>
      <c r="D4" s="21" t="s">
        <v>92</v>
      </c>
      <c r="L4" s="20"/>
      <c r="M4" s="67" t="s">
        <v>11</v>
      </c>
      <c r="AT4" s="17" t="s">
        <v>4</v>
      </c>
    </row>
    <row r="5" spans="2:46" ht="6.9" customHeight="1" x14ac:dyDescent="0.25">
      <c r="B5" s="20"/>
      <c r="L5" s="20"/>
    </row>
    <row r="6" spans="2:46" ht="12.05" customHeight="1" x14ac:dyDescent="0.25">
      <c r="B6" s="20"/>
      <c r="D6" s="24" t="s">
        <v>15</v>
      </c>
      <c r="L6" s="20"/>
    </row>
    <row r="7" spans="2:46" ht="26.3" customHeight="1" x14ac:dyDescent="0.25">
      <c r="B7" s="20"/>
      <c r="E7" s="465" t="str">
        <f>'Rekapitulace stavby'!K6</f>
        <v>Komplexní rekonstrukce kotelny Rokycanské nemocnice ve stávajících prostorách</v>
      </c>
      <c r="F7" s="466"/>
      <c r="G7" s="466"/>
      <c r="H7" s="466"/>
      <c r="L7" s="20"/>
    </row>
    <row r="8" spans="2:46" s="1" customFormat="1" ht="12.05" customHeight="1" x14ac:dyDescent="0.25">
      <c r="B8" s="26"/>
      <c r="D8" s="24" t="s">
        <v>93</v>
      </c>
      <c r="L8" s="26"/>
    </row>
    <row r="9" spans="2:46" s="1" customFormat="1" ht="16.5" customHeight="1" x14ac:dyDescent="0.25">
      <c r="B9" s="26"/>
      <c r="E9" s="459" t="s">
        <v>94</v>
      </c>
      <c r="F9" s="464"/>
      <c r="G9" s="464"/>
      <c r="H9" s="464"/>
      <c r="L9" s="26"/>
    </row>
    <row r="10" spans="2:46" s="1" customFormat="1" x14ac:dyDescent="0.25">
      <c r="B10" s="26"/>
      <c r="L10" s="26"/>
    </row>
    <row r="11" spans="2:46" s="1" customFormat="1" ht="12.05" customHeight="1" x14ac:dyDescent="0.25">
      <c r="B11" s="26"/>
      <c r="D11" s="24" t="s">
        <v>17</v>
      </c>
      <c r="F11" s="23" t="s">
        <v>18</v>
      </c>
      <c r="I11" s="24" t="s">
        <v>19</v>
      </c>
      <c r="J11" s="23" t="s">
        <v>3</v>
      </c>
      <c r="L11" s="26"/>
    </row>
    <row r="12" spans="2:46" s="1" customFormat="1" ht="12.05" customHeight="1" x14ac:dyDescent="0.25">
      <c r="B12" s="26"/>
      <c r="D12" s="24" t="s">
        <v>21</v>
      </c>
      <c r="F12" s="23" t="s">
        <v>22</v>
      </c>
      <c r="I12" s="24" t="s">
        <v>23</v>
      </c>
      <c r="J12" s="35" t="str">
        <f>'Rekapitulace stavby'!AN8</f>
        <v>8. 6. 2023</v>
      </c>
      <c r="L12" s="26"/>
    </row>
    <row r="13" spans="2:46" s="1" customFormat="1" ht="10.75" customHeight="1" x14ac:dyDescent="0.25">
      <c r="B13" s="26"/>
      <c r="L13" s="26"/>
    </row>
    <row r="14" spans="2:46" s="1" customFormat="1" ht="12.05" customHeight="1" x14ac:dyDescent="0.25">
      <c r="B14" s="26"/>
      <c r="D14" s="24" t="s">
        <v>27</v>
      </c>
      <c r="I14" s="24" t="s">
        <v>28</v>
      </c>
      <c r="J14" s="23" t="s">
        <v>29</v>
      </c>
      <c r="L14" s="26"/>
    </row>
    <row r="15" spans="2:46" s="1" customFormat="1" ht="18" customHeight="1" x14ac:dyDescent="0.25">
      <c r="B15" s="26"/>
      <c r="E15" s="23" t="s">
        <v>30</v>
      </c>
      <c r="I15" s="24" t="s">
        <v>31</v>
      </c>
      <c r="J15" s="23" t="s">
        <v>3</v>
      </c>
      <c r="L15" s="26"/>
    </row>
    <row r="16" spans="2:46" s="1" customFormat="1" ht="6.9" customHeight="1" x14ac:dyDescent="0.25">
      <c r="B16" s="26"/>
      <c r="L16" s="26"/>
    </row>
    <row r="17" spans="2:12" s="1" customFormat="1" ht="12.05" customHeight="1" x14ac:dyDescent="0.25">
      <c r="B17" s="26"/>
      <c r="D17" s="24" t="s">
        <v>32</v>
      </c>
      <c r="I17" s="24" t="s">
        <v>28</v>
      </c>
      <c r="J17" s="23" t="str">
        <f>'Rekapitulace stavby'!AN13</f>
        <v/>
      </c>
      <c r="L17" s="26"/>
    </row>
    <row r="18" spans="2:12" s="1" customFormat="1" ht="18" customHeight="1" x14ac:dyDescent="0.25">
      <c r="B18" s="26"/>
      <c r="E18" s="455" t="str">
        <f>'Rekapitulace stavby'!E14</f>
        <v xml:space="preserve"> </v>
      </c>
      <c r="F18" s="455"/>
      <c r="G18" s="455"/>
      <c r="H18" s="455"/>
      <c r="I18" s="24" t="s">
        <v>31</v>
      </c>
      <c r="J18" s="23" t="str">
        <f>'Rekapitulace stavby'!AN14</f>
        <v/>
      </c>
      <c r="L18" s="26"/>
    </row>
    <row r="19" spans="2:12" s="1" customFormat="1" ht="6.9" customHeight="1" x14ac:dyDescent="0.25">
      <c r="B19" s="26"/>
      <c r="L19" s="26"/>
    </row>
    <row r="20" spans="2:12" s="1" customFormat="1" ht="12.05" customHeight="1" x14ac:dyDescent="0.25">
      <c r="B20" s="26"/>
      <c r="D20" s="24" t="s">
        <v>34</v>
      </c>
      <c r="I20" s="24" t="s">
        <v>28</v>
      </c>
      <c r="J20" s="23" t="s">
        <v>35</v>
      </c>
      <c r="L20" s="26"/>
    </row>
    <row r="21" spans="2:12" s="1" customFormat="1" ht="18" customHeight="1" x14ac:dyDescent="0.25">
      <c r="B21" s="26"/>
      <c r="E21" s="23" t="s">
        <v>36</v>
      </c>
      <c r="I21" s="24" t="s">
        <v>31</v>
      </c>
      <c r="J21" s="23" t="s">
        <v>3</v>
      </c>
      <c r="L21" s="26"/>
    </row>
    <row r="22" spans="2:12" s="1" customFormat="1" ht="6.9" customHeight="1" x14ac:dyDescent="0.25">
      <c r="B22" s="26"/>
      <c r="L22" s="26"/>
    </row>
    <row r="23" spans="2:12" s="1" customFormat="1" ht="12.05" customHeight="1" x14ac:dyDescent="0.25">
      <c r="B23" s="26"/>
      <c r="D23" s="24" t="s">
        <v>38</v>
      </c>
      <c r="I23" s="24" t="s">
        <v>28</v>
      </c>
      <c r="J23" s="23" t="str">
        <f>IF('Rekapitulace stavby'!AN19="","",'Rekapitulace stavby'!AN19)</f>
        <v/>
      </c>
      <c r="L23" s="26"/>
    </row>
    <row r="24" spans="2:12" s="1" customFormat="1" ht="18" customHeight="1" x14ac:dyDescent="0.25">
      <c r="B24" s="26"/>
      <c r="E24" s="23" t="str">
        <f>IF('Rekapitulace stavby'!E20="","",'Rekapitulace stavby'!E20)</f>
        <v xml:space="preserve"> </v>
      </c>
      <c r="I24" s="24" t="s">
        <v>31</v>
      </c>
      <c r="J24" s="23" t="str">
        <f>IF('Rekapitulace stavby'!AN20="","",'Rekapitulace stavby'!AN20)</f>
        <v/>
      </c>
      <c r="L24" s="26"/>
    </row>
    <row r="25" spans="2:12" s="1" customFormat="1" ht="6.9" customHeight="1" x14ac:dyDescent="0.25">
      <c r="B25" s="26"/>
      <c r="L25" s="26"/>
    </row>
    <row r="26" spans="2:12" s="1" customFormat="1" ht="12.05" customHeight="1" x14ac:dyDescent="0.25">
      <c r="B26" s="26"/>
      <c r="D26" s="24" t="s">
        <v>39</v>
      </c>
      <c r="L26" s="26"/>
    </row>
    <row r="27" spans="2:12" s="7" customFormat="1" ht="16.5" customHeight="1" x14ac:dyDescent="0.25">
      <c r="B27" s="68"/>
      <c r="E27" s="457" t="s">
        <v>3</v>
      </c>
      <c r="F27" s="457"/>
      <c r="G27" s="457"/>
      <c r="H27" s="457"/>
      <c r="L27" s="68"/>
    </row>
    <row r="28" spans="2:12" s="1" customFormat="1" ht="6.9" customHeight="1" x14ac:dyDescent="0.25">
      <c r="B28" s="26"/>
      <c r="L28" s="26"/>
    </row>
    <row r="29" spans="2:12" s="1" customFormat="1" ht="6.9" customHeight="1" x14ac:dyDescent="0.25">
      <c r="B29" s="26"/>
      <c r="D29" s="36"/>
      <c r="E29" s="36"/>
      <c r="F29" s="36"/>
      <c r="G29" s="36"/>
      <c r="H29" s="36"/>
      <c r="I29" s="36"/>
      <c r="J29" s="36"/>
      <c r="K29" s="36"/>
      <c r="L29" s="26"/>
    </row>
    <row r="30" spans="2:12" s="1" customFormat="1" ht="25.4" customHeight="1" x14ac:dyDescent="0.25">
      <c r="B30" s="26"/>
      <c r="D30" s="69" t="s">
        <v>41</v>
      </c>
      <c r="J30" s="47">
        <f>J59</f>
        <v>0</v>
      </c>
      <c r="L30" s="26"/>
    </row>
    <row r="31" spans="2:12" s="1" customFormat="1" ht="6.9" customHeight="1" x14ac:dyDescent="0.25">
      <c r="B31" s="26"/>
      <c r="D31" s="36"/>
      <c r="E31" s="36"/>
      <c r="F31" s="36"/>
      <c r="G31" s="36"/>
      <c r="H31" s="36"/>
      <c r="I31" s="36"/>
      <c r="J31" s="36"/>
      <c r="K31" s="36"/>
      <c r="L31" s="26"/>
    </row>
    <row r="32" spans="2:12" s="1" customFormat="1" ht="14.5" customHeight="1" x14ac:dyDescent="0.25">
      <c r="B32" s="26"/>
      <c r="F32" s="27" t="s">
        <v>43</v>
      </c>
      <c r="I32" s="27" t="s">
        <v>42</v>
      </c>
      <c r="J32" s="27" t="s">
        <v>44</v>
      </c>
      <c r="L32" s="26"/>
    </row>
    <row r="33" spans="2:12" s="1" customFormat="1" ht="14.5" customHeight="1" x14ac:dyDescent="0.25">
      <c r="B33" s="26"/>
      <c r="D33" s="38" t="s">
        <v>45</v>
      </c>
      <c r="E33" s="24" t="s">
        <v>46</v>
      </c>
      <c r="F33" s="70">
        <f>J30</f>
        <v>0</v>
      </c>
      <c r="I33" s="71">
        <v>0.21</v>
      </c>
      <c r="J33" s="70">
        <f>ROUND(((SUM(BE96:BE269))*I33),  2)</f>
        <v>0</v>
      </c>
      <c r="L33" s="26"/>
    </row>
    <row r="34" spans="2:12" s="1" customFormat="1" ht="14.5" customHeight="1" x14ac:dyDescent="0.25">
      <c r="B34" s="26"/>
      <c r="E34" s="24" t="s">
        <v>47</v>
      </c>
      <c r="F34" s="70">
        <f>ROUND((SUM(BF96:BF269)),  2)</f>
        <v>0</v>
      </c>
      <c r="I34" s="71">
        <v>0.15</v>
      </c>
      <c r="J34" s="70">
        <f>ROUND(((SUM(BF96:BF269))*I34),  2)</f>
        <v>0</v>
      </c>
      <c r="L34" s="26"/>
    </row>
    <row r="35" spans="2:12" s="1" customFormat="1" ht="14.5" hidden="1" customHeight="1" x14ac:dyDescent="0.25">
      <c r="B35" s="26"/>
      <c r="E35" s="24" t="s">
        <v>48</v>
      </c>
      <c r="F35" s="70">
        <f>ROUND((SUM(BG96:BG269)),  2)</f>
        <v>0</v>
      </c>
      <c r="I35" s="71">
        <v>0.21</v>
      </c>
      <c r="J35" s="70">
        <f>0</f>
        <v>0</v>
      </c>
      <c r="L35" s="26"/>
    </row>
    <row r="36" spans="2:12" s="1" customFormat="1" ht="14.5" hidden="1" customHeight="1" x14ac:dyDescent="0.25">
      <c r="B36" s="26"/>
      <c r="E36" s="24" t="s">
        <v>49</v>
      </c>
      <c r="F36" s="70">
        <f>ROUND((SUM(BH96:BH269)),  2)</f>
        <v>0</v>
      </c>
      <c r="I36" s="71">
        <v>0.15</v>
      </c>
      <c r="J36" s="70">
        <f>0</f>
        <v>0</v>
      </c>
      <c r="L36" s="26"/>
    </row>
    <row r="37" spans="2:12" s="1" customFormat="1" ht="14.5" hidden="1" customHeight="1" x14ac:dyDescent="0.25">
      <c r="B37" s="26"/>
      <c r="E37" s="24" t="s">
        <v>50</v>
      </c>
      <c r="F37" s="70">
        <f>ROUND((SUM(BI96:BI269)),  2)</f>
        <v>0</v>
      </c>
      <c r="I37" s="71">
        <v>0</v>
      </c>
      <c r="J37" s="70">
        <f>0</f>
        <v>0</v>
      </c>
      <c r="L37" s="26"/>
    </row>
    <row r="38" spans="2:12" s="1" customFormat="1" ht="6.9" customHeight="1" x14ac:dyDescent="0.25">
      <c r="B38" s="26"/>
      <c r="L38" s="26"/>
    </row>
    <row r="39" spans="2:12" s="1" customFormat="1" ht="25.4" customHeight="1" x14ac:dyDescent="0.25">
      <c r="B39" s="26"/>
      <c r="C39" s="72"/>
      <c r="D39" s="73" t="s">
        <v>51</v>
      </c>
      <c r="E39" s="40"/>
      <c r="F39" s="40"/>
      <c r="G39" s="74" t="s">
        <v>52</v>
      </c>
      <c r="H39" s="75" t="s">
        <v>53</v>
      </c>
      <c r="I39" s="40"/>
      <c r="J39" s="76">
        <f>SUM(J30:J37)</f>
        <v>0</v>
      </c>
      <c r="K39" s="77"/>
      <c r="L39" s="26"/>
    </row>
    <row r="40" spans="2:12" s="1" customFormat="1" ht="14.5" customHeight="1" x14ac:dyDescent="0.25">
      <c r="B40" s="29"/>
      <c r="C40" s="30"/>
      <c r="D40" s="30"/>
      <c r="E40" s="30"/>
      <c r="F40" s="30"/>
      <c r="G40" s="30"/>
      <c r="H40" s="30"/>
      <c r="I40" s="30"/>
      <c r="J40" s="30"/>
      <c r="K40" s="30"/>
      <c r="L40" s="26"/>
    </row>
    <row r="44" spans="2:12" s="1" customFormat="1" ht="6.9" customHeight="1" x14ac:dyDescent="0.25">
      <c r="B44" s="31"/>
      <c r="C44" s="32"/>
      <c r="D44" s="32"/>
      <c r="E44" s="32"/>
      <c r="F44" s="32"/>
      <c r="G44" s="32"/>
      <c r="H44" s="32"/>
      <c r="I44" s="32"/>
      <c r="J44" s="32"/>
      <c r="K44" s="32"/>
      <c r="L44" s="26"/>
    </row>
    <row r="45" spans="2:12" s="1" customFormat="1" ht="24.9" customHeight="1" x14ac:dyDescent="0.25">
      <c r="B45" s="26"/>
      <c r="C45" s="21" t="s">
        <v>95</v>
      </c>
      <c r="L45" s="26"/>
    </row>
    <row r="46" spans="2:12" s="1" customFormat="1" ht="6.9" customHeight="1" x14ac:dyDescent="0.25">
      <c r="B46" s="26"/>
      <c r="L46" s="26"/>
    </row>
    <row r="47" spans="2:12" s="1" customFormat="1" ht="12.05" customHeight="1" x14ac:dyDescent="0.25">
      <c r="B47" s="26"/>
      <c r="C47" s="24" t="s">
        <v>15</v>
      </c>
      <c r="L47" s="26"/>
    </row>
    <row r="48" spans="2:12" s="1" customFormat="1" ht="26.3" customHeight="1" x14ac:dyDescent="0.25">
      <c r="B48" s="26"/>
      <c r="E48" s="465" t="str">
        <f>E7</f>
        <v>Komplexní rekonstrukce kotelny Rokycanské nemocnice ve stávajících prostorách</v>
      </c>
      <c r="F48" s="466"/>
      <c r="G48" s="466"/>
      <c r="H48" s="466"/>
      <c r="L48" s="26"/>
    </row>
    <row r="49" spans="2:47" s="1" customFormat="1" ht="12.05" customHeight="1" x14ac:dyDescent="0.25">
      <c r="B49" s="26"/>
      <c r="C49" s="24" t="s">
        <v>93</v>
      </c>
      <c r="L49" s="26"/>
    </row>
    <row r="50" spans="2:47" s="1" customFormat="1" ht="16.5" customHeight="1" x14ac:dyDescent="0.25">
      <c r="B50" s="26"/>
      <c r="E50" s="459" t="str">
        <f>E9</f>
        <v>0106231 - Stavební práce 1.PP</v>
      </c>
      <c r="F50" s="464"/>
      <c r="G50" s="464"/>
      <c r="H50" s="464"/>
      <c r="L50" s="26"/>
    </row>
    <row r="51" spans="2:47" s="1" customFormat="1" ht="6.9" customHeight="1" x14ac:dyDescent="0.25">
      <c r="B51" s="26"/>
      <c r="L51" s="26"/>
    </row>
    <row r="52" spans="2:47" s="1" customFormat="1" ht="12.05" customHeight="1" x14ac:dyDescent="0.25">
      <c r="B52" s="26"/>
      <c r="C52" s="24" t="s">
        <v>21</v>
      </c>
      <c r="F52" s="23" t="str">
        <f>F12</f>
        <v>Rokycany</v>
      </c>
      <c r="I52" s="24" t="s">
        <v>23</v>
      </c>
      <c r="J52" s="35" t="str">
        <f>IF(J12="","",J12)</f>
        <v>8. 6. 2023</v>
      </c>
      <c r="L52" s="26"/>
    </row>
    <row r="53" spans="2:47" s="1" customFormat="1" ht="6.9" customHeight="1" x14ac:dyDescent="0.25">
      <c r="B53" s="26"/>
      <c r="L53" s="26"/>
    </row>
    <row r="54" spans="2:47" s="1" customFormat="1" ht="15.2" customHeight="1" x14ac:dyDescent="0.25">
      <c r="B54" s="26"/>
      <c r="C54" s="24" t="s">
        <v>27</v>
      </c>
      <c r="F54" s="23" t="str">
        <f>E15</f>
        <v xml:space="preserve">Plzeňský kraj </v>
      </c>
      <c r="I54" s="24" t="s">
        <v>34</v>
      </c>
      <c r="J54" s="25" t="str">
        <f>E21</f>
        <v>ČKJ Projekt, s.r.o.,</v>
      </c>
      <c r="L54" s="26"/>
    </row>
    <row r="55" spans="2:47" s="1" customFormat="1" ht="15.2" customHeight="1" x14ac:dyDescent="0.25">
      <c r="B55" s="26"/>
      <c r="C55" s="24" t="s">
        <v>32</v>
      </c>
      <c r="F55" s="23" t="str">
        <f>IF(E18="","",E18)</f>
        <v xml:space="preserve"> </v>
      </c>
      <c r="I55" s="24" t="s">
        <v>38</v>
      </c>
      <c r="J55" s="25" t="str">
        <f>E24</f>
        <v xml:space="preserve"> </v>
      </c>
      <c r="L55" s="26"/>
    </row>
    <row r="56" spans="2:47" s="1" customFormat="1" ht="10.4" customHeight="1" x14ac:dyDescent="0.25">
      <c r="B56" s="26"/>
      <c r="L56" s="26"/>
    </row>
    <row r="57" spans="2:47" s="1" customFormat="1" ht="29.25" customHeight="1" x14ac:dyDescent="0.25">
      <c r="B57" s="26"/>
      <c r="C57" s="78" t="s">
        <v>96</v>
      </c>
      <c r="D57" s="72"/>
      <c r="E57" s="72"/>
      <c r="F57" s="72"/>
      <c r="G57" s="72"/>
      <c r="H57" s="72"/>
      <c r="I57" s="72"/>
      <c r="J57" s="79" t="s">
        <v>97</v>
      </c>
      <c r="K57" s="72"/>
      <c r="L57" s="26"/>
    </row>
    <row r="58" spans="2:47" s="1" customFormat="1" ht="10.4" customHeight="1" x14ac:dyDescent="0.25">
      <c r="B58" s="26"/>
      <c r="L58" s="26"/>
    </row>
    <row r="59" spans="2:47" s="1" customFormat="1" ht="22.95" customHeight="1" x14ac:dyDescent="0.25">
      <c r="B59" s="26"/>
      <c r="C59" s="80" t="s">
        <v>73</v>
      </c>
      <c r="J59" s="47">
        <f>J60+J66+J75</f>
        <v>0</v>
      </c>
      <c r="L59" s="26"/>
      <c r="AU59" s="17" t="s">
        <v>98</v>
      </c>
    </row>
    <row r="60" spans="2:47" s="8" customFormat="1" ht="24.9" customHeight="1" x14ac:dyDescent="0.25">
      <c r="B60" s="81"/>
      <c r="D60" s="82" t="s">
        <v>99</v>
      </c>
      <c r="E60" s="83"/>
      <c r="F60" s="83"/>
      <c r="G60" s="83"/>
      <c r="H60" s="83"/>
      <c r="I60" s="83"/>
      <c r="J60" s="84">
        <f>J97</f>
        <v>0</v>
      </c>
      <c r="L60" s="81"/>
    </row>
    <row r="61" spans="2:47" s="9" customFormat="1" ht="19.899999999999999" customHeight="1" x14ac:dyDescent="0.25">
      <c r="B61" s="85"/>
      <c r="D61" s="86" t="s">
        <v>100</v>
      </c>
      <c r="E61" s="87"/>
      <c r="F61" s="87"/>
      <c r="G61" s="87"/>
      <c r="H61" s="87"/>
      <c r="I61" s="87"/>
      <c r="J61" s="88">
        <f>J98</f>
        <v>0</v>
      </c>
      <c r="L61" s="85"/>
    </row>
    <row r="62" spans="2:47" s="9" customFormat="1" ht="19.899999999999999" customHeight="1" x14ac:dyDescent="0.25">
      <c r="B62" s="85"/>
      <c r="D62" s="86" t="s">
        <v>101</v>
      </c>
      <c r="E62" s="87"/>
      <c r="F62" s="87"/>
      <c r="G62" s="87"/>
      <c r="H62" s="87"/>
      <c r="I62" s="87"/>
      <c r="J62" s="88">
        <f>J105</f>
        <v>0</v>
      </c>
      <c r="L62" s="85"/>
    </row>
    <row r="63" spans="2:47" s="9" customFormat="1" ht="19.899999999999999" customHeight="1" x14ac:dyDescent="0.25">
      <c r="B63" s="85"/>
      <c r="D63" s="86" t="s">
        <v>102</v>
      </c>
      <c r="E63" s="87"/>
      <c r="F63" s="87"/>
      <c r="G63" s="87"/>
      <c r="H63" s="87"/>
      <c r="I63" s="87"/>
      <c r="J63" s="88">
        <f>J118</f>
        <v>0</v>
      </c>
      <c r="L63" s="85"/>
    </row>
    <row r="64" spans="2:47" s="9" customFormat="1" ht="19.899999999999999" customHeight="1" x14ac:dyDescent="0.25">
      <c r="B64" s="85"/>
      <c r="D64" s="86" t="s">
        <v>103</v>
      </c>
      <c r="E64" s="87"/>
      <c r="F64" s="87"/>
      <c r="G64" s="87"/>
      <c r="H64" s="87"/>
      <c r="I64" s="87"/>
      <c r="J64" s="88">
        <f>J140</f>
        <v>0</v>
      </c>
      <c r="L64" s="85"/>
    </row>
    <row r="65" spans="2:12" s="9" customFormat="1" ht="19.899999999999999" customHeight="1" x14ac:dyDescent="0.25">
      <c r="B65" s="85"/>
      <c r="D65" s="86" t="s">
        <v>104</v>
      </c>
      <c r="E65" s="87"/>
      <c r="F65" s="87"/>
      <c r="G65" s="87"/>
      <c r="H65" s="87"/>
      <c r="I65" s="87"/>
      <c r="J65" s="88">
        <f>J150</f>
        <v>0</v>
      </c>
      <c r="L65" s="85"/>
    </row>
    <row r="66" spans="2:12" s="8" customFormat="1" ht="24.9" customHeight="1" x14ac:dyDescent="0.25">
      <c r="B66" s="81"/>
      <c r="D66" s="82" t="s">
        <v>105</v>
      </c>
      <c r="E66" s="83"/>
      <c r="F66" s="83"/>
      <c r="G66" s="83"/>
      <c r="H66" s="83"/>
      <c r="I66" s="83"/>
      <c r="J66" s="84">
        <f>J153</f>
        <v>0</v>
      </c>
      <c r="L66" s="81"/>
    </row>
    <row r="67" spans="2:12" s="9" customFormat="1" ht="19.899999999999999" customHeight="1" x14ac:dyDescent="0.25">
      <c r="B67" s="85"/>
      <c r="D67" s="86" t="s">
        <v>106</v>
      </c>
      <c r="E67" s="87"/>
      <c r="F67" s="87"/>
      <c r="G67" s="87"/>
      <c r="H67" s="87"/>
      <c r="I67" s="87"/>
      <c r="J67" s="88">
        <f>J154</f>
        <v>0</v>
      </c>
      <c r="L67" s="85"/>
    </row>
    <row r="68" spans="2:12" s="9" customFormat="1" ht="19.899999999999999" customHeight="1" x14ac:dyDescent="0.25">
      <c r="B68" s="85"/>
      <c r="D68" s="86" t="s">
        <v>107</v>
      </c>
      <c r="E68" s="87"/>
      <c r="F68" s="87"/>
      <c r="G68" s="87"/>
      <c r="H68" s="87"/>
      <c r="I68" s="87"/>
      <c r="J68" s="88">
        <f>J171</f>
        <v>0</v>
      </c>
      <c r="L68" s="85"/>
    </row>
    <row r="69" spans="2:12" s="9" customFormat="1" ht="19.899999999999999" customHeight="1" x14ac:dyDescent="0.25">
      <c r="B69" s="85"/>
      <c r="D69" s="86" t="s">
        <v>108</v>
      </c>
      <c r="E69" s="87"/>
      <c r="F69" s="87"/>
      <c r="G69" s="87"/>
      <c r="H69" s="87"/>
      <c r="I69" s="87"/>
      <c r="J69" s="88">
        <f>J176</f>
        <v>0</v>
      </c>
      <c r="L69" s="85"/>
    </row>
    <row r="70" spans="2:12" s="9" customFormat="1" ht="19.899999999999999" customHeight="1" x14ac:dyDescent="0.25">
      <c r="B70" s="85"/>
      <c r="D70" s="86" t="s">
        <v>109</v>
      </c>
      <c r="E70" s="87"/>
      <c r="F70" s="87"/>
      <c r="G70" s="87"/>
      <c r="H70" s="87"/>
      <c r="I70" s="87"/>
      <c r="J70" s="88">
        <f>J178</f>
        <v>0</v>
      </c>
      <c r="L70" s="85"/>
    </row>
    <row r="71" spans="2:12" s="9" customFormat="1" ht="19.899999999999999" customHeight="1" x14ac:dyDescent="0.25">
      <c r="B71" s="85"/>
      <c r="D71" s="86" t="s">
        <v>110</v>
      </c>
      <c r="E71" s="87"/>
      <c r="F71" s="87"/>
      <c r="G71" s="87"/>
      <c r="H71" s="87"/>
      <c r="I71" s="87"/>
      <c r="J71" s="88">
        <f>J190</f>
        <v>0</v>
      </c>
      <c r="L71" s="85"/>
    </row>
    <row r="72" spans="2:12" s="9" customFormat="1" ht="19.899999999999999" customHeight="1" x14ac:dyDescent="0.25">
      <c r="B72" s="85"/>
      <c r="D72" s="86" t="s">
        <v>111</v>
      </c>
      <c r="E72" s="87"/>
      <c r="F72" s="87"/>
      <c r="G72" s="87"/>
      <c r="H72" s="87"/>
      <c r="I72" s="87"/>
      <c r="J72" s="88">
        <f>J192</f>
        <v>0</v>
      </c>
      <c r="L72" s="85"/>
    </row>
    <row r="73" spans="2:12" s="9" customFormat="1" ht="19.899999999999999" customHeight="1" x14ac:dyDescent="0.25">
      <c r="B73" s="85"/>
      <c r="D73" s="86" t="s">
        <v>112</v>
      </c>
      <c r="E73" s="87"/>
      <c r="F73" s="87"/>
      <c r="G73" s="87"/>
      <c r="H73" s="87"/>
      <c r="I73" s="87"/>
      <c r="J73" s="88">
        <f>J207</f>
        <v>0</v>
      </c>
      <c r="L73" s="85"/>
    </row>
    <row r="74" spans="2:12" s="9" customFormat="1" ht="19.899999999999999" customHeight="1" x14ac:dyDescent="0.25">
      <c r="B74" s="85"/>
      <c r="D74" s="86" t="s">
        <v>113</v>
      </c>
      <c r="E74" s="87"/>
      <c r="F74" s="87"/>
      <c r="G74" s="87"/>
      <c r="H74" s="87"/>
      <c r="I74" s="87"/>
      <c r="J74" s="88">
        <f>J217</f>
        <v>0</v>
      </c>
      <c r="L74" s="85"/>
    </row>
    <row r="75" spans="2:12" s="8" customFormat="1" ht="24.9" customHeight="1" x14ac:dyDescent="0.25">
      <c r="B75" s="81"/>
      <c r="D75" s="82" t="s">
        <v>114</v>
      </c>
      <c r="E75" s="83"/>
      <c r="F75" s="83"/>
      <c r="G75" s="83"/>
      <c r="H75" s="83"/>
      <c r="I75" s="83"/>
      <c r="J75" s="84">
        <f>J256</f>
        <v>0</v>
      </c>
      <c r="L75" s="81"/>
    </row>
    <row r="76" spans="2:12" s="9" customFormat="1" ht="19.899999999999999" customHeight="1" x14ac:dyDescent="0.25">
      <c r="B76" s="85"/>
      <c r="D76" s="86" t="s">
        <v>115</v>
      </c>
      <c r="E76" s="87"/>
      <c r="F76" s="87"/>
      <c r="G76" s="87"/>
      <c r="H76" s="87"/>
      <c r="I76" s="87"/>
      <c r="J76" s="88">
        <f>J257</f>
        <v>0</v>
      </c>
      <c r="L76" s="85"/>
    </row>
    <row r="77" spans="2:12" s="1" customFormat="1" ht="22" customHeight="1" x14ac:dyDescent="0.25">
      <c r="B77" s="26"/>
      <c r="L77" s="26"/>
    </row>
    <row r="78" spans="2:12" s="1" customFormat="1" ht="6.9" customHeight="1" x14ac:dyDescent="0.25">
      <c r="B78" s="29"/>
      <c r="C78" s="30"/>
      <c r="D78" s="30"/>
      <c r="E78" s="30"/>
      <c r="F78" s="30"/>
      <c r="G78" s="30"/>
      <c r="H78" s="30"/>
      <c r="I78" s="30"/>
      <c r="J78" s="30"/>
      <c r="K78" s="30"/>
      <c r="L78" s="26"/>
    </row>
    <row r="82" spans="2:63" s="1" customFormat="1" ht="6.9" customHeight="1" x14ac:dyDescent="0.25">
      <c r="B82" s="31"/>
      <c r="C82" s="32"/>
      <c r="D82" s="32"/>
      <c r="E82" s="32"/>
      <c r="F82" s="32"/>
      <c r="G82" s="32"/>
      <c r="H82" s="32"/>
      <c r="I82" s="32"/>
      <c r="J82" s="32"/>
      <c r="K82" s="32"/>
      <c r="L82" s="26"/>
    </row>
    <row r="83" spans="2:63" s="1" customFormat="1" ht="24.9" customHeight="1" x14ac:dyDescent="0.25">
      <c r="B83" s="26"/>
      <c r="C83" s="21" t="s">
        <v>116</v>
      </c>
      <c r="L83" s="26"/>
    </row>
    <row r="84" spans="2:63" s="1" customFormat="1" ht="6.9" customHeight="1" x14ac:dyDescent="0.25">
      <c r="B84" s="26"/>
      <c r="L84" s="26"/>
    </row>
    <row r="85" spans="2:63" s="1" customFormat="1" ht="12.05" customHeight="1" x14ac:dyDescent="0.25">
      <c r="B85" s="26"/>
      <c r="C85" s="24" t="s">
        <v>15</v>
      </c>
      <c r="L85" s="26"/>
    </row>
    <row r="86" spans="2:63" s="1" customFormat="1" ht="26.3" customHeight="1" x14ac:dyDescent="0.25">
      <c r="B86" s="26"/>
      <c r="E86" s="465" t="str">
        <f>E7</f>
        <v>Komplexní rekonstrukce kotelny Rokycanské nemocnice ve stávajících prostorách</v>
      </c>
      <c r="F86" s="466"/>
      <c r="G86" s="466"/>
      <c r="H86" s="466"/>
      <c r="L86" s="26"/>
    </row>
    <row r="87" spans="2:63" s="1" customFormat="1" ht="12.05" customHeight="1" x14ac:dyDescent="0.25">
      <c r="B87" s="26"/>
      <c r="C87" s="24" t="s">
        <v>93</v>
      </c>
      <c r="L87" s="26"/>
    </row>
    <row r="88" spans="2:63" s="1" customFormat="1" ht="16.5" customHeight="1" x14ac:dyDescent="0.25">
      <c r="B88" s="26"/>
      <c r="E88" s="459" t="str">
        <f>E9</f>
        <v>0106231 - Stavební práce 1.PP</v>
      </c>
      <c r="F88" s="464"/>
      <c r="G88" s="464"/>
      <c r="H88" s="464"/>
      <c r="L88" s="26"/>
    </row>
    <row r="89" spans="2:63" s="1" customFormat="1" ht="6.9" customHeight="1" x14ac:dyDescent="0.25">
      <c r="B89" s="26"/>
      <c r="L89" s="26"/>
    </row>
    <row r="90" spans="2:63" s="1" customFormat="1" ht="12.05" customHeight="1" x14ac:dyDescent="0.25">
      <c r="B90" s="26"/>
      <c r="C90" s="24" t="s">
        <v>21</v>
      </c>
      <c r="F90" s="23" t="str">
        <f>F12</f>
        <v>Rokycany</v>
      </c>
      <c r="I90" s="24" t="s">
        <v>23</v>
      </c>
      <c r="J90" s="35" t="str">
        <f>IF(J12="","",J12)</f>
        <v>8. 6. 2023</v>
      </c>
      <c r="L90" s="26"/>
    </row>
    <row r="91" spans="2:63" s="1" customFormat="1" ht="6.9" customHeight="1" x14ac:dyDescent="0.25">
      <c r="B91" s="26"/>
      <c r="L91" s="26"/>
    </row>
    <row r="92" spans="2:63" s="1" customFormat="1" ht="15.2" customHeight="1" x14ac:dyDescent="0.25">
      <c r="B92" s="26"/>
      <c r="C92" s="24" t="s">
        <v>27</v>
      </c>
      <c r="F92" s="23" t="str">
        <f>E15</f>
        <v xml:space="preserve">Plzeňský kraj </v>
      </c>
      <c r="I92" s="24" t="s">
        <v>34</v>
      </c>
      <c r="J92" s="25" t="str">
        <f>E21</f>
        <v>ČKJ Projekt, s.r.o.,</v>
      </c>
      <c r="L92" s="26"/>
    </row>
    <row r="93" spans="2:63" s="1" customFormat="1" ht="15.2" hidden="1" customHeight="1" x14ac:dyDescent="0.25">
      <c r="B93" s="26"/>
      <c r="C93" s="24" t="s">
        <v>32</v>
      </c>
      <c r="F93" s="23" t="str">
        <f>IF(E18="","",E18)</f>
        <v xml:space="preserve"> </v>
      </c>
      <c r="I93" s="24" t="s">
        <v>38</v>
      </c>
      <c r="J93" s="25" t="str">
        <f>E24</f>
        <v xml:space="preserve"> </v>
      </c>
      <c r="L93" s="26"/>
    </row>
    <row r="94" spans="2:63" s="1" customFormat="1" ht="9.6999999999999993" hidden="1" customHeight="1" x14ac:dyDescent="0.25">
      <c r="B94" s="26"/>
      <c r="L94" s="26"/>
    </row>
    <row r="95" spans="2:63" s="10" customFormat="1" ht="29.25" customHeight="1" x14ac:dyDescent="0.25">
      <c r="B95" s="89"/>
      <c r="C95" s="90" t="s">
        <v>117</v>
      </c>
      <c r="D95" s="91" t="s">
        <v>60</v>
      </c>
      <c r="E95" s="91" t="s">
        <v>56</v>
      </c>
      <c r="F95" s="91" t="s">
        <v>57</v>
      </c>
      <c r="G95" s="91" t="s">
        <v>118</v>
      </c>
      <c r="H95" s="91" t="s">
        <v>119</v>
      </c>
      <c r="I95" s="91" t="s">
        <v>120</v>
      </c>
      <c r="J95" s="91" t="s">
        <v>97</v>
      </c>
      <c r="K95" s="92" t="s">
        <v>121</v>
      </c>
      <c r="L95" s="89"/>
      <c r="M95" s="41" t="s">
        <v>3</v>
      </c>
      <c r="N95" s="42" t="s">
        <v>45</v>
      </c>
      <c r="O95" s="42" t="s">
        <v>122</v>
      </c>
      <c r="P95" s="42" t="s">
        <v>123</v>
      </c>
      <c r="Q95" s="42" t="s">
        <v>124</v>
      </c>
      <c r="R95" s="42" t="s">
        <v>125</v>
      </c>
      <c r="S95" s="42" t="s">
        <v>126</v>
      </c>
      <c r="T95" s="43" t="s">
        <v>127</v>
      </c>
    </row>
    <row r="96" spans="2:63" s="1" customFormat="1" ht="22.95" hidden="1" customHeight="1" x14ac:dyDescent="0.35">
      <c r="B96" s="26"/>
      <c r="C96" s="46" t="s">
        <v>128</v>
      </c>
      <c r="J96" s="93" t="e">
        <f>BK96</f>
        <v>#REF!</v>
      </c>
      <c r="L96" s="26"/>
      <c r="M96" s="44"/>
      <c r="N96" s="36"/>
      <c r="O96" s="36"/>
      <c r="P96" s="94" t="e">
        <f>P97+P153+P256+#REF!</f>
        <v>#REF!</v>
      </c>
      <c r="Q96" s="36"/>
      <c r="R96" s="94" t="e">
        <f>R97+R153+R256+#REF!</f>
        <v>#REF!</v>
      </c>
      <c r="S96" s="36"/>
      <c r="T96" s="95" t="e">
        <f>T97+T153+T256+#REF!</f>
        <v>#REF!</v>
      </c>
      <c r="AT96" s="17" t="s">
        <v>74</v>
      </c>
      <c r="AU96" s="17" t="s">
        <v>98</v>
      </c>
      <c r="BK96" s="96" t="e">
        <f>BK97+BK153+BK256+#REF!</f>
        <v>#REF!</v>
      </c>
    </row>
    <row r="97" spans="2:65" s="11" customFormat="1" ht="25.95" customHeight="1" x14ac:dyDescent="0.35">
      <c r="B97" s="97"/>
      <c r="D97" s="98" t="s">
        <v>74</v>
      </c>
      <c r="E97" s="99" t="s">
        <v>129</v>
      </c>
      <c r="F97" s="99" t="s">
        <v>130</v>
      </c>
      <c r="J97" s="100">
        <f>J98+J105+J118+J140+J150</f>
        <v>0</v>
      </c>
      <c r="L97" s="97"/>
      <c r="M97" s="101"/>
      <c r="P97" s="102">
        <f>P98+P105+P118+P140+P150</f>
        <v>206.57042699999997</v>
      </c>
      <c r="R97" s="102">
        <f>R98+R105+R118+R140+R150</f>
        <v>18.076276999999997</v>
      </c>
      <c r="T97" s="103">
        <f>T98+T105+T118+T140+T150</f>
        <v>18.759250000000002</v>
      </c>
      <c r="AR97" s="98" t="s">
        <v>83</v>
      </c>
      <c r="AT97" s="104" t="s">
        <v>74</v>
      </c>
      <c r="AU97" s="104" t="s">
        <v>75</v>
      </c>
      <c r="AY97" s="98" t="s">
        <v>131</v>
      </c>
      <c r="BK97" s="105">
        <f>BK98+BK105+BK118+BK140+BK150</f>
        <v>0</v>
      </c>
    </row>
    <row r="98" spans="2:65" s="11" customFormat="1" ht="22.95" customHeight="1" x14ac:dyDescent="0.3">
      <c r="B98" s="97"/>
      <c r="D98" s="98" t="s">
        <v>74</v>
      </c>
      <c r="E98" s="106" t="s">
        <v>83</v>
      </c>
      <c r="F98" s="106" t="s">
        <v>132</v>
      </c>
      <c r="J98" s="107">
        <f>BK98</f>
        <v>0</v>
      </c>
      <c r="L98" s="97"/>
      <c r="M98" s="101"/>
      <c r="P98" s="102">
        <f>SUM(P99:P104)</f>
        <v>3.0651999999999999</v>
      </c>
      <c r="R98" s="102">
        <f>SUM(R99:R104)</f>
        <v>10.67</v>
      </c>
      <c r="T98" s="103">
        <f>SUM(T99:T104)</f>
        <v>0</v>
      </c>
      <c r="AR98" s="98" t="s">
        <v>83</v>
      </c>
      <c r="AT98" s="104" t="s">
        <v>74</v>
      </c>
      <c r="AU98" s="104" t="s">
        <v>83</v>
      </c>
      <c r="AY98" s="98" t="s">
        <v>131</v>
      </c>
      <c r="BK98" s="105">
        <f>SUM(BK99:BK104)</f>
        <v>0</v>
      </c>
    </row>
    <row r="99" spans="2:65" s="1" customFormat="1" ht="44.3" customHeight="1" x14ac:dyDescent="0.25">
      <c r="B99" s="108"/>
      <c r="C99" s="320" t="s">
        <v>83</v>
      </c>
      <c r="D99" s="320" t="s">
        <v>133</v>
      </c>
      <c r="E99" s="321" t="s">
        <v>134</v>
      </c>
      <c r="F99" s="322" t="s">
        <v>135</v>
      </c>
      <c r="G99" s="323" t="s">
        <v>136</v>
      </c>
      <c r="H99" s="324">
        <v>4.8499999999999996</v>
      </c>
      <c r="I99" s="316"/>
      <c r="J99" s="340">
        <f>ROUND(I99*H99,2)</f>
        <v>0</v>
      </c>
      <c r="K99" s="322" t="s">
        <v>137</v>
      </c>
      <c r="L99" s="26"/>
      <c r="M99" s="115" t="s">
        <v>3</v>
      </c>
      <c r="N99" s="116" t="s">
        <v>46</v>
      </c>
      <c r="O99" s="117">
        <v>0.63200000000000001</v>
      </c>
      <c r="P99" s="117">
        <f>O99*H99</f>
        <v>3.0651999999999999</v>
      </c>
      <c r="Q99" s="117">
        <v>0</v>
      </c>
      <c r="R99" s="117">
        <f>Q99*H99</f>
        <v>0</v>
      </c>
      <c r="S99" s="117">
        <v>0</v>
      </c>
      <c r="T99" s="118">
        <f>S99*H99</f>
        <v>0</v>
      </c>
      <c r="AR99" s="119" t="s">
        <v>138</v>
      </c>
      <c r="AT99" s="119" t="s">
        <v>133</v>
      </c>
      <c r="AU99" s="119" t="s">
        <v>85</v>
      </c>
      <c r="AY99" s="17" t="s">
        <v>131</v>
      </c>
      <c r="BE99" s="120">
        <f>IF(N99="základní",J99,0)</f>
        <v>0</v>
      </c>
      <c r="BF99" s="120">
        <f>IF(N99="snížená",J99,0)</f>
        <v>0</v>
      </c>
      <c r="BG99" s="120">
        <f>IF(N99="zákl. přenesená",J99,0)</f>
        <v>0</v>
      </c>
      <c r="BH99" s="120">
        <f>IF(N99="sníž. přenesená",J99,0)</f>
        <v>0</v>
      </c>
      <c r="BI99" s="120">
        <f>IF(N99="nulová",J99,0)</f>
        <v>0</v>
      </c>
      <c r="BJ99" s="17" t="s">
        <v>83</v>
      </c>
      <c r="BK99" s="120">
        <f>ROUND(I99*H99,2)</f>
        <v>0</v>
      </c>
      <c r="BL99" s="17" t="s">
        <v>138</v>
      </c>
      <c r="BM99" s="119" t="s">
        <v>139</v>
      </c>
    </row>
    <row r="100" spans="2:65" s="1" customFormat="1" hidden="1" x14ac:dyDescent="0.25">
      <c r="B100" s="26"/>
      <c r="D100" s="121" t="s">
        <v>140</v>
      </c>
      <c r="F100" s="122" t="s">
        <v>141</v>
      </c>
      <c r="L100" s="26"/>
      <c r="M100" s="123"/>
      <c r="T100" s="39"/>
      <c r="AT100" s="17" t="s">
        <v>140</v>
      </c>
      <c r="AU100" s="17" t="s">
        <v>85</v>
      </c>
    </row>
    <row r="101" spans="2:65" s="12" customFormat="1" hidden="1" x14ac:dyDescent="0.25">
      <c r="B101" s="124"/>
      <c r="D101" s="125" t="s">
        <v>142</v>
      </c>
      <c r="E101" s="126" t="s">
        <v>3</v>
      </c>
      <c r="F101" s="127" t="s">
        <v>143</v>
      </c>
      <c r="H101" s="126" t="s">
        <v>3</v>
      </c>
      <c r="L101" s="124"/>
      <c r="M101" s="128"/>
      <c r="T101" s="129"/>
      <c r="AT101" s="126" t="s">
        <v>142</v>
      </c>
      <c r="AU101" s="126" t="s">
        <v>85</v>
      </c>
      <c r="AV101" s="12" t="s">
        <v>83</v>
      </c>
      <c r="AW101" s="12" t="s">
        <v>37</v>
      </c>
      <c r="AX101" s="12" t="s">
        <v>75</v>
      </c>
      <c r="AY101" s="126" t="s">
        <v>131</v>
      </c>
    </row>
    <row r="102" spans="2:65" s="13" customFormat="1" hidden="1" x14ac:dyDescent="0.25">
      <c r="B102" s="130"/>
      <c r="D102" s="125" t="s">
        <v>142</v>
      </c>
      <c r="E102" s="131" t="s">
        <v>3</v>
      </c>
      <c r="F102" s="132" t="s">
        <v>144</v>
      </c>
      <c r="H102" s="133">
        <v>4.8499999999999996</v>
      </c>
      <c r="L102" s="130"/>
      <c r="M102" s="134"/>
      <c r="T102" s="135"/>
      <c r="AT102" s="131" t="s">
        <v>142</v>
      </c>
      <c r="AU102" s="131" t="s">
        <v>85</v>
      </c>
      <c r="AV102" s="13" t="s">
        <v>85</v>
      </c>
      <c r="AW102" s="13" t="s">
        <v>37</v>
      </c>
      <c r="AX102" s="13" t="s">
        <v>83</v>
      </c>
      <c r="AY102" s="131" t="s">
        <v>131</v>
      </c>
    </row>
    <row r="103" spans="2:65" s="1" customFormat="1" ht="16.5" customHeight="1" x14ac:dyDescent="0.25">
      <c r="B103" s="108"/>
      <c r="C103" s="325" t="s">
        <v>85</v>
      </c>
      <c r="D103" s="325" t="s">
        <v>145</v>
      </c>
      <c r="E103" s="326" t="s">
        <v>146</v>
      </c>
      <c r="F103" s="327" t="s">
        <v>147</v>
      </c>
      <c r="G103" s="328" t="s">
        <v>148</v>
      </c>
      <c r="H103" s="329">
        <v>10.67</v>
      </c>
      <c r="I103" s="317"/>
      <c r="J103" s="341">
        <f>ROUND(I103*H103,2)</f>
        <v>0</v>
      </c>
      <c r="K103" s="327" t="s">
        <v>137</v>
      </c>
      <c r="L103" s="142"/>
      <c r="M103" s="143" t="s">
        <v>3</v>
      </c>
      <c r="N103" s="144" t="s">
        <v>46</v>
      </c>
      <c r="O103" s="117">
        <v>0</v>
      </c>
      <c r="P103" s="117">
        <f>O103*H103</f>
        <v>0</v>
      </c>
      <c r="Q103" s="117">
        <v>1</v>
      </c>
      <c r="R103" s="117">
        <f>Q103*H103</f>
        <v>10.67</v>
      </c>
      <c r="S103" s="117">
        <v>0</v>
      </c>
      <c r="T103" s="118">
        <f>S103*H103</f>
        <v>0</v>
      </c>
      <c r="AR103" s="119" t="s">
        <v>149</v>
      </c>
      <c r="AT103" s="119" t="s">
        <v>145</v>
      </c>
      <c r="AU103" s="119" t="s">
        <v>85</v>
      </c>
      <c r="AY103" s="17" t="s">
        <v>131</v>
      </c>
      <c r="BE103" s="120">
        <f>IF(N103="základní",J103,0)</f>
        <v>0</v>
      </c>
      <c r="BF103" s="120">
        <f>IF(N103="snížená",J103,0)</f>
        <v>0</v>
      </c>
      <c r="BG103" s="120">
        <f>IF(N103="zákl. přenesená",J103,0)</f>
        <v>0</v>
      </c>
      <c r="BH103" s="120">
        <f>IF(N103="sníž. přenesená",J103,0)</f>
        <v>0</v>
      </c>
      <c r="BI103" s="120">
        <f>IF(N103="nulová",J103,0)</f>
        <v>0</v>
      </c>
      <c r="BJ103" s="17" t="s">
        <v>83</v>
      </c>
      <c r="BK103" s="120">
        <f>ROUND(I103*H103,2)</f>
        <v>0</v>
      </c>
      <c r="BL103" s="17" t="s">
        <v>138</v>
      </c>
      <c r="BM103" s="119" t="s">
        <v>150</v>
      </c>
    </row>
    <row r="104" spans="2:65" s="13" customFormat="1" hidden="1" x14ac:dyDescent="0.25">
      <c r="B104" s="130"/>
      <c r="D104" s="125" t="s">
        <v>142</v>
      </c>
      <c r="E104" s="131" t="s">
        <v>3</v>
      </c>
      <c r="F104" s="132" t="s">
        <v>151</v>
      </c>
      <c r="H104" s="133">
        <v>10.67</v>
      </c>
      <c r="L104" s="130"/>
      <c r="M104" s="134"/>
      <c r="T104" s="135"/>
      <c r="AT104" s="131" t="s">
        <v>142</v>
      </c>
      <c r="AU104" s="131" t="s">
        <v>85</v>
      </c>
      <c r="AV104" s="13" t="s">
        <v>85</v>
      </c>
      <c r="AW104" s="13" t="s">
        <v>37</v>
      </c>
      <c r="AX104" s="13" t="s">
        <v>83</v>
      </c>
      <c r="AY104" s="131" t="s">
        <v>131</v>
      </c>
    </row>
    <row r="105" spans="2:65" s="11" customFormat="1" ht="22.95" customHeight="1" x14ac:dyDescent="0.3">
      <c r="B105" s="97"/>
      <c r="D105" s="98" t="s">
        <v>74</v>
      </c>
      <c r="E105" s="106" t="s">
        <v>152</v>
      </c>
      <c r="F105" s="106" t="s">
        <v>153</v>
      </c>
      <c r="J105" s="107">
        <f>BK105</f>
        <v>0</v>
      </c>
      <c r="L105" s="97"/>
      <c r="M105" s="101"/>
      <c r="P105" s="102">
        <f>SUM(P106:P117)</f>
        <v>15.396324</v>
      </c>
      <c r="R105" s="102">
        <f>SUM(R106:R117)</f>
        <v>7.4062769999999993</v>
      </c>
      <c r="T105" s="103">
        <f>SUM(T106:T117)</f>
        <v>0</v>
      </c>
      <c r="AR105" s="98" t="s">
        <v>83</v>
      </c>
      <c r="AT105" s="104" t="s">
        <v>74</v>
      </c>
      <c r="AU105" s="104" t="s">
        <v>83</v>
      </c>
      <c r="AY105" s="98" t="s">
        <v>131</v>
      </c>
      <c r="BK105" s="105">
        <f>SUM(BK106:BK117)</f>
        <v>0</v>
      </c>
    </row>
    <row r="106" spans="2:65" s="1" customFormat="1" ht="37.75" customHeight="1" x14ac:dyDescent="0.25">
      <c r="B106" s="108"/>
      <c r="C106" s="320" t="s">
        <v>152</v>
      </c>
      <c r="D106" s="320" t="s">
        <v>133</v>
      </c>
      <c r="E106" s="321" t="s">
        <v>154</v>
      </c>
      <c r="F106" s="322" t="s">
        <v>155</v>
      </c>
      <c r="G106" s="323" t="s">
        <v>136</v>
      </c>
      <c r="H106" s="324">
        <v>3.1019999999999999</v>
      </c>
      <c r="I106" s="316"/>
      <c r="J106" s="340">
        <f>ROUND(I106*H106,2)</f>
        <v>0</v>
      </c>
      <c r="K106" s="322" t="s">
        <v>137</v>
      </c>
      <c r="L106" s="26"/>
      <c r="M106" s="115" t="s">
        <v>3</v>
      </c>
      <c r="N106" s="116" t="s">
        <v>46</v>
      </c>
      <c r="O106" s="117">
        <v>3.8420000000000001</v>
      </c>
      <c r="P106" s="117">
        <f>O106*H106</f>
        <v>11.917883999999999</v>
      </c>
      <c r="Q106" s="117">
        <v>1.8774999999999999</v>
      </c>
      <c r="R106" s="117">
        <f>Q106*H106</f>
        <v>5.8240049999999997</v>
      </c>
      <c r="S106" s="117">
        <v>0</v>
      </c>
      <c r="T106" s="118">
        <f>S106*H106</f>
        <v>0</v>
      </c>
      <c r="AR106" s="119" t="s">
        <v>138</v>
      </c>
      <c r="AT106" s="119" t="s">
        <v>133</v>
      </c>
      <c r="AU106" s="119" t="s">
        <v>85</v>
      </c>
      <c r="AY106" s="17" t="s">
        <v>131</v>
      </c>
      <c r="BE106" s="120">
        <f>IF(N106="základní",J106,0)</f>
        <v>0</v>
      </c>
      <c r="BF106" s="120">
        <f>IF(N106="snížená",J106,0)</f>
        <v>0</v>
      </c>
      <c r="BG106" s="120">
        <f>IF(N106="zákl. přenesená",J106,0)</f>
        <v>0</v>
      </c>
      <c r="BH106" s="120">
        <f>IF(N106="sníž. přenesená",J106,0)</f>
        <v>0</v>
      </c>
      <c r="BI106" s="120">
        <f>IF(N106="nulová",J106,0)</f>
        <v>0</v>
      </c>
      <c r="BJ106" s="17" t="s">
        <v>83</v>
      </c>
      <c r="BK106" s="120">
        <f>ROUND(I106*H106,2)</f>
        <v>0</v>
      </c>
      <c r="BL106" s="17" t="s">
        <v>138</v>
      </c>
      <c r="BM106" s="119" t="s">
        <v>156</v>
      </c>
    </row>
    <row r="107" spans="2:65" s="1" customFormat="1" hidden="1" x14ac:dyDescent="0.25">
      <c r="B107" s="26"/>
      <c r="D107" s="121" t="s">
        <v>140</v>
      </c>
      <c r="F107" s="122" t="s">
        <v>157</v>
      </c>
      <c r="L107" s="26"/>
      <c r="M107" s="123"/>
      <c r="T107" s="39"/>
      <c r="AT107" s="17" t="s">
        <v>140</v>
      </c>
      <c r="AU107" s="17" t="s">
        <v>85</v>
      </c>
    </row>
    <row r="108" spans="2:65" s="12" customFormat="1" ht="20.6" hidden="1" x14ac:dyDescent="0.25">
      <c r="B108" s="124"/>
      <c r="D108" s="125" t="s">
        <v>142</v>
      </c>
      <c r="E108" s="126" t="s">
        <v>3</v>
      </c>
      <c r="F108" s="127" t="s">
        <v>158</v>
      </c>
      <c r="H108" s="126" t="s">
        <v>3</v>
      </c>
      <c r="L108" s="124"/>
      <c r="M108" s="128"/>
      <c r="T108" s="129"/>
      <c r="AT108" s="126" t="s">
        <v>142</v>
      </c>
      <c r="AU108" s="126" t="s">
        <v>85</v>
      </c>
      <c r="AV108" s="12" t="s">
        <v>83</v>
      </c>
      <c r="AW108" s="12" t="s">
        <v>37</v>
      </c>
      <c r="AX108" s="12" t="s">
        <v>75</v>
      </c>
      <c r="AY108" s="126" t="s">
        <v>131</v>
      </c>
    </row>
    <row r="109" spans="2:65" s="13" customFormat="1" hidden="1" x14ac:dyDescent="0.25">
      <c r="B109" s="130"/>
      <c r="D109" s="125" t="s">
        <v>142</v>
      </c>
      <c r="E109" s="131" t="s">
        <v>3</v>
      </c>
      <c r="F109" s="132" t="s">
        <v>159</v>
      </c>
      <c r="H109" s="133">
        <v>0.84199999999999997</v>
      </c>
      <c r="L109" s="130"/>
      <c r="M109" s="134"/>
      <c r="T109" s="135"/>
      <c r="AT109" s="131" t="s">
        <v>142</v>
      </c>
      <c r="AU109" s="131" t="s">
        <v>85</v>
      </c>
      <c r="AV109" s="13" t="s">
        <v>85</v>
      </c>
      <c r="AW109" s="13" t="s">
        <v>37</v>
      </c>
      <c r="AX109" s="13" t="s">
        <v>75</v>
      </c>
      <c r="AY109" s="131" t="s">
        <v>131</v>
      </c>
    </row>
    <row r="110" spans="2:65" s="12" customFormat="1" ht="20.6" hidden="1" x14ac:dyDescent="0.25">
      <c r="B110" s="124"/>
      <c r="D110" s="125" t="s">
        <v>142</v>
      </c>
      <c r="E110" s="126" t="s">
        <v>3</v>
      </c>
      <c r="F110" s="127" t="s">
        <v>160</v>
      </c>
      <c r="H110" s="126" t="s">
        <v>3</v>
      </c>
      <c r="L110" s="124"/>
      <c r="M110" s="128"/>
      <c r="T110" s="129"/>
      <c r="AT110" s="126" t="s">
        <v>142</v>
      </c>
      <c r="AU110" s="126" t="s">
        <v>85</v>
      </c>
      <c r="AV110" s="12" t="s">
        <v>83</v>
      </c>
      <c r="AW110" s="12" t="s">
        <v>37</v>
      </c>
      <c r="AX110" s="12" t="s">
        <v>75</v>
      </c>
      <c r="AY110" s="126" t="s">
        <v>131</v>
      </c>
    </row>
    <row r="111" spans="2:65" s="13" customFormat="1" hidden="1" x14ac:dyDescent="0.25">
      <c r="B111" s="130"/>
      <c r="D111" s="125" t="s">
        <v>142</v>
      </c>
      <c r="E111" s="131" t="s">
        <v>3</v>
      </c>
      <c r="F111" s="132" t="s">
        <v>161</v>
      </c>
      <c r="H111" s="133">
        <v>2.2599999999999998</v>
      </c>
      <c r="L111" s="130"/>
      <c r="M111" s="134"/>
      <c r="T111" s="135"/>
      <c r="AT111" s="131" t="s">
        <v>142</v>
      </c>
      <c r="AU111" s="131" t="s">
        <v>85</v>
      </c>
      <c r="AV111" s="13" t="s">
        <v>85</v>
      </c>
      <c r="AW111" s="13" t="s">
        <v>37</v>
      </c>
      <c r="AX111" s="13" t="s">
        <v>75</v>
      </c>
      <c r="AY111" s="131" t="s">
        <v>131</v>
      </c>
    </row>
    <row r="112" spans="2:65" s="14" customFormat="1" hidden="1" x14ac:dyDescent="0.25">
      <c r="B112" s="145"/>
      <c r="D112" s="125" t="s">
        <v>142</v>
      </c>
      <c r="E112" s="146" t="s">
        <v>3</v>
      </c>
      <c r="F112" s="147" t="s">
        <v>162</v>
      </c>
      <c r="H112" s="148">
        <v>3.1019999999999999</v>
      </c>
      <c r="L112" s="145"/>
      <c r="M112" s="149"/>
      <c r="T112" s="150"/>
      <c r="AT112" s="146" t="s">
        <v>142</v>
      </c>
      <c r="AU112" s="146" t="s">
        <v>85</v>
      </c>
      <c r="AV112" s="14" t="s">
        <v>138</v>
      </c>
      <c r="AW112" s="14" t="s">
        <v>37</v>
      </c>
      <c r="AX112" s="14" t="s">
        <v>83</v>
      </c>
      <c r="AY112" s="146" t="s">
        <v>131</v>
      </c>
    </row>
    <row r="113" spans="2:65" s="1" customFormat="1" ht="44.9" x14ac:dyDescent="0.25">
      <c r="B113" s="108"/>
      <c r="C113" s="320" t="s">
        <v>138</v>
      </c>
      <c r="D113" s="320" t="s">
        <v>133</v>
      </c>
      <c r="E113" s="321" t="s">
        <v>163</v>
      </c>
      <c r="F113" s="322" t="s">
        <v>164</v>
      </c>
      <c r="G113" s="323" t="s">
        <v>165</v>
      </c>
      <c r="H113" s="324">
        <v>4.92</v>
      </c>
      <c r="I113" s="316"/>
      <c r="J113" s="340">
        <f>ROUND(I113*H113,2)</f>
        <v>0</v>
      </c>
      <c r="K113" s="322" t="s">
        <v>137</v>
      </c>
      <c r="L113" s="26"/>
      <c r="M113" s="115" t="s">
        <v>3</v>
      </c>
      <c r="N113" s="116" t="s">
        <v>46</v>
      </c>
      <c r="O113" s="117">
        <v>0.70699999999999996</v>
      </c>
      <c r="P113" s="117">
        <f>O113*H113</f>
        <v>3.47844</v>
      </c>
      <c r="Q113" s="117">
        <v>0.3216</v>
      </c>
      <c r="R113" s="117">
        <f>Q113*H113</f>
        <v>1.5822719999999999</v>
      </c>
      <c r="S113" s="117">
        <v>0</v>
      </c>
      <c r="T113" s="118">
        <f>S113*H113</f>
        <v>0</v>
      </c>
      <c r="AR113" s="119" t="s">
        <v>138</v>
      </c>
      <c r="AT113" s="119" t="s">
        <v>133</v>
      </c>
      <c r="AU113" s="119" t="s">
        <v>85</v>
      </c>
      <c r="AY113" s="17" t="s">
        <v>131</v>
      </c>
      <c r="BE113" s="120">
        <f>IF(N113="základní",J113,0)</f>
        <v>0</v>
      </c>
      <c r="BF113" s="120">
        <f>IF(N113="snížená",J113,0)</f>
        <v>0</v>
      </c>
      <c r="BG113" s="120">
        <f>IF(N113="zákl. přenesená",J113,0)</f>
        <v>0</v>
      </c>
      <c r="BH113" s="120">
        <f>IF(N113="sníž. přenesená",J113,0)</f>
        <v>0</v>
      </c>
      <c r="BI113" s="120">
        <f>IF(N113="nulová",J113,0)</f>
        <v>0</v>
      </c>
      <c r="BJ113" s="17" t="s">
        <v>83</v>
      </c>
      <c r="BK113" s="120">
        <f>ROUND(I113*H113,2)</f>
        <v>0</v>
      </c>
      <c r="BL113" s="17" t="s">
        <v>138</v>
      </c>
      <c r="BM113" s="119" t="s">
        <v>166</v>
      </c>
    </row>
    <row r="114" spans="2:65" s="1" customFormat="1" x14ac:dyDescent="0.25">
      <c r="B114" s="26"/>
      <c r="D114" s="121" t="s">
        <v>140</v>
      </c>
      <c r="F114" s="330" t="s">
        <v>167</v>
      </c>
      <c r="L114" s="26"/>
      <c r="M114" s="123"/>
      <c r="T114" s="39"/>
      <c r="AT114" s="17" t="s">
        <v>140</v>
      </c>
      <c r="AU114" s="17" t="s">
        <v>85</v>
      </c>
    </row>
    <row r="115" spans="2:65" s="12" customFormat="1" ht="20.6" x14ac:dyDescent="0.25">
      <c r="B115" s="124"/>
      <c r="D115" s="125" t="s">
        <v>142</v>
      </c>
      <c r="E115" s="126" t="s">
        <v>3</v>
      </c>
      <c r="F115" s="127" t="s">
        <v>1749</v>
      </c>
      <c r="H115" s="126" t="s">
        <v>3</v>
      </c>
      <c r="L115" s="124"/>
      <c r="M115" s="128"/>
      <c r="T115" s="129"/>
      <c r="AT115" s="126" t="s">
        <v>142</v>
      </c>
      <c r="AU115" s="126" t="s">
        <v>85</v>
      </c>
      <c r="AV115" s="12" t="s">
        <v>83</v>
      </c>
      <c r="AW115" s="12" t="s">
        <v>37</v>
      </c>
      <c r="AX115" s="12" t="s">
        <v>75</v>
      </c>
      <c r="AY115" s="126" t="s">
        <v>131</v>
      </c>
    </row>
    <row r="116" spans="2:65" s="13" customFormat="1" x14ac:dyDescent="0.25">
      <c r="B116" s="130"/>
      <c r="D116" s="125" t="s">
        <v>142</v>
      </c>
      <c r="E116" s="131" t="s">
        <v>3</v>
      </c>
      <c r="F116" s="132" t="s">
        <v>168</v>
      </c>
      <c r="H116" s="133">
        <v>4.92</v>
      </c>
      <c r="L116" s="130"/>
      <c r="M116" s="134"/>
      <c r="T116" s="135"/>
      <c r="AT116" s="131" t="s">
        <v>142</v>
      </c>
      <c r="AU116" s="131" t="s">
        <v>85</v>
      </c>
      <c r="AV116" s="13" t="s">
        <v>85</v>
      </c>
      <c r="AW116" s="13" t="s">
        <v>37</v>
      </c>
      <c r="AX116" s="13" t="s">
        <v>75</v>
      </c>
      <c r="AY116" s="131" t="s">
        <v>131</v>
      </c>
    </row>
    <row r="117" spans="2:65" s="14" customFormat="1" x14ac:dyDescent="0.25">
      <c r="B117" s="145"/>
      <c r="D117" s="125" t="s">
        <v>142</v>
      </c>
      <c r="E117" s="146" t="s">
        <v>3</v>
      </c>
      <c r="F117" s="147" t="s">
        <v>162</v>
      </c>
      <c r="H117" s="148">
        <v>4.92</v>
      </c>
      <c r="L117" s="145"/>
      <c r="M117" s="149"/>
      <c r="T117" s="150"/>
      <c r="AT117" s="146" t="s">
        <v>142</v>
      </c>
      <c r="AU117" s="146" t="s">
        <v>85</v>
      </c>
      <c r="AV117" s="14" t="s">
        <v>138</v>
      </c>
      <c r="AW117" s="14" t="s">
        <v>37</v>
      </c>
      <c r="AX117" s="14" t="s">
        <v>83</v>
      </c>
      <c r="AY117" s="146" t="s">
        <v>131</v>
      </c>
    </row>
    <row r="118" spans="2:65" s="11" customFormat="1" ht="12.65" x14ac:dyDescent="0.3">
      <c r="B118" s="97"/>
      <c r="D118" s="98" t="s">
        <v>74</v>
      </c>
      <c r="E118" s="106" t="s">
        <v>169</v>
      </c>
      <c r="F118" s="106" t="s">
        <v>170</v>
      </c>
      <c r="J118" s="107">
        <f>BK118</f>
        <v>0</v>
      </c>
      <c r="L118" s="97"/>
      <c r="M118" s="101"/>
      <c r="P118" s="102">
        <f>SUM(P119:P139)</f>
        <v>71.635810000000006</v>
      </c>
      <c r="R118" s="102">
        <f>SUM(R119:R139)</f>
        <v>0</v>
      </c>
      <c r="T118" s="103">
        <f>SUM(T119:T139)</f>
        <v>18.759250000000002</v>
      </c>
      <c r="AR118" s="98" t="s">
        <v>83</v>
      </c>
      <c r="AT118" s="104" t="s">
        <v>74</v>
      </c>
      <c r="AU118" s="104" t="s">
        <v>83</v>
      </c>
      <c r="AY118" s="98" t="s">
        <v>131</v>
      </c>
      <c r="BK118" s="105">
        <f>SUM(BK119:BK139)</f>
        <v>0</v>
      </c>
    </row>
    <row r="119" spans="2:65" s="1" customFormat="1" ht="16.5" customHeight="1" x14ac:dyDescent="0.25">
      <c r="B119" s="108"/>
      <c r="C119" s="320" t="s">
        <v>171</v>
      </c>
      <c r="D119" s="320" t="s">
        <v>133</v>
      </c>
      <c r="E119" s="321" t="s">
        <v>172</v>
      </c>
      <c r="F119" s="322" t="s">
        <v>173</v>
      </c>
      <c r="G119" s="323" t="s">
        <v>136</v>
      </c>
      <c r="H119" s="324">
        <v>2.585</v>
      </c>
      <c r="I119" s="316"/>
      <c r="J119" s="340">
        <f>ROUND(I119*H119,2)</f>
        <v>0</v>
      </c>
      <c r="K119" s="322" t="s">
        <v>137</v>
      </c>
      <c r="L119" s="26"/>
      <c r="M119" s="115" t="s">
        <v>3</v>
      </c>
      <c r="N119" s="116" t="s">
        <v>46</v>
      </c>
      <c r="O119" s="117">
        <v>10.986000000000001</v>
      </c>
      <c r="P119" s="117">
        <f>O119*H119</f>
        <v>28.398810000000001</v>
      </c>
      <c r="Q119" s="117">
        <v>0</v>
      </c>
      <c r="R119" s="117">
        <f>Q119*H119</f>
        <v>0</v>
      </c>
      <c r="S119" s="117">
        <v>2.4</v>
      </c>
      <c r="T119" s="118">
        <f>S119*H119</f>
        <v>6.2039999999999997</v>
      </c>
      <c r="AR119" s="119" t="s">
        <v>138</v>
      </c>
      <c r="AT119" s="119" t="s">
        <v>133</v>
      </c>
      <c r="AU119" s="119" t="s">
        <v>85</v>
      </c>
      <c r="AY119" s="17" t="s">
        <v>131</v>
      </c>
      <c r="BE119" s="120">
        <f>IF(N119="základní",J119,0)</f>
        <v>0</v>
      </c>
      <c r="BF119" s="120">
        <f>IF(N119="snížená",J119,0)</f>
        <v>0</v>
      </c>
      <c r="BG119" s="120">
        <f>IF(N119="zákl. přenesená",J119,0)</f>
        <v>0</v>
      </c>
      <c r="BH119" s="120">
        <f>IF(N119="sníž. přenesená",J119,0)</f>
        <v>0</v>
      </c>
      <c r="BI119" s="120">
        <f>IF(N119="nulová",J119,0)</f>
        <v>0</v>
      </c>
      <c r="BJ119" s="17" t="s">
        <v>83</v>
      </c>
      <c r="BK119" s="120">
        <f>ROUND(I119*H119,2)</f>
        <v>0</v>
      </c>
      <c r="BL119" s="17" t="s">
        <v>138</v>
      </c>
      <c r="BM119" s="119" t="s">
        <v>174</v>
      </c>
    </row>
    <row r="120" spans="2:65" s="1" customFormat="1" hidden="1" x14ac:dyDescent="0.25">
      <c r="B120" s="26"/>
      <c r="D120" s="121" t="s">
        <v>140</v>
      </c>
      <c r="F120" s="122" t="s">
        <v>175</v>
      </c>
      <c r="L120" s="26"/>
      <c r="M120" s="123"/>
      <c r="T120" s="39"/>
      <c r="AT120" s="17" t="s">
        <v>140</v>
      </c>
      <c r="AU120" s="17" t="s">
        <v>85</v>
      </c>
    </row>
    <row r="121" spans="2:65" s="12" customFormat="1" hidden="1" x14ac:dyDescent="0.25">
      <c r="B121" s="124"/>
      <c r="D121" s="125" t="s">
        <v>142</v>
      </c>
      <c r="E121" s="126" t="s">
        <v>3</v>
      </c>
      <c r="F121" s="127" t="s">
        <v>176</v>
      </c>
      <c r="H121" s="126" t="s">
        <v>3</v>
      </c>
      <c r="L121" s="124"/>
      <c r="M121" s="128"/>
      <c r="T121" s="129"/>
      <c r="AT121" s="126" t="s">
        <v>142</v>
      </c>
      <c r="AU121" s="126" t="s">
        <v>85</v>
      </c>
      <c r="AV121" s="12" t="s">
        <v>83</v>
      </c>
      <c r="AW121" s="12" t="s">
        <v>37</v>
      </c>
      <c r="AX121" s="12" t="s">
        <v>75</v>
      </c>
      <c r="AY121" s="126" t="s">
        <v>131</v>
      </c>
    </row>
    <row r="122" spans="2:65" s="13" customFormat="1" hidden="1" x14ac:dyDescent="0.25">
      <c r="B122" s="130"/>
      <c r="D122" s="125" t="s">
        <v>142</v>
      </c>
      <c r="E122" s="131" t="s">
        <v>3</v>
      </c>
      <c r="F122" s="132" t="s">
        <v>177</v>
      </c>
      <c r="H122" s="133">
        <v>1.21</v>
      </c>
      <c r="L122" s="130"/>
      <c r="M122" s="134"/>
      <c r="T122" s="135"/>
      <c r="AT122" s="131" t="s">
        <v>142</v>
      </c>
      <c r="AU122" s="131" t="s">
        <v>85</v>
      </c>
      <c r="AV122" s="13" t="s">
        <v>85</v>
      </c>
      <c r="AW122" s="13" t="s">
        <v>37</v>
      </c>
      <c r="AX122" s="13" t="s">
        <v>75</v>
      </c>
      <c r="AY122" s="131" t="s">
        <v>131</v>
      </c>
    </row>
    <row r="123" spans="2:65" s="12" customFormat="1" hidden="1" x14ac:dyDescent="0.25">
      <c r="B123" s="124"/>
      <c r="D123" s="125" t="s">
        <v>142</v>
      </c>
      <c r="E123" s="126" t="s">
        <v>3</v>
      </c>
      <c r="F123" s="127" t="s">
        <v>178</v>
      </c>
      <c r="H123" s="126" t="s">
        <v>3</v>
      </c>
      <c r="L123" s="124"/>
      <c r="M123" s="128"/>
      <c r="T123" s="129"/>
      <c r="AT123" s="126" t="s">
        <v>142</v>
      </c>
      <c r="AU123" s="126" t="s">
        <v>85</v>
      </c>
      <c r="AV123" s="12" t="s">
        <v>83</v>
      </c>
      <c r="AW123" s="12" t="s">
        <v>37</v>
      </c>
      <c r="AX123" s="12" t="s">
        <v>75</v>
      </c>
      <c r="AY123" s="126" t="s">
        <v>131</v>
      </c>
    </row>
    <row r="124" spans="2:65" s="13" customFormat="1" hidden="1" x14ac:dyDescent="0.25">
      <c r="B124" s="130"/>
      <c r="D124" s="125" t="s">
        <v>142</v>
      </c>
      <c r="E124" s="131" t="s">
        <v>3</v>
      </c>
      <c r="F124" s="132" t="s">
        <v>179</v>
      </c>
      <c r="H124" s="133">
        <v>1.375</v>
      </c>
      <c r="L124" s="130"/>
      <c r="M124" s="134"/>
      <c r="T124" s="135"/>
      <c r="AT124" s="131" t="s">
        <v>142</v>
      </c>
      <c r="AU124" s="131" t="s">
        <v>85</v>
      </c>
      <c r="AV124" s="13" t="s">
        <v>85</v>
      </c>
      <c r="AW124" s="13" t="s">
        <v>37</v>
      </c>
      <c r="AX124" s="13" t="s">
        <v>75</v>
      </c>
      <c r="AY124" s="131" t="s">
        <v>131</v>
      </c>
    </row>
    <row r="125" spans="2:65" s="14" customFormat="1" hidden="1" x14ac:dyDescent="0.25">
      <c r="B125" s="145"/>
      <c r="D125" s="125" t="s">
        <v>142</v>
      </c>
      <c r="E125" s="146" t="s">
        <v>3</v>
      </c>
      <c r="F125" s="147" t="s">
        <v>162</v>
      </c>
      <c r="H125" s="148">
        <v>2.585</v>
      </c>
      <c r="L125" s="145"/>
      <c r="M125" s="149"/>
      <c r="T125" s="150"/>
      <c r="AT125" s="146" t="s">
        <v>142</v>
      </c>
      <c r="AU125" s="146" t="s">
        <v>85</v>
      </c>
      <c r="AV125" s="14" t="s">
        <v>138</v>
      </c>
      <c r="AW125" s="14" t="s">
        <v>37</v>
      </c>
      <c r="AX125" s="14" t="s">
        <v>83</v>
      </c>
      <c r="AY125" s="146" t="s">
        <v>131</v>
      </c>
    </row>
    <row r="126" spans="2:65" s="1" customFormat="1" ht="44.3" customHeight="1" x14ac:dyDescent="0.25">
      <c r="B126" s="108"/>
      <c r="C126" s="320" t="s">
        <v>180</v>
      </c>
      <c r="D126" s="320" t="s">
        <v>133</v>
      </c>
      <c r="E126" s="321" t="s">
        <v>181</v>
      </c>
      <c r="F126" s="322" t="s">
        <v>182</v>
      </c>
      <c r="G126" s="323" t="s">
        <v>165</v>
      </c>
      <c r="H126" s="324">
        <v>4.25</v>
      </c>
      <c r="I126" s="316"/>
      <c r="J126" s="340">
        <f>ROUND(I126*H126,2)</f>
        <v>0</v>
      </c>
      <c r="K126" s="322" t="s">
        <v>137</v>
      </c>
      <c r="L126" s="26"/>
      <c r="M126" s="115" t="s">
        <v>3</v>
      </c>
      <c r="N126" s="116" t="s">
        <v>46</v>
      </c>
      <c r="O126" s="117">
        <v>0.28399999999999997</v>
      </c>
      <c r="P126" s="117">
        <f>O126*H126</f>
        <v>1.2069999999999999</v>
      </c>
      <c r="Q126" s="117">
        <v>0</v>
      </c>
      <c r="R126" s="117">
        <f>Q126*H126</f>
        <v>0</v>
      </c>
      <c r="S126" s="117">
        <v>0.26100000000000001</v>
      </c>
      <c r="T126" s="118">
        <f>S126*H126</f>
        <v>1.1092500000000001</v>
      </c>
      <c r="AR126" s="119" t="s">
        <v>138</v>
      </c>
      <c r="AT126" s="119" t="s">
        <v>133</v>
      </c>
      <c r="AU126" s="119" t="s">
        <v>85</v>
      </c>
      <c r="AY126" s="17" t="s">
        <v>131</v>
      </c>
      <c r="BE126" s="120">
        <f>IF(N126="základní",J126,0)</f>
        <v>0</v>
      </c>
      <c r="BF126" s="120">
        <f>IF(N126="snížená",J126,0)</f>
        <v>0</v>
      </c>
      <c r="BG126" s="120">
        <f>IF(N126="zákl. přenesená",J126,0)</f>
        <v>0</v>
      </c>
      <c r="BH126" s="120">
        <f>IF(N126="sníž. přenesená",J126,0)</f>
        <v>0</v>
      </c>
      <c r="BI126" s="120">
        <f>IF(N126="nulová",J126,0)</f>
        <v>0</v>
      </c>
      <c r="BJ126" s="17" t="s">
        <v>83</v>
      </c>
      <c r="BK126" s="120">
        <f>ROUND(I126*H126,2)</f>
        <v>0</v>
      </c>
      <c r="BL126" s="17" t="s">
        <v>138</v>
      </c>
      <c r="BM126" s="119" t="s">
        <v>183</v>
      </c>
    </row>
    <row r="127" spans="2:65" s="1" customFormat="1" hidden="1" x14ac:dyDescent="0.25">
      <c r="B127" s="26"/>
      <c r="D127" s="121" t="s">
        <v>140</v>
      </c>
      <c r="F127" s="122" t="s">
        <v>184</v>
      </c>
      <c r="L127" s="26"/>
      <c r="M127" s="123"/>
      <c r="T127" s="39"/>
      <c r="AT127" s="17" t="s">
        <v>140</v>
      </c>
      <c r="AU127" s="17" t="s">
        <v>85</v>
      </c>
    </row>
    <row r="128" spans="2:65" s="1" customFormat="1" ht="24.2" customHeight="1" x14ac:dyDescent="0.25">
      <c r="B128" s="108"/>
      <c r="C128" s="320" t="s">
        <v>185</v>
      </c>
      <c r="D128" s="320" t="s">
        <v>133</v>
      </c>
      <c r="E128" s="321" t="s">
        <v>186</v>
      </c>
      <c r="F128" s="322" t="s">
        <v>187</v>
      </c>
      <c r="G128" s="323" t="s">
        <v>136</v>
      </c>
      <c r="H128" s="324">
        <v>4.6500000000000004</v>
      </c>
      <c r="I128" s="316"/>
      <c r="J128" s="340">
        <f>ROUND(I128*H128,2)</f>
        <v>0</v>
      </c>
      <c r="K128" s="322" t="s">
        <v>137</v>
      </c>
      <c r="L128" s="26"/>
      <c r="M128" s="115" t="s">
        <v>3</v>
      </c>
      <c r="N128" s="116" t="s">
        <v>46</v>
      </c>
      <c r="O128" s="117">
        <v>8.5</v>
      </c>
      <c r="P128" s="117">
        <f>O128*H128</f>
        <v>39.525000000000006</v>
      </c>
      <c r="Q128" s="117">
        <v>0</v>
      </c>
      <c r="R128" s="117">
        <f>Q128*H128</f>
        <v>0</v>
      </c>
      <c r="S128" s="117">
        <v>2.4</v>
      </c>
      <c r="T128" s="118">
        <f>S128*H128</f>
        <v>11.16</v>
      </c>
      <c r="AR128" s="119" t="s">
        <v>138</v>
      </c>
      <c r="AT128" s="119" t="s">
        <v>133</v>
      </c>
      <c r="AU128" s="119" t="s">
        <v>85</v>
      </c>
      <c r="AY128" s="17" t="s">
        <v>131</v>
      </c>
      <c r="BE128" s="120">
        <f>IF(N128="základní",J128,0)</f>
        <v>0</v>
      </c>
      <c r="BF128" s="120">
        <f>IF(N128="snížená",J128,0)</f>
        <v>0</v>
      </c>
      <c r="BG128" s="120">
        <f>IF(N128="zákl. přenesená",J128,0)</f>
        <v>0</v>
      </c>
      <c r="BH128" s="120">
        <f>IF(N128="sníž. přenesená",J128,0)</f>
        <v>0</v>
      </c>
      <c r="BI128" s="120">
        <f>IF(N128="nulová",J128,0)</f>
        <v>0</v>
      </c>
      <c r="BJ128" s="17" t="s">
        <v>83</v>
      </c>
      <c r="BK128" s="120">
        <f>ROUND(I128*H128,2)</f>
        <v>0</v>
      </c>
      <c r="BL128" s="17" t="s">
        <v>138</v>
      </c>
      <c r="BM128" s="119" t="s">
        <v>188</v>
      </c>
    </row>
    <row r="129" spans="2:65" s="1" customFormat="1" hidden="1" x14ac:dyDescent="0.25">
      <c r="B129" s="26"/>
      <c r="D129" s="121" t="s">
        <v>140</v>
      </c>
      <c r="F129" s="122" t="s">
        <v>189</v>
      </c>
      <c r="L129" s="26"/>
      <c r="M129" s="123"/>
      <c r="T129" s="39"/>
      <c r="AT129" s="17" t="s">
        <v>140</v>
      </c>
      <c r="AU129" s="17" t="s">
        <v>85</v>
      </c>
    </row>
    <row r="130" spans="2:65" s="12" customFormat="1" hidden="1" x14ac:dyDescent="0.25">
      <c r="B130" s="124"/>
      <c r="D130" s="125" t="s">
        <v>142</v>
      </c>
      <c r="E130" s="126" t="s">
        <v>3</v>
      </c>
      <c r="F130" s="127" t="s">
        <v>190</v>
      </c>
      <c r="H130" s="126" t="s">
        <v>3</v>
      </c>
      <c r="L130" s="124"/>
      <c r="M130" s="128"/>
      <c r="T130" s="129"/>
      <c r="AT130" s="126" t="s">
        <v>142</v>
      </c>
      <c r="AU130" s="126" t="s">
        <v>85</v>
      </c>
      <c r="AV130" s="12" t="s">
        <v>83</v>
      </c>
      <c r="AW130" s="12" t="s">
        <v>37</v>
      </c>
      <c r="AX130" s="12" t="s">
        <v>75</v>
      </c>
      <c r="AY130" s="126" t="s">
        <v>131</v>
      </c>
    </row>
    <row r="131" spans="2:65" s="13" customFormat="1" hidden="1" x14ac:dyDescent="0.25">
      <c r="B131" s="130"/>
      <c r="D131" s="125" t="s">
        <v>142</v>
      </c>
      <c r="E131" s="131" t="s">
        <v>3</v>
      </c>
      <c r="F131" s="132" t="s">
        <v>191</v>
      </c>
      <c r="H131" s="133">
        <v>4.6500000000000004</v>
      </c>
      <c r="L131" s="130"/>
      <c r="M131" s="134"/>
      <c r="T131" s="135"/>
      <c r="AT131" s="131" t="s">
        <v>142</v>
      </c>
      <c r="AU131" s="131" t="s">
        <v>85</v>
      </c>
      <c r="AV131" s="13" t="s">
        <v>85</v>
      </c>
      <c r="AW131" s="13" t="s">
        <v>37</v>
      </c>
      <c r="AX131" s="13" t="s">
        <v>83</v>
      </c>
      <c r="AY131" s="131" t="s">
        <v>131</v>
      </c>
    </row>
    <row r="132" spans="2:65" s="1" customFormat="1" ht="55.55" customHeight="1" x14ac:dyDescent="0.25">
      <c r="B132" s="108"/>
      <c r="C132" s="320" t="s">
        <v>149</v>
      </c>
      <c r="D132" s="320" t="s">
        <v>133</v>
      </c>
      <c r="E132" s="321" t="s">
        <v>192</v>
      </c>
      <c r="F132" s="322" t="s">
        <v>193</v>
      </c>
      <c r="G132" s="323" t="s">
        <v>194</v>
      </c>
      <c r="H132" s="324">
        <v>2</v>
      </c>
      <c r="I132" s="316"/>
      <c r="J132" s="340">
        <f>ROUND(I132*H132,2)</f>
        <v>0</v>
      </c>
      <c r="K132" s="322" t="s">
        <v>137</v>
      </c>
      <c r="L132" s="26"/>
      <c r="M132" s="115" t="s">
        <v>3</v>
      </c>
      <c r="N132" s="116" t="s">
        <v>46</v>
      </c>
      <c r="O132" s="117">
        <v>0.84599999999999997</v>
      </c>
      <c r="P132" s="117">
        <f>O132*H132</f>
        <v>1.6919999999999999</v>
      </c>
      <c r="Q132" s="117">
        <v>0</v>
      </c>
      <c r="R132" s="117">
        <f>Q132*H132</f>
        <v>0</v>
      </c>
      <c r="S132" s="117">
        <v>7.3999999999999996E-2</v>
      </c>
      <c r="T132" s="118">
        <f>S132*H132</f>
        <v>0.14799999999999999</v>
      </c>
      <c r="AR132" s="119" t="s">
        <v>138</v>
      </c>
      <c r="AT132" s="119" t="s">
        <v>133</v>
      </c>
      <c r="AU132" s="119" t="s">
        <v>85</v>
      </c>
      <c r="AY132" s="17" t="s">
        <v>131</v>
      </c>
      <c r="BE132" s="120">
        <f>IF(N132="základní",J132,0)</f>
        <v>0</v>
      </c>
      <c r="BF132" s="120">
        <f>IF(N132="snížená",J132,0)</f>
        <v>0</v>
      </c>
      <c r="BG132" s="120">
        <f>IF(N132="zákl. přenesená",J132,0)</f>
        <v>0</v>
      </c>
      <c r="BH132" s="120">
        <f>IF(N132="sníž. přenesená",J132,0)</f>
        <v>0</v>
      </c>
      <c r="BI132" s="120">
        <f>IF(N132="nulová",J132,0)</f>
        <v>0</v>
      </c>
      <c r="BJ132" s="17" t="s">
        <v>83</v>
      </c>
      <c r="BK132" s="120">
        <f>ROUND(I132*H132,2)</f>
        <v>0</v>
      </c>
      <c r="BL132" s="17" t="s">
        <v>138</v>
      </c>
      <c r="BM132" s="119" t="s">
        <v>195</v>
      </c>
    </row>
    <row r="133" spans="2:65" s="1" customFormat="1" hidden="1" x14ac:dyDescent="0.25">
      <c r="B133" s="26"/>
      <c r="D133" s="121" t="s">
        <v>140</v>
      </c>
      <c r="F133" s="122" t="s">
        <v>196</v>
      </c>
      <c r="L133" s="26"/>
      <c r="M133" s="123"/>
      <c r="T133" s="39"/>
      <c r="AT133" s="17" t="s">
        <v>140</v>
      </c>
      <c r="AU133" s="17" t="s">
        <v>85</v>
      </c>
    </row>
    <row r="134" spans="2:65" s="12" customFormat="1" hidden="1" x14ac:dyDescent="0.25">
      <c r="B134" s="124"/>
      <c r="D134" s="125" t="s">
        <v>142</v>
      </c>
      <c r="E134" s="126" t="s">
        <v>3</v>
      </c>
      <c r="F134" s="127" t="s">
        <v>197</v>
      </c>
      <c r="H134" s="126" t="s">
        <v>3</v>
      </c>
      <c r="L134" s="124"/>
      <c r="M134" s="128"/>
      <c r="T134" s="129"/>
      <c r="AT134" s="126" t="s">
        <v>142</v>
      </c>
      <c r="AU134" s="126" t="s">
        <v>85</v>
      </c>
      <c r="AV134" s="12" t="s">
        <v>83</v>
      </c>
      <c r="AW134" s="12" t="s">
        <v>37</v>
      </c>
      <c r="AX134" s="12" t="s">
        <v>75</v>
      </c>
      <c r="AY134" s="126" t="s">
        <v>131</v>
      </c>
    </row>
    <row r="135" spans="2:65" s="13" customFormat="1" hidden="1" x14ac:dyDescent="0.25">
      <c r="B135" s="130"/>
      <c r="D135" s="125" t="s">
        <v>142</v>
      </c>
      <c r="E135" s="131" t="s">
        <v>3</v>
      </c>
      <c r="F135" s="132" t="s">
        <v>83</v>
      </c>
      <c r="H135" s="133">
        <v>1</v>
      </c>
      <c r="L135" s="130"/>
      <c r="M135" s="134"/>
      <c r="T135" s="135"/>
      <c r="AT135" s="131" t="s">
        <v>142</v>
      </c>
      <c r="AU135" s="131" t="s">
        <v>85</v>
      </c>
      <c r="AV135" s="13" t="s">
        <v>85</v>
      </c>
      <c r="AW135" s="13" t="s">
        <v>37</v>
      </c>
      <c r="AX135" s="13" t="s">
        <v>75</v>
      </c>
      <c r="AY135" s="131" t="s">
        <v>131</v>
      </c>
    </row>
    <row r="136" spans="2:65" s="12" customFormat="1" ht="20.6" hidden="1" x14ac:dyDescent="0.25">
      <c r="B136" s="124"/>
      <c r="D136" s="125" t="s">
        <v>142</v>
      </c>
      <c r="E136" s="126" t="s">
        <v>3</v>
      </c>
      <c r="F136" s="127" t="s">
        <v>198</v>
      </c>
      <c r="H136" s="126" t="s">
        <v>3</v>
      </c>
      <c r="L136" s="124"/>
      <c r="M136" s="128"/>
      <c r="T136" s="129"/>
      <c r="AT136" s="126" t="s">
        <v>142</v>
      </c>
      <c r="AU136" s="126" t="s">
        <v>85</v>
      </c>
      <c r="AV136" s="12" t="s">
        <v>83</v>
      </c>
      <c r="AW136" s="12" t="s">
        <v>37</v>
      </c>
      <c r="AX136" s="12" t="s">
        <v>75</v>
      </c>
      <c r="AY136" s="126" t="s">
        <v>131</v>
      </c>
    </row>
    <row r="137" spans="2:65" s="13" customFormat="1" hidden="1" x14ac:dyDescent="0.25">
      <c r="B137" s="130"/>
      <c r="D137" s="125" t="s">
        <v>142</v>
      </c>
      <c r="E137" s="131" t="s">
        <v>3</v>
      </c>
      <c r="F137" s="132" t="s">
        <v>83</v>
      </c>
      <c r="H137" s="133">
        <v>1</v>
      </c>
      <c r="L137" s="130"/>
      <c r="M137" s="134"/>
      <c r="T137" s="135"/>
      <c r="AT137" s="131" t="s">
        <v>142</v>
      </c>
      <c r="AU137" s="131" t="s">
        <v>85</v>
      </c>
      <c r="AV137" s="13" t="s">
        <v>85</v>
      </c>
      <c r="AW137" s="13" t="s">
        <v>37</v>
      </c>
      <c r="AX137" s="13" t="s">
        <v>75</v>
      </c>
      <c r="AY137" s="131" t="s">
        <v>131</v>
      </c>
    </row>
    <row r="138" spans="2:65" s="14" customFormat="1" hidden="1" x14ac:dyDescent="0.25">
      <c r="B138" s="145"/>
      <c r="D138" s="125" t="s">
        <v>142</v>
      </c>
      <c r="E138" s="146" t="s">
        <v>3</v>
      </c>
      <c r="F138" s="147" t="s">
        <v>162</v>
      </c>
      <c r="H138" s="148">
        <v>2</v>
      </c>
      <c r="L138" s="145"/>
      <c r="M138" s="149"/>
      <c r="T138" s="150"/>
      <c r="AT138" s="146" t="s">
        <v>142</v>
      </c>
      <c r="AU138" s="146" t="s">
        <v>85</v>
      </c>
      <c r="AV138" s="14" t="s">
        <v>138</v>
      </c>
      <c r="AW138" s="14" t="s">
        <v>37</v>
      </c>
      <c r="AX138" s="14" t="s">
        <v>83</v>
      </c>
      <c r="AY138" s="146" t="s">
        <v>131</v>
      </c>
    </row>
    <row r="139" spans="2:65" s="1" customFormat="1" ht="16.5" customHeight="1" x14ac:dyDescent="0.25">
      <c r="B139" s="108"/>
      <c r="C139" s="320" t="s">
        <v>169</v>
      </c>
      <c r="D139" s="320" t="s">
        <v>133</v>
      </c>
      <c r="E139" s="321" t="s">
        <v>199</v>
      </c>
      <c r="F139" s="322" t="s">
        <v>200</v>
      </c>
      <c r="G139" s="323" t="s">
        <v>201</v>
      </c>
      <c r="H139" s="324">
        <v>1</v>
      </c>
      <c r="I139" s="316"/>
      <c r="J139" s="340">
        <f>ROUND(I139*H139,2)</f>
        <v>0</v>
      </c>
      <c r="K139" s="322" t="s">
        <v>3</v>
      </c>
      <c r="L139" s="26"/>
      <c r="M139" s="115" t="s">
        <v>3</v>
      </c>
      <c r="N139" s="116" t="s">
        <v>46</v>
      </c>
      <c r="O139" s="117">
        <v>0.81299999999999994</v>
      </c>
      <c r="P139" s="117">
        <f>O139*H139</f>
        <v>0.81299999999999994</v>
      </c>
      <c r="Q139" s="117">
        <v>0</v>
      </c>
      <c r="R139" s="117">
        <f>Q139*H139</f>
        <v>0</v>
      </c>
      <c r="S139" s="117">
        <v>0.13800000000000001</v>
      </c>
      <c r="T139" s="118">
        <f>S139*H139</f>
        <v>0.13800000000000001</v>
      </c>
      <c r="AR139" s="119" t="s">
        <v>138</v>
      </c>
      <c r="AT139" s="119" t="s">
        <v>133</v>
      </c>
      <c r="AU139" s="119" t="s">
        <v>85</v>
      </c>
      <c r="AY139" s="17" t="s">
        <v>131</v>
      </c>
      <c r="BE139" s="120">
        <f>IF(N139="základní",J139,0)</f>
        <v>0</v>
      </c>
      <c r="BF139" s="120">
        <f>IF(N139="snížená",J139,0)</f>
        <v>0</v>
      </c>
      <c r="BG139" s="120">
        <f>IF(N139="zákl. přenesená",J139,0)</f>
        <v>0</v>
      </c>
      <c r="BH139" s="120">
        <f>IF(N139="sníž. přenesená",J139,0)</f>
        <v>0</v>
      </c>
      <c r="BI139" s="120">
        <f>IF(N139="nulová",J139,0)</f>
        <v>0</v>
      </c>
      <c r="BJ139" s="17" t="s">
        <v>83</v>
      </c>
      <c r="BK139" s="120">
        <f>ROUND(I139*H139,2)</f>
        <v>0</v>
      </c>
      <c r="BL139" s="17" t="s">
        <v>138</v>
      </c>
      <c r="BM139" s="119" t="s">
        <v>202</v>
      </c>
    </row>
    <row r="140" spans="2:65" s="11" customFormat="1" ht="22.95" customHeight="1" x14ac:dyDescent="0.3">
      <c r="B140" s="97"/>
      <c r="D140" s="98" t="s">
        <v>74</v>
      </c>
      <c r="E140" s="106" t="s">
        <v>203</v>
      </c>
      <c r="F140" s="106" t="s">
        <v>204</v>
      </c>
      <c r="I140" s="318"/>
      <c r="J140" s="107">
        <f>BK140</f>
        <v>0</v>
      </c>
      <c r="L140" s="97"/>
      <c r="M140" s="101"/>
      <c r="P140" s="102">
        <f>SUM(P141:P149)</f>
        <v>110.72492499999998</v>
      </c>
      <c r="R140" s="102">
        <f>SUM(R141:R149)</f>
        <v>0</v>
      </c>
      <c r="T140" s="103">
        <f>SUM(T141:T149)</f>
        <v>0</v>
      </c>
      <c r="AR140" s="98" t="s">
        <v>83</v>
      </c>
      <c r="AT140" s="104" t="s">
        <v>74</v>
      </c>
      <c r="AU140" s="104" t="s">
        <v>83</v>
      </c>
      <c r="AY140" s="98" t="s">
        <v>131</v>
      </c>
      <c r="BK140" s="105">
        <f>SUM(BK141:BK149)</f>
        <v>0</v>
      </c>
    </row>
    <row r="141" spans="2:65" s="1" customFormat="1" ht="37.75" customHeight="1" x14ac:dyDescent="0.25">
      <c r="B141" s="108"/>
      <c r="C141" s="320" t="s">
        <v>205</v>
      </c>
      <c r="D141" s="320" t="s">
        <v>133</v>
      </c>
      <c r="E141" s="321" t="s">
        <v>206</v>
      </c>
      <c r="F141" s="322" t="s">
        <v>207</v>
      </c>
      <c r="G141" s="323" t="s">
        <v>148</v>
      </c>
      <c r="H141" s="324">
        <v>19.510999999999999</v>
      </c>
      <c r="I141" s="316"/>
      <c r="J141" s="340">
        <f>ROUND(I141*H141,2)</f>
        <v>0</v>
      </c>
      <c r="K141" s="322" t="s">
        <v>137</v>
      </c>
      <c r="L141" s="26"/>
      <c r="M141" s="115" t="s">
        <v>3</v>
      </c>
      <c r="N141" s="116" t="s">
        <v>46</v>
      </c>
      <c r="O141" s="117">
        <v>5.46</v>
      </c>
      <c r="P141" s="117">
        <f>O141*H141</f>
        <v>106.53005999999999</v>
      </c>
      <c r="Q141" s="117">
        <v>0</v>
      </c>
      <c r="R141" s="117">
        <f>Q141*H141</f>
        <v>0</v>
      </c>
      <c r="S141" s="117">
        <v>0</v>
      </c>
      <c r="T141" s="118">
        <f>S141*H141</f>
        <v>0</v>
      </c>
      <c r="AR141" s="119" t="s">
        <v>138</v>
      </c>
      <c r="AT141" s="119" t="s">
        <v>133</v>
      </c>
      <c r="AU141" s="119" t="s">
        <v>85</v>
      </c>
      <c r="AY141" s="17" t="s">
        <v>131</v>
      </c>
      <c r="BE141" s="120">
        <f>IF(N141="základní",J141,0)</f>
        <v>0</v>
      </c>
      <c r="BF141" s="120">
        <f>IF(N141="snížená",J141,0)</f>
        <v>0</v>
      </c>
      <c r="BG141" s="120">
        <f>IF(N141="zákl. přenesená",J141,0)</f>
        <v>0</v>
      </c>
      <c r="BH141" s="120">
        <f>IF(N141="sníž. přenesená",J141,0)</f>
        <v>0</v>
      </c>
      <c r="BI141" s="120">
        <f>IF(N141="nulová",J141,0)</f>
        <v>0</v>
      </c>
      <c r="BJ141" s="17" t="s">
        <v>83</v>
      </c>
      <c r="BK141" s="120">
        <f>ROUND(I141*H141,2)</f>
        <v>0</v>
      </c>
      <c r="BL141" s="17" t="s">
        <v>138</v>
      </c>
      <c r="BM141" s="119" t="s">
        <v>208</v>
      </c>
    </row>
    <row r="142" spans="2:65" s="1" customFormat="1" hidden="1" x14ac:dyDescent="0.25">
      <c r="B142" s="26"/>
      <c r="D142" s="121" t="s">
        <v>140</v>
      </c>
      <c r="F142" s="122" t="s">
        <v>209</v>
      </c>
      <c r="L142" s="26"/>
      <c r="M142" s="123"/>
      <c r="T142" s="39"/>
      <c r="AT142" s="17" t="s">
        <v>140</v>
      </c>
      <c r="AU142" s="17" t="s">
        <v>85</v>
      </c>
    </row>
    <row r="143" spans="2:65" s="1" customFormat="1" ht="33" customHeight="1" x14ac:dyDescent="0.25">
      <c r="B143" s="108"/>
      <c r="C143" s="320" t="s">
        <v>210</v>
      </c>
      <c r="D143" s="320" t="s">
        <v>133</v>
      </c>
      <c r="E143" s="321" t="s">
        <v>211</v>
      </c>
      <c r="F143" s="322" t="s">
        <v>212</v>
      </c>
      <c r="G143" s="323" t="s">
        <v>148</v>
      </c>
      <c r="H143" s="324">
        <v>19.510999999999999</v>
      </c>
      <c r="I143" s="316"/>
      <c r="J143" s="340">
        <f>ROUND(I143*H143,2)</f>
        <v>0</v>
      </c>
      <c r="K143" s="322" t="s">
        <v>137</v>
      </c>
      <c r="L143" s="26"/>
      <c r="M143" s="115" t="s">
        <v>3</v>
      </c>
      <c r="N143" s="116" t="s">
        <v>46</v>
      </c>
      <c r="O143" s="117">
        <v>0.125</v>
      </c>
      <c r="P143" s="117">
        <f>O143*H143</f>
        <v>2.4388749999999999</v>
      </c>
      <c r="Q143" s="117">
        <v>0</v>
      </c>
      <c r="R143" s="117">
        <f>Q143*H143</f>
        <v>0</v>
      </c>
      <c r="S143" s="117">
        <v>0</v>
      </c>
      <c r="T143" s="118">
        <f>S143*H143</f>
        <v>0</v>
      </c>
      <c r="AR143" s="119" t="s">
        <v>138</v>
      </c>
      <c r="AT143" s="119" t="s">
        <v>133</v>
      </c>
      <c r="AU143" s="119" t="s">
        <v>85</v>
      </c>
      <c r="AY143" s="17" t="s">
        <v>131</v>
      </c>
      <c r="BE143" s="120">
        <f>IF(N143="základní",J143,0)</f>
        <v>0</v>
      </c>
      <c r="BF143" s="120">
        <f>IF(N143="snížená",J143,0)</f>
        <v>0</v>
      </c>
      <c r="BG143" s="120">
        <f>IF(N143="zákl. přenesená",J143,0)</f>
        <v>0</v>
      </c>
      <c r="BH143" s="120">
        <f>IF(N143="sníž. přenesená",J143,0)</f>
        <v>0</v>
      </c>
      <c r="BI143" s="120">
        <f>IF(N143="nulová",J143,0)</f>
        <v>0</v>
      </c>
      <c r="BJ143" s="17" t="s">
        <v>83</v>
      </c>
      <c r="BK143" s="120">
        <f>ROUND(I143*H143,2)</f>
        <v>0</v>
      </c>
      <c r="BL143" s="17" t="s">
        <v>138</v>
      </c>
      <c r="BM143" s="119" t="s">
        <v>213</v>
      </c>
    </row>
    <row r="144" spans="2:65" s="1" customFormat="1" hidden="1" x14ac:dyDescent="0.25">
      <c r="B144" s="26"/>
      <c r="D144" s="121" t="s">
        <v>140</v>
      </c>
      <c r="F144" s="122" t="s">
        <v>214</v>
      </c>
      <c r="L144" s="26"/>
      <c r="M144" s="123"/>
      <c r="T144" s="39"/>
      <c r="AT144" s="17" t="s">
        <v>140</v>
      </c>
      <c r="AU144" s="17" t="s">
        <v>85</v>
      </c>
    </row>
    <row r="145" spans="2:65" s="1" customFormat="1" ht="44.3" customHeight="1" x14ac:dyDescent="0.25">
      <c r="B145" s="108"/>
      <c r="C145" s="320" t="s">
        <v>215</v>
      </c>
      <c r="D145" s="320" t="s">
        <v>133</v>
      </c>
      <c r="E145" s="321" t="s">
        <v>216</v>
      </c>
      <c r="F145" s="322" t="s">
        <v>217</v>
      </c>
      <c r="G145" s="323" t="s">
        <v>148</v>
      </c>
      <c r="H145" s="324">
        <v>292.66500000000002</v>
      </c>
      <c r="I145" s="316"/>
      <c r="J145" s="340">
        <f>ROUND(I145*H145,2)</f>
        <v>0</v>
      </c>
      <c r="K145" s="322" t="s">
        <v>137</v>
      </c>
      <c r="L145" s="26"/>
      <c r="M145" s="115" t="s">
        <v>3</v>
      </c>
      <c r="N145" s="116" t="s">
        <v>46</v>
      </c>
      <c r="O145" s="117">
        <v>6.0000000000000001E-3</v>
      </c>
      <c r="P145" s="117">
        <f>O145*H145</f>
        <v>1.7559900000000002</v>
      </c>
      <c r="Q145" s="117">
        <v>0</v>
      </c>
      <c r="R145" s="117">
        <f>Q145*H145</f>
        <v>0</v>
      </c>
      <c r="S145" s="117">
        <v>0</v>
      </c>
      <c r="T145" s="118">
        <f>S145*H145</f>
        <v>0</v>
      </c>
      <c r="AR145" s="119" t="s">
        <v>138</v>
      </c>
      <c r="AT145" s="119" t="s">
        <v>133</v>
      </c>
      <c r="AU145" s="119" t="s">
        <v>85</v>
      </c>
      <c r="AY145" s="17" t="s">
        <v>131</v>
      </c>
      <c r="BE145" s="120">
        <f>IF(N145="základní",J145,0)</f>
        <v>0</v>
      </c>
      <c r="BF145" s="120">
        <f>IF(N145="snížená",J145,0)</f>
        <v>0</v>
      </c>
      <c r="BG145" s="120">
        <f>IF(N145="zákl. přenesená",J145,0)</f>
        <v>0</v>
      </c>
      <c r="BH145" s="120">
        <f>IF(N145="sníž. přenesená",J145,0)</f>
        <v>0</v>
      </c>
      <c r="BI145" s="120">
        <f>IF(N145="nulová",J145,0)</f>
        <v>0</v>
      </c>
      <c r="BJ145" s="17" t="s">
        <v>83</v>
      </c>
      <c r="BK145" s="120">
        <f>ROUND(I145*H145,2)</f>
        <v>0</v>
      </c>
      <c r="BL145" s="17" t="s">
        <v>138</v>
      </c>
      <c r="BM145" s="119" t="s">
        <v>218</v>
      </c>
    </row>
    <row r="146" spans="2:65" s="1" customFormat="1" hidden="1" x14ac:dyDescent="0.25">
      <c r="B146" s="26"/>
      <c r="D146" s="121" t="s">
        <v>140</v>
      </c>
      <c r="F146" s="122" t="s">
        <v>219</v>
      </c>
      <c r="L146" s="26"/>
      <c r="M146" s="123"/>
      <c r="T146" s="39"/>
      <c r="AT146" s="17" t="s">
        <v>140</v>
      </c>
      <c r="AU146" s="17" t="s">
        <v>85</v>
      </c>
    </row>
    <row r="147" spans="2:65" s="13" customFormat="1" hidden="1" x14ac:dyDescent="0.25">
      <c r="B147" s="130"/>
      <c r="D147" s="125" t="s">
        <v>142</v>
      </c>
      <c r="F147" s="132" t="s">
        <v>220</v>
      </c>
      <c r="H147" s="133">
        <v>292.66500000000002</v>
      </c>
      <c r="L147" s="130"/>
      <c r="M147" s="134"/>
      <c r="T147" s="135"/>
      <c r="AT147" s="131" t="s">
        <v>142</v>
      </c>
      <c r="AU147" s="131" t="s">
        <v>85</v>
      </c>
      <c r="AV147" s="13" t="s">
        <v>85</v>
      </c>
      <c r="AW147" s="13" t="s">
        <v>4</v>
      </c>
      <c r="AX147" s="13" t="s">
        <v>83</v>
      </c>
      <c r="AY147" s="131" t="s">
        <v>131</v>
      </c>
    </row>
    <row r="148" spans="2:65" s="1" customFormat="1" ht="55.55" customHeight="1" x14ac:dyDescent="0.25">
      <c r="B148" s="108"/>
      <c r="C148" s="320" t="s">
        <v>221</v>
      </c>
      <c r="D148" s="320" t="s">
        <v>133</v>
      </c>
      <c r="E148" s="321" t="s">
        <v>222</v>
      </c>
      <c r="F148" s="322" t="s">
        <v>223</v>
      </c>
      <c r="G148" s="323" t="s">
        <v>148</v>
      </c>
      <c r="H148" s="324">
        <v>77.328999999999994</v>
      </c>
      <c r="I148" s="316"/>
      <c r="J148" s="340">
        <f>ROUND(I148*H148,2)</f>
        <v>0</v>
      </c>
      <c r="K148" s="322" t="s">
        <v>137</v>
      </c>
      <c r="L148" s="26"/>
      <c r="M148" s="115" t="s">
        <v>3</v>
      </c>
      <c r="N148" s="116" t="s">
        <v>46</v>
      </c>
      <c r="O148" s="117">
        <v>0</v>
      </c>
      <c r="P148" s="117">
        <f>O148*H148</f>
        <v>0</v>
      </c>
      <c r="Q148" s="117">
        <v>0</v>
      </c>
      <c r="R148" s="117">
        <f>Q148*H148</f>
        <v>0</v>
      </c>
      <c r="S148" s="117">
        <v>0</v>
      </c>
      <c r="T148" s="118">
        <f>S148*H148</f>
        <v>0</v>
      </c>
      <c r="AR148" s="119" t="s">
        <v>138</v>
      </c>
      <c r="AT148" s="119" t="s">
        <v>133</v>
      </c>
      <c r="AU148" s="119" t="s">
        <v>85</v>
      </c>
      <c r="AY148" s="17" t="s">
        <v>131</v>
      </c>
      <c r="BE148" s="120">
        <f>IF(N148="základní",J148,0)</f>
        <v>0</v>
      </c>
      <c r="BF148" s="120">
        <f>IF(N148="snížená",J148,0)</f>
        <v>0</v>
      </c>
      <c r="BG148" s="120">
        <f>IF(N148="zákl. přenesená",J148,0)</f>
        <v>0</v>
      </c>
      <c r="BH148" s="120">
        <f>IF(N148="sníž. přenesená",J148,0)</f>
        <v>0</v>
      </c>
      <c r="BI148" s="120">
        <f>IF(N148="nulová",J148,0)</f>
        <v>0</v>
      </c>
      <c r="BJ148" s="17" t="s">
        <v>83</v>
      </c>
      <c r="BK148" s="120">
        <f>ROUND(I148*H148,2)</f>
        <v>0</v>
      </c>
      <c r="BL148" s="17" t="s">
        <v>138</v>
      </c>
      <c r="BM148" s="119" t="s">
        <v>224</v>
      </c>
    </row>
    <row r="149" spans="2:65" s="1" customFormat="1" hidden="1" x14ac:dyDescent="0.25">
      <c r="B149" s="26"/>
      <c r="D149" s="121" t="s">
        <v>140</v>
      </c>
      <c r="F149" s="122" t="s">
        <v>225</v>
      </c>
      <c r="L149" s="26"/>
      <c r="M149" s="123"/>
      <c r="T149" s="39"/>
      <c r="AT149" s="17" t="s">
        <v>140</v>
      </c>
      <c r="AU149" s="17" t="s">
        <v>85</v>
      </c>
    </row>
    <row r="150" spans="2:65" s="11" customFormat="1" ht="22.95" customHeight="1" x14ac:dyDescent="0.3">
      <c r="B150" s="97"/>
      <c r="D150" s="98" t="s">
        <v>74</v>
      </c>
      <c r="E150" s="106" t="s">
        <v>226</v>
      </c>
      <c r="F150" s="106" t="s">
        <v>227</v>
      </c>
      <c r="I150" s="318"/>
      <c r="J150" s="107">
        <f>BK150</f>
        <v>0</v>
      </c>
      <c r="L150" s="97"/>
      <c r="M150" s="101"/>
      <c r="P150" s="102">
        <f>SUM(P151:P152)</f>
        <v>5.7481680000000006</v>
      </c>
      <c r="R150" s="102">
        <f>SUM(R151:R152)</f>
        <v>0</v>
      </c>
      <c r="T150" s="103">
        <f>SUM(T151:T152)</f>
        <v>0</v>
      </c>
      <c r="AR150" s="98" t="s">
        <v>83</v>
      </c>
      <c r="AT150" s="104" t="s">
        <v>74</v>
      </c>
      <c r="AU150" s="104" t="s">
        <v>83</v>
      </c>
      <c r="AY150" s="98" t="s">
        <v>131</v>
      </c>
      <c r="BK150" s="105">
        <f>SUM(BK151:BK152)</f>
        <v>0</v>
      </c>
    </row>
    <row r="151" spans="2:65" s="1" customFormat="1" ht="55.55" customHeight="1" x14ac:dyDescent="0.25">
      <c r="B151" s="108"/>
      <c r="C151" s="320" t="s">
        <v>228</v>
      </c>
      <c r="D151" s="320" t="s">
        <v>133</v>
      </c>
      <c r="E151" s="321" t="s">
        <v>229</v>
      </c>
      <c r="F151" s="322" t="s">
        <v>230</v>
      </c>
      <c r="G151" s="323" t="s">
        <v>148</v>
      </c>
      <c r="H151" s="324">
        <v>18.076000000000001</v>
      </c>
      <c r="I151" s="316"/>
      <c r="J151" s="340">
        <f>ROUND(I151*H151,2)</f>
        <v>0</v>
      </c>
      <c r="K151" s="322" t="s">
        <v>137</v>
      </c>
      <c r="L151" s="26"/>
      <c r="M151" s="115" t="s">
        <v>3</v>
      </c>
      <c r="N151" s="116" t="s">
        <v>46</v>
      </c>
      <c r="O151" s="117">
        <v>0.318</v>
      </c>
      <c r="P151" s="117">
        <f>O151*H151</f>
        <v>5.7481680000000006</v>
      </c>
      <c r="Q151" s="117">
        <v>0</v>
      </c>
      <c r="R151" s="117">
        <f>Q151*H151</f>
        <v>0</v>
      </c>
      <c r="S151" s="117">
        <v>0</v>
      </c>
      <c r="T151" s="118">
        <f>S151*H151</f>
        <v>0</v>
      </c>
      <c r="AR151" s="119" t="s">
        <v>138</v>
      </c>
      <c r="AT151" s="119" t="s">
        <v>133</v>
      </c>
      <c r="AU151" s="119" t="s">
        <v>85</v>
      </c>
      <c r="AY151" s="17" t="s">
        <v>131</v>
      </c>
      <c r="BE151" s="120">
        <f>IF(N151="základní",J151,0)</f>
        <v>0</v>
      </c>
      <c r="BF151" s="120">
        <f>IF(N151="snížená",J151,0)</f>
        <v>0</v>
      </c>
      <c r="BG151" s="120">
        <f>IF(N151="zákl. přenesená",J151,0)</f>
        <v>0</v>
      </c>
      <c r="BH151" s="120">
        <f>IF(N151="sníž. přenesená",J151,0)</f>
        <v>0</v>
      </c>
      <c r="BI151" s="120">
        <f>IF(N151="nulová",J151,0)</f>
        <v>0</v>
      </c>
      <c r="BJ151" s="17" t="s">
        <v>83</v>
      </c>
      <c r="BK151" s="120">
        <f>ROUND(I151*H151,2)</f>
        <v>0</v>
      </c>
      <c r="BL151" s="17" t="s">
        <v>138</v>
      </c>
      <c r="BM151" s="119" t="s">
        <v>231</v>
      </c>
    </row>
    <row r="152" spans="2:65" s="1" customFormat="1" hidden="1" x14ac:dyDescent="0.25">
      <c r="B152" s="26"/>
      <c r="D152" s="121" t="s">
        <v>140</v>
      </c>
      <c r="F152" s="122" t="s">
        <v>232</v>
      </c>
      <c r="L152" s="26"/>
      <c r="M152" s="123"/>
      <c r="T152" s="39"/>
      <c r="AT152" s="17" t="s">
        <v>140</v>
      </c>
      <c r="AU152" s="17" t="s">
        <v>85</v>
      </c>
    </row>
    <row r="153" spans="2:65" s="11" customFormat="1" ht="25.95" customHeight="1" x14ac:dyDescent="0.35">
      <c r="B153" s="97"/>
      <c r="D153" s="98" t="s">
        <v>74</v>
      </c>
      <c r="E153" s="99" t="s">
        <v>233</v>
      </c>
      <c r="F153" s="99" t="s">
        <v>234</v>
      </c>
      <c r="J153" s="100">
        <f>J154+J171+J176+J190+J207+J217</f>
        <v>0</v>
      </c>
      <c r="L153" s="97"/>
      <c r="M153" s="101"/>
      <c r="P153" s="102">
        <f>P154+P171+P176+P178+P190+P192+P207+P217</f>
        <v>186.89889199999999</v>
      </c>
      <c r="R153" s="102">
        <f>R154+R171+R176+R178+R190+R192+R207+R217</f>
        <v>0.10883867999999999</v>
      </c>
      <c r="T153" s="103">
        <f>T154+T171+T176+T178+T190+T192+T207+T217</f>
        <v>6.5471728000000002</v>
      </c>
      <c r="AR153" s="98" t="s">
        <v>85</v>
      </c>
      <c r="AT153" s="104" t="s">
        <v>74</v>
      </c>
      <c r="AU153" s="104" t="s">
        <v>75</v>
      </c>
      <c r="AY153" s="98" t="s">
        <v>131</v>
      </c>
      <c r="BK153" s="105">
        <f>BK154+BK171+BK176+BK178+BK190+BK192+BK207+BK217</f>
        <v>2736</v>
      </c>
    </row>
    <row r="154" spans="2:65" s="11" customFormat="1" ht="22.95" customHeight="1" x14ac:dyDescent="0.3">
      <c r="B154" s="97"/>
      <c r="D154" s="98" t="s">
        <v>74</v>
      </c>
      <c r="E154" s="106" t="s">
        <v>235</v>
      </c>
      <c r="F154" s="106" t="s">
        <v>236</v>
      </c>
      <c r="J154" s="107">
        <f>SUM(J155:J169)</f>
        <v>0</v>
      </c>
      <c r="L154" s="97"/>
      <c r="M154" s="101"/>
      <c r="P154" s="102">
        <f>SUM(P155:P170)</f>
        <v>4.2721579999999992</v>
      </c>
      <c r="R154" s="102">
        <f>SUM(R155:R170)</f>
        <v>7.0798679999999989E-2</v>
      </c>
      <c r="T154" s="103">
        <f>SUM(T155:T170)</f>
        <v>0</v>
      </c>
      <c r="AR154" s="98" t="s">
        <v>85</v>
      </c>
      <c r="AT154" s="104" t="s">
        <v>74</v>
      </c>
      <c r="AU154" s="104" t="s">
        <v>83</v>
      </c>
      <c r="AY154" s="98" t="s">
        <v>131</v>
      </c>
      <c r="BK154" s="105">
        <f>SUM(BK155:BK170)</f>
        <v>0</v>
      </c>
    </row>
    <row r="155" spans="2:65" s="1" customFormat="1" ht="33" customHeight="1" x14ac:dyDescent="0.25">
      <c r="B155" s="108"/>
      <c r="C155" s="320" t="s">
        <v>9</v>
      </c>
      <c r="D155" s="320" t="s">
        <v>133</v>
      </c>
      <c r="E155" s="321" t="s">
        <v>237</v>
      </c>
      <c r="F155" s="322" t="s">
        <v>238</v>
      </c>
      <c r="G155" s="323" t="s">
        <v>165</v>
      </c>
      <c r="H155" s="324">
        <v>5.35</v>
      </c>
      <c r="I155" s="316"/>
      <c r="J155" s="340">
        <f>ROUND(I155*H155,2)</f>
        <v>0</v>
      </c>
      <c r="K155" s="322" t="s">
        <v>137</v>
      </c>
      <c r="L155" s="26"/>
      <c r="M155" s="115" t="s">
        <v>3</v>
      </c>
      <c r="N155" s="116" t="s">
        <v>46</v>
      </c>
      <c r="O155" s="117">
        <v>5.3999999999999999E-2</v>
      </c>
      <c r="P155" s="117">
        <f>O155*H155</f>
        <v>0.28889999999999999</v>
      </c>
      <c r="Q155" s="117">
        <v>0</v>
      </c>
      <c r="R155" s="117">
        <f>Q155*H155</f>
        <v>0</v>
      </c>
      <c r="S155" s="117">
        <v>0</v>
      </c>
      <c r="T155" s="118">
        <f>S155*H155</f>
        <v>0</v>
      </c>
      <c r="AR155" s="119" t="s">
        <v>239</v>
      </c>
      <c r="AT155" s="119" t="s">
        <v>133</v>
      </c>
      <c r="AU155" s="119" t="s">
        <v>85</v>
      </c>
      <c r="AY155" s="17" t="s">
        <v>131</v>
      </c>
      <c r="BE155" s="120">
        <f>IF(N155="základní",J155,0)</f>
        <v>0</v>
      </c>
      <c r="BF155" s="120">
        <f>IF(N155="snížená",J155,0)</f>
        <v>0</v>
      </c>
      <c r="BG155" s="120">
        <f>IF(N155="zákl. přenesená",J155,0)</f>
        <v>0</v>
      </c>
      <c r="BH155" s="120">
        <f>IF(N155="sníž. přenesená",J155,0)</f>
        <v>0</v>
      </c>
      <c r="BI155" s="120">
        <f>IF(N155="nulová",J155,0)</f>
        <v>0</v>
      </c>
      <c r="BJ155" s="17" t="s">
        <v>83</v>
      </c>
      <c r="BK155" s="120">
        <f>ROUND(I155*H155,2)</f>
        <v>0</v>
      </c>
      <c r="BL155" s="17" t="s">
        <v>239</v>
      </c>
      <c r="BM155" s="119" t="s">
        <v>240</v>
      </c>
    </row>
    <row r="156" spans="2:65" s="1" customFormat="1" hidden="1" x14ac:dyDescent="0.25">
      <c r="B156" s="26"/>
      <c r="D156" s="121" t="s">
        <v>140</v>
      </c>
      <c r="F156" s="122" t="s">
        <v>241</v>
      </c>
      <c r="L156" s="26"/>
      <c r="M156" s="123"/>
      <c r="T156" s="39"/>
      <c r="AT156" s="17" t="s">
        <v>140</v>
      </c>
      <c r="AU156" s="17" t="s">
        <v>85</v>
      </c>
    </row>
    <row r="157" spans="2:65" s="13" customFormat="1" hidden="1" x14ac:dyDescent="0.25">
      <c r="B157" s="130"/>
      <c r="D157" s="125" t="s">
        <v>142</v>
      </c>
      <c r="E157" s="131" t="s">
        <v>3</v>
      </c>
      <c r="F157" s="132" t="s">
        <v>242</v>
      </c>
      <c r="H157" s="133">
        <v>5.35</v>
      </c>
      <c r="L157" s="130"/>
      <c r="M157" s="134"/>
      <c r="T157" s="135"/>
      <c r="AT157" s="131" t="s">
        <v>142</v>
      </c>
      <c r="AU157" s="131" t="s">
        <v>85</v>
      </c>
      <c r="AV157" s="13" t="s">
        <v>85</v>
      </c>
      <c r="AW157" s="13" t="s">
        <v>37</v>
      </c>
      <c r="AX157" s="13" t="s">
        <v>83</v>
      </c>
      <c r="AY157" s="131" t="s">
        <v>131</v>
      </c>
    </row>
    <row r="158" spans="2:65" s="1" customFormat="1" ht="16.5" customHeight="1" x14ac:dyDescent="0.25">
      <c r="B158" s="108"/>
      <c r="C158" s="325" t="s">
        <v>239</v>
      </c>
      <c r="D158" s="325" t="s">
        <v>145</v>
      </c>
      <c r="E158" s="326" t="s">
        <v>243</v>
      </c>
      <c r="F158" s="327" t="s">
        <v>244</v>
      </c>
      <c r="G158" s="328" t="s">
        <v>148</v>
      </c>
      <c r="H158" s="329">
        <v>2E-3</v>
      </c>
      <c r="I158" s="317"/>
      <c r="J158" s="341">
        <f>ROUND(I158*H158,2)</f>
        <v>0</v>
      </c>
      <c r="K158" s="327" t="s">
        <v>137</v>
      </c>
      <c r="L158" s="142"/>
      <c r="M158" s="143" t="s">
        <v>3</v>
      </c>
      <c r="N158" s="144" t="s">
        <v>46</v>
      </c>
      <c r="O158" s="117">
        <v>0</v>
      </c>
      <c r="P158" s="117">
        <f>O158*H158</f>
        <v>0</v>
      </c>
      <c r="Q158" s="117">
        <v>1</v>
      </c>
      <c r="R158" s="117">
        <f>Q158*H158</f>
        <v>2E-3</v>
      </c>
      <c r="S158" s="117">
        <v>0</v>
      </c>
      <c r="T158" s="118">
        <f>S158*H158</f>
        <v>0</v>
      </c>
      <c r="AR158" s="119" t="s">
        <v>245</v>
      </c>
      <c r="AT158" s="119" t="s">
        <v>145</v>
      </c>
      <c r="AU158" s="119" t="s">
        <v>85</v>
      </c>
      <c r="AY158" s="17" t="s">
        <v>131</v>
      </c>
      <c r="BE158" s="120">
        <f>IF(N158="základní",J158,0)</f>
        <v>0</v>
      </c>
      <c r="BF158" s="120">
        <f>IF(N158="snížená",J158,0)</f>
        <v>0</v>
      </c>
      <c r="BG158" s="120">
        <f>IF(N158="zákl. přenesená",J158,0)</f>
        <v>0</v>
      </c>
      <c r="BH158" s="120">
        <f>IF(N158="sníž. přenesená",J158,0)</f>
        <v>0</v>
      </c>
      <c r="BI158" s="120">
        <f>IF(N158="nulová",J158,0)</f>
        <v>0</v>
      </c>
      <c r="BJ158" s="17" t="s">
        <v>83</v>
      </c>
      <c r="BK158" s="120">
        <f>ROUND(I158*H158,2)</f>
        <v>0</v>
      </c>
      <c r="BL158" s="17" t="s">
        <v>239</v>
      </c>
      <c r="BM158" s="119" t="s">
        <v>246</v>
      </c>
    </row>
    <row r="159" spans="2:65" s="13" customFormat="1" hidden="1" x14ac:dyDescent="0.25">
      <c r="B159" s="130"/>
      <c r="D159" s="125" t="s">
        <v>142</v>
      </c>
      <c r="F159" s="132" t="s">
        <v>247</v>
      </c>
      <c r="H159" s="133">
        <v>2E-3</v>
      </c>
      <c r="L159" s="130"/>
      <c r="M159" s="134"/>
      <c r="T159" s="135"/>
      <c r="AT159" s="131" t="s">
        <v>142</v>
      </c>
      <c r="AU159" s="131" t="s">
        <v>85</v>
      </c>
      <c r="AV159" s="13" t="s">
        <v>85</v>
      </c>
      <c r="AW159" s="13" t="s">
        <v>4</v>
      </c>
      <c r="AX159" s="13" t="s">
        <v>83</v>
      </c>
      <c r="AY159" s="131" t="s">
        <v>131</v>
      </c>
    </row>
    <row r="160" spans="2:65" s="1" customFormat="1" ht="24.2" customHeight="1" x14ac:dyDescent="0.25">
      <c r="B160" s="108"/>
      <c r="C160" s="320" t="s">
        <v>248</v>
      </c>
      <c r="D160" s="320" t="s">
        <v>133</v>
      </c>
      <c r="E160" s="321" t="s">
        <v>249</v>
      </c>
      <c r="F160" s="322" t="s">
        <v>250</v>
      </c>
      <c r="G160" s="323" t="s">
        <v>165</v>
      </c>
      <c r="H160" s="324">
        <v>10.7</v>
      </c>
      <c r="I160" s="316"/>
      <c r="J160" s="340">
        <f>ROUND(I160*H160,2)</f>
        <v>0</v>
      </c>
      <c r="K160" s="322" t="s">
        <v>137</v>
      </c>
      <c r="L160" s="26"/>
      <c r="M160" s="115" t="s">
        <v>3</v>
      </c>
      <c r="N160" s="116" t="s">
        <v>46</v>
      </c>
      <c r="O160" s="117">
        <v>0.26</v>
      </c>
      <c r="P160" s="117">
        <f>O160*H160</f>
        <v>2.782</v>
      </c>
      <c r="Q160" s="117">
        <v>4.0000000000000002E-4</v>
      </c>
      <c r="R160" s="117">
        <f>Q160*H160</f>
        <v>4.28E-3</v>
      </c>
      <c r="S160" s="117">
        <v>0</v>
      </c>
      <c r="T160" s="118">
        <f>S160*H160</f>
        <v>0</v>
      </c>
      <c r="AR160" s="119" t="s">
        <v>239</v>
      </c>
      <c r="AT160" s="119" t="s">
        <v>133</v>
      </c>
      <c r="AU160" s="119" t="s">
        <v>85</v>
      </c>
      <c r="AY160" s="17" t="s">
        <v>131</v>
      </c>
      <c r="BE160" s="120">
        <f>IF(N160="základní",J160,0)</f>
        <v>0</v>
      </c>
      <c r="BF160" s="120">
        <f>IF(N160="snížená",J160,0)</f>
        <v>0</v>
      </c>
      <c r="BG160" s="120">
        <f>IF(N160="zákl. přenesená",J160,0)</f>
        <v>0</v>
      </c>
      <c r="BH160" s="120">
        <f>IF(N160="sníž. přenesená",J160,0)</f>
        <v>0</v>
      </c>
      <c r="BI160" s="120">
        <f>IF(N160="nulová",J160,0)</f>
        <v>0</v>
      </c>
      <c r="BJ160" s="17" t="s">
        <v>83</v>
      </c>
      <c r="BK160" s="120">
        <f>ROUND(I160*H160,2)</f>
        <v>0</v>
      </c>
      <c r="BL160" s="17" t="s">
        <v>239</v>
      </c>
      <c r="BM160" s="119" t="s">
        <v>251</v>
      </c>
    </row>
    <row r="161" spans="2:65" s="1" customFormat="1" hidden="1" x14ac:dyDescent="0.25">
      <c r="B161" s="26"/>
      <c r="D161" s="121" t="s">
        <v>140</v>
      </c>
      <c r="F161" s="122" t="s">
        <v>252</v>
      </c>
      <c r="L161" s="26"/>
      <c r="M161" s="123"/>
      <c r="T161" s="39"/>
      <c r="AT161" s="17" t="s">
        <v>140</v>
      </c>
      <c r="AU161" s="17" t="s">
        <v>85</v>
      </c>
    </row>
    <row r="162" spans="2:65" s="13" customFormat="1" hidden="1" x14ac:dyDescent="0.25">
      <c r="B162" s="130"/>
      <c r="D162" s="125" t="s">
        <v>142</v>
      </c>
      <c r="E162" s="131" t="s">
        <v>3</v>
      </c>
      <c r="F162" s="132" t="s">
        <v>253</v>
      </c>
      <c r="H162" s="133">
        <v>10.7</v>
      </c>
      <c r="L162" s="130"/>
      <c r="M162" s="134"/>
      <c r="T162" s="135"/>
      <c r="AT162" s="131" t="s">
        <v>142</v>
      </c>
      <c r="AU162" s="131" t="s">
        <v>85</v>
      </c>
      <c r="AV162" s="13" t="s">
        <v>85</v>
      </c>
      <c r="AW162" s="13" t="s">
        <v>37</v>
      </c>
      <c r="AX162" s="13" t="s">
        <v>83</v>
      </c>
      <c r="AY162" s="131" t="s">
        <v>131</v>
      </c>
    </row>
    <row r="163" spans="2:65" s="1" customFormat="1" ht="37.75" customHeight="1" x14ac:dyDescent="0.25">
      <c r="B163" s="108"/>
      <c r="C163" s="325" t="s">
        <v>254</v>
      </c>
      <c r="D163" s="325" t="s">
        <v>145</v>
      </c>
      <c r="E163" s="326" t="s">
        <v>255</v>
      </c>
      <c r="F163" s="327" t="s">
        <v>256</v>
      </c>
      <c r="G163" s="328" t="s">
        <v>165</v>
      </c>
      <c r="H163" s="329">
        <v>13.065</v>
      </c>
      <c r="I163" s="317"/>
      <c r="J163" s="341">
        <f>ROUND(I163*H163,2)</f>
        <v>0</v>
      </c>
      <c r="K163" s="327" t="s">
        <v>137</v>
      </c>
      <c r="L163" s="142"/>
      <c r="M163" s="143" t="s">
        <v>3</v>
      </c>
      <c r="N163" s="144" t="s">
        <v>46</v>
      </c>
      <c r="O163" s="117">
        <v>0</v>
      </c>
      <c r="P163" s="117">
        <f>O163*H163</f>
        <v>0</v>
      </c>
      <c r="Q163" s="117">
        <v>4.7999999999999996E-3</v>
      </c>
      <c r="R163" s="117">
        <f>Q163*H163</f>
        <v>6.271199999999999E-2</v>
      </c>
      <c r="S163" s="117">
        <v>0</v>
      </c>
      <c r="T163" s="118">
        <f>S163*H163</f>
        <v>0</v>
      </c>
      <c r="AR163" s="119" t="s">
        <v>245</v>
      </c>
      <c r="AT163" s="119" t="s">
        <v>145</v>
      </c>
      <c r="AU163" s="119" t="s">
        <v>85</v>
      </c>
      <c r="AY163" s="17" t="s">
        <v>131</v>
      </c>
      <c r="BE163" s="120">
        <f>IF(N163="základní",J163,0)</f>
        <v>0</v>
      </c>
      <c r="BF163" s="120">
        <f>IF(N163="snížená",J163,0)</f>
        <v>0</v>
      </c>
      <c r="BG163" s="120">
        <f>IF(N163="zákl. přenesená",J163,0)</f>
        <v>0</v>
      </c>
      <c r="BH163" s="120">
        <f>IF(N163="sníž. přenesená",J163,0)</f>
        <v>0</v>
      </c>
      <c r="BI163" s="120">
        <f>IF(N163="nulová",J163,0)</f>
        <v>0</v>
      </c>
      <c r="BJ163" s="17" t="s">
        <v>83</v>
      </c>
      <c r="BK163" s="120">
        <f>ROUND(I163*H163,2)</f>
        <v>0</v>
      </c>
      <c r="BL163" s="17" t="s">
        <v>239</v>
      </c>
      <c r="BM163" s="119" t="s">
        <v>257</v>
      </c>
    </row>
    <row r="164" spans="2:65" s="13" customFormat="1" hidden="1" x14ac:dyDescent="0.25">
      <c r="B164" s="130"/>
      <c r="D164" s="125" t="s">
        <v>142</v>
      </c>
      <c r="F164" s="132" t="s">
        <v>258</v>
      </c>
      <c r="H164" s="133">
        <v>13.065</v>
      </c>
      <c r="L164" s="130"/>
      <c r="M164" s="134"/>
      <c r="T164" s="135"/>
      <c r="AT164" s="131" t="s">
        <v>142</v>
      </c>
      <c r="AU164" s="131" t="s">
        <v>85</v>
      </c>
      <c r="AV164" s="13" t="s">
        <v>85</v>
      </c>
      <c r="AW164" s="13" t="s">
        <v>4</v>
      </c>
      <c r="AX164" s="13" t="s">
        <v>83</v>
      </c>
      <c r="AY164" s="131" t="s">
        <v>131</v>
      </c>
    </row>
    <row r="165" spans="2:65" s="1" customFormat="1" ht="24.2" customHeight="1" x14ac:dyDescent="0.25">
      <c r="B165" s="108"/>
      <c r="C165" s="320" t="s">
        <v>259</v>
      </c>
      <c r="D165" s="320" t="s">
        <v>133</v>
      </c>
      <c r="E165" s="321" t="s">
        <v>260</v>
      </c>
      <c r="F165" s="322" t="s">
        <v>261</v>
      </c>
      <c r="G165" s="323" t="s">
        <v>165</v>
      </c>
      <c r="H165" s="324">
        <v>5.55</v>
      </c>
      <c r="I165" s="316"/>
      <c r="J165" s="340">
        <f>ROUND(I165*H165,2)</f>
        <v>0</v>
      </c>
      <c r="K165" s="322" t="s">
        <v>137</v>
      </c>
      <c r="L165" s="26"/>
      <c r="M165" s="115" t="s">
        <v>3</v>
      </c>
      <c r="N165" s="116" t="s">
        <v>46</v>
      </c>
      <c r="O165" s="117">
        <v>0.19600000000000001</v>
      </c>
      <c r="P165" s="117">
        <f>O165*H165</f>
        <v>1.0878000000000001</v>
      </c>
      <c r="Q165" s="117">
        <v>0</v>
      </c>
      <c r="R165" s="117">
        <f>Q165*H165</f>
        <v>0</v>
      </c>
      <c r="S165" s="117">
        <v>0</v>
      </c>
      <c r="T165" s="118">
        <f>S165*H165</f>
        <v>0</v>
      </c>
      <c r="AR165" s="119" t="s">
        <v>239</v>
      </c>
      <c r="AT165" s="119" t="s">
        <v>133</v>
      </c>
      <c r="AU165" s="119" t="s">
        <v>85</v>
      </c>
      <c r="AY165" s="17" t="s">
        <v>131</v>
      </c>
      <c r="BE165" s="120">
        <f>IF(N165="základní",J165,0)</f>
        <v>0</v>
      </c>
      <c r="BF165" s="120">
        <f>IF(N165="snížená",J165,0)</f>
        <v>0</v>
      </c>
      <c r="BG165" s="120">
        <f>IF(N165="zákl. přenesená",J165,0)</f>
        <v>0</v>
      </c>
      <c r="BH165" s="120">
        <f>IF(N165="sníž. přenesená",J165,0)</f>
        <v>0</v>
      </c>
      <c r="BI165" s="120">
        <f>IF(N165="nulová",J165,0)</f>
        <v>0</v>
      </c>
      <c r="BJ165" s="17" t="s">
        <v>83</v>
      </c>
      <c r="BK165" s="120">
        <f>ROUND(I165*H165,2)</f>
        <v>0</v>
      </c>
      <c r="BL165" s="17" t="s">
        <v>239</v>
      </c>
      <c r="BM165" s="119" t="s">
        <v>262</v>
      </c>
    </row>
    <row r="166" spans="2:65" s="1" customFormat="1" hidden="1" x14ac:dyDescent="0.25">
      <c r="B166" s="26"/>
      <c r="D166" s="121" t="s">
        <v>140</v>
      </c>
      <c r="F166" s="122" t="s">
        <v>263</v>
      </c>
      <c r="L166" s="26"/>
      <c r="M166" s="123"/>
      <c r="T166" s="39"/>
      <c r="AT166" s="17" t="s">
        <v>140</v>
      </c>
      <c r="AU166" s="17" t="s">
        <v>85</v>
      </c>
    </row>
    <row r="167" spans="2:65" s="1" customFormat="1" ht="24.2" customHeight="1" x14ac:dyDescent="0.25">
      <c r="B167" s="108"/>
      <c r="C167" s="325" t="s">
        <v>264</v>
      </c>
      <c r="D167" s="325" t="s">
        <v>145</v>
      </c>
      <c r="E167" s="326" t="s">
        <v>265</v>
      </c>
      <c r="F167" s="327" t="s">
        <v>266</v>
      </c>
      <c r="G167" s="328" t="s">
        <v>165</v>
      </c>
      <c r="H167" s="329">
        <v>5.8280000000000003</v>
      </c>
      <c r="I167" s="317"/>
      <c r="J167" s="341">
        <f>ROUND(I167*H167,2)</f>
        <v>0</v>
      </c>
      <c r="K167" s="327" t="s">
        <v>137</v>
      </c>
      <c r="L167" s="142"/>
      <c r="M167" s="143" t="s">
        <v>3</v>
      </c>
      <c r="N167" s="144" t="s">
        <v>46</v>
      </c>
      <c r="O167" s="117">
        <v>0</v>
      </c>
      <c r="P167" s="117">
        <f>O167*H167</f>
        <v>0</v>
      </c>
      <c r="Q167" s="117">
        <v>3.1E-4</v>
      </c>
      <c r="R167" s="117">
        <f>Q167*H167</f>
        <v>1.8066800000000002E-3</v>
      </c>
      <c r="S167" s="117">
        <v>0</v>
      </c>
      <c r="T167" s="118">
        <f>S167*H167</f>
        <v>0</v>
      </c>
      <c r="AR167" s="119" t="s">
        <v>245</v>
      </c>
      <c r="AT167" s="119" t="s">
        <v>145</v>
      </c>
      <c r="AU167" s="119" t="s">
        <v>85</v>
      </c>
      <c r="AY167" s="17" t="s">
        <v>131</v>
      </c>
      <c r="BE167" s="120">
        <f>IF(N167="základní",J167,0)</f>
        <v>0</v>
      </c>
      <c r="BF167" s="120">
        <f>IF(N167="snížená",J167,0)</f>
        <v>0</v>
      </c>
      <c r="BG167" s="120">
        <f>IF(N167="zákl. přenesená",J167,0)</f>
        <v>0</v>
      </c>
      <c r="BH167" s="120">
        <f>IF(N167="sníž. přenesená",J167,0)</f>
        <v>0</v>
      </c>
      <c r="BI167" s="120">
        <f>IF(N167="nulová",J167,0)</f>
        <v>0</v>
      </c>
      <c r="BJ167" s="17" t="s">
        <v>83</v>
      </c>
      <c r="BK167" s="120">
        <f>ROUND(I167*H167,2)</f>
        <v>0</v>
      </c>
      <c r="BL167" s="17" t="s">
        <v>239</v>
      </c>
      <c r="BM167" s="119" t="s">
        <v>267</v>
      </c>
    </row>
    <row r="168" spans="2:65" s="13" customFormat="1" hidden="1" x14ac:dyDescent="0.25">
      <c r="B168" s="130"/>
      <c r="D168" s="125" t="s">
        <v>142</v>
      </c>
      <c r="F168" s="132" t="s">
        <v>268</v>
      </c>
      <c r="H168" s="133">
        <v>5.8280000000000003</v>
      </c>
      <c r="L168" s="130"/>
      <c r="M168" s="134"/>
      <c r="T168" s="135"/>
      <c r="AT168" s="131" t="s">
        <v>142</v>
      </c>
      <c r="AU168" s="131" t="s">
        <v>85</v>
      </c>
      <c r="AV168" s="13" t="s">
        <v>85</v>
      </c>
      <c r="AW168" s="13" t="s">
        <v>4</v>
      </c>
      <c r="AX168" s="13" t="s">
        <v>83</v>
      </c>
      <c r="AY168" s="131" t="s">
        <v>131</v>
      </c>
    </row>
    <row r="169" spans="2:65" s="1" customFormat="1" ht="49.35" customHeight="1" x14ac:dyDescent="0.25">
      <c r="B169" s="108"/>
      <c r="C169" s="320" t="s">
        <v>8</v>
      </c>
      <c r="D169" s="320" t="s">
        <v>133</v>
      </c>
      <c r="E169" s="321" t="s">
        <v>269</v>
      </c>
      <c r="F169" s="322" t="s">
        <v>270</v>
      </c>
      <c r="G169" s="323" t="s">
        <v>148</v>
      </c>
      <c r="H169" s="324">
        <v>7.0999999999999994E-2</v>
      </c>
      <c r="I169" s="316"/>
      <c r="J169" s="340">
        <f>ROUND(I169*H169,2)</f>
        <v>0</v>
      </c>
      <c r="K169" s="322" t="s">
        <v>137</v>
      </c>
      <c r="L169" s="26"/>
      <c r="M169" s="115" t="s">
        <v>3</v>
      </c>
      <c r="N169" s="116" t="s">
        <v>46</v>
      </c>
      <c r="O169" s="117">
        <v>1.5980000000000001</v>
      </c>
      <c r="P169" s="117">
        <f>O169*H169</f>
        <v>0.11345799999999999</v>
      </c>
      <c r="Q169" s="117">
        <v>0</v>
      </c>
      <c r="R169" s="117">
        <f>Q169*H169</f>
        <v>0</v>
      </c>
      <c r="S169" s="117">
        <v>0</v>
      </c>
      <c r="T169" s="118">
        <f>S169*H169</f>
        <v>0</v>
      </c>
      <c r="AR169" s="119" t="s">
        <v>239</v>
      </c>
      <c r="AT169" s="119" t="s">
        <v>133</v>
      </c>
      <c r="AU169" s="119" t="s">
        <v>85</v>
      </c>
      <c r="AY169" s="17" t="s">
        <v>131</v>
      </c>
      <c r="BE169" s="120">
        <f>IF(N169="základní",J169,0)</f>
        <v>0</v>
      </c>
      <c r="BF169" s="120">
        <f>IF(N169="snížená",J169,0)</f>
        <v>0</v>
      </c>
      <c r="BG169" s="120">
        <f>IF(N169="zákl. přenesená",J169,0)</f>
        <v>0</v>
      </c>
      <c r="BH169" s="120">
        <f>IF(N169="sníž. přenesená",J169,0)</f>
        <v>0</v>
      </c>
      <c r="BI169" s="120">
        <f>IF(N169="nulová",J169,0)</f>
        <v>0</v>
      </c>
      <c r="BJ169" s="17" t="s">
        <v>83</v>
      </c>
      <c r="BK169" s="120">
        <f>ROUND(I169*H169,2)</f>
        <v>0</v>
      </c>
      <c r="BL169" s="17" t="s">
        <v>239</v>
      </c>
      <c r="BM169" s="119" t="s">
        <v>271</v>
      </c>
    </row>
    <row r="170" spans="2:65" s="1" customFormat="1" hidden="1" x14ac:dyDescent="0.25">
      <c r="B170" s="26"/>
      <c r="D170" s="121" t="s">
        <v>140</v>
      </c>
      <c r="F170" s="122" t="s">
        <v>272</v>
      </c>
      <c r="L170" s="26"/>
      <c r="M170" s="123"/>
      <c r="T170" s="39"/>
      <c r="AT170" s="17" t="s">
        <v>140</v>
      </c>
      <c r="AU170" s="17" t="s">
        <v>85</v>
      </c>
    </row>
    <row r="171" spans="2:65" s="11" customFormat="1" ht="22.95" customHeight="1" x14ac:dyDescent="0.3">
      <c r="B171" s="97"/>
      <c r="D171" s="98" t="s">
        <v>74</v>
      </c>
      <c r="E171" s="106" t="s">
        <v>273</v>
      </c>
      <c r="F171" s="106" t="s">
        <v>274</v>
      </c>
      <c r="J171" s="107">
        <f>SUM(J172:J174)</f>
        <v>0</v>
      </c>
      <c r="L171" s="97"/>
      <c r="M171" s="101"/>
      <c r="P171" s="102">
        <f>SUM(P172:P175)</f>
        <v>73.137100000000004</v>
      </c>
      <c r="R171" s="102">
        <f>SUM(R172:R175)</f>
        <v>0</v>
      </c>
      <c r="T171" s="103">
        <f>SUM(T172:T175)</f>
        <v>2.7361090000000003</v>
      </c>
      <c r="AR171" s="98" t="s">
        <v>85</v>
      </c>
      <c r="AT171" s="104" t="s">
        <v>74</v>
      </c>
      <c r="AU171" s="104" t="s">
        <v>83</v>
      </c>
      <c r="AY171" s="98" t="s">
        <v>131</v>
      </c>
      <c r="BK171" s="105">
        <f>SUM(BK172:BK175)</f>
        <v>0</v>
      </c>
    </row>
    <row r="172" spans="2:65" s="1" customFormat="1" ht="49.35" customHeight="1" x14ac:dyDescent="0.25">
      <c r="B172" s="108"/>
      <c r="C172" s="320" t="s">
        <v>275</v>
      </c>
      <c r="D172" s="320" t="s">
        <v>133</v>
      </c>
      <c r="E172" s="321" t="s">
        <v>276</v>
      </c>
      <c r="F172" s="322" t="s">
        <v>277</v>
      </c>
      <c r="G172" s="323" t="s">
        <v>278</v>
      </c>
      <c r="H172" s="324">
        <v>315.10000000000002</v>
      </c>
      <c r="I172" s="316"/>
      <c r="J172" s="340">
        <f>ROUND(I172*H172,2)</f>
        <v>0</v>
      </c>
      <c r="K172" s="322" t="s">
        <v>137</v>
      </c>
      <c r="L172" s="26"/>
      <c r="M172" s="115" t="s">
        <v>3</v>
      </c>
      <c r="N172" s="116" t="s">
        <v>46</v>
      </c>
      <c r="O172" s="117">
        <v>0.221</v>
      </c>
      <c r="P172" s="117">
        <f>O172*H172</f>
        <v>69.637100000000004</v>
      </c>
      <c r="Q172" s="117">
        <v>0</v>
      </c>
      <c r="R172" s="117">
        <f>Q172*H172</f>
        <v>0</v>
      </c>
      <c r="S172" s="117">
        <v>8.5900000000000004E-3</v>
      </c>
      <c r="T172" s="118">
        <f>S172*H172</f>
        <v>2.7067090000000005</v>
      </c>
      <c r="AR172" s="119" t="s">
        <v>239</v>
      </c>
      <c r="AT172" s="119" t="s">
        <v>133</v>
      </c>
      <c r="AU172" s="119" t="s">
        <v>85</v>
      </c>
      <c r="AY172" s="17" t="s">
        <v>131</v>
      </c>
      <c r="BE172" s="120">
        <f>IF(N172="základní",J172,0)</f>
        <v>0</v>
      </c>
      <c r="BF172" s="120">
        <f>IF(N172="snížená",J172,0)</f>
        <v>0</v>
      </c>
      <c r="BG172" s="120">
        <f>IF(N172="zákl. přenesená",J172,0)</f>
        <v>0</v>
      </c>
      <c r="BH172" s="120">
        <f>IF(N172="sníž. přenesená",J172,0)</f>
        <v>0</v>
      </c>
      <c r="BI172" s="120">
        <f>IF(N172="nulová",J172,0)</f>
        <v>0</v>
      </c>
      <c r="BJ172" s="17" t="s">
        <v>83</v>
      </c>
      <c r="BK172" s="120">
        <f>ROUND(I172*H172,2)</f>
        <v>0</v>
      </c>
      <c r="BL172" s="17" t="s">
        <v>239</v>
      </c>
      <c r="BM172" s="119" t="s">
        <v>279</v>
      </c>
    </row>
    <row r="173" spans="2:65" s="1" customFormat="1" hidden="1" x14ac:dyDescent="0.25">
      <c r="B173" s="26"/>
      <c r="D173" s="121" t="s">
        <v>140</v>
      </c>
      <c r="F173" s="122" t="s">
        <v>280</v>
      </c>
      <c r="L173" s="26"/>
      <c r="M173" s="123"/>
      <c r="T173" s="39"/>
      <c r="AT173" s="17" t="s">
        <v>140</v>
      </c>
      <c r="AU173" s="17" t="s">
        <v>85</v>
      </c>
    </row>
    <row r="174" spans="2:65" s="1" customFormat="1" ht="44.3" customHeight="1" x14ac:dyDescent="0.25">
      <c r="B174" s="108"/>
      <c r="C174" s="320" t="s">
        <v>281</v>
      </c>
      <c r="D174" s="320" t="s">
        <v>133</v>
      </c>
      <c r="E174" s="321" t="s">
        <v>282</v>
      </c>
      <c r="F174" s="322" t="s">
        <v>283</v>
      </c>
      <c r="G174" s="323" t="s">
        <v>278</v>
      </c>
      <c r="H174" s="324">
        <v>70</v>
      </c>
      <c r="I174" s="316"/>
      <c r="J174" s="340">
        <f>ROUND(I174*H174,2)</f>
        <v>0</v>
      </c>
      <c r="K174" s="322" t="s">
        <v>137</v>
      </c>
      <c r="L174" s="26"/>
      <c r="M174" s="115" t="s">
        <v>3</v>
      </c>
      <c r="N174" s="116" t="s">
        <v>46</v>
      </c>
      <c r="O174" s="117">
        <v>0.05</v>
      </c>
      <c r="P174" s="117">
        <f>O174*H174</f>
        <v>3.5</v>
      </c>
      <c r="Q174" s="117">
        <v>0</v>
      </c>
      <c r="R174" s="117">
        <f>Q174*H174</f>
        <v>0</v>
      </c>
      <c r="S174" s="117">
        <v>4.2000000000000002E-4</v>
      </c>
      <c r="T174" s="118">
        <f>S174*H174</f>
        <v>2.9400000000000003E-2</v>
      </c>
      <c r="AR174" s="119" t="s">
        <v>239</v>
      </c>
      <c r="AT174" s="119" t="s">
        <v>133</v>
      </c>
      <c r="AU174" s="119" t="s">
        <v>85</v>
      </c>
      <c r="AY174" s="17" t="s">
        <v>131</v>
      </c>
      <c r="BE174" s="120">
        <f>IF(N174="základní",J174,0)</f>
        <v>0</v>
      </c>
      <c r="BF174" s="120">
        <f>IF(N174="snížená",J174,0)</f>
        <v>0</v>
      </c>
      <c r="BG174" s="120">
        <f>IF(N174="zákl. přenesená",J174,0)</f>
        <v>0</v>
      </c>
      <c r="BH174" s="120">
        <f>IF(N174="sníž. přenesená",J174,0)</f>
        <v>0</v>
      </c>
      <c r="BI174" s="120">
        <f>IF(N174="nulová",J174,0)</f>
        <v>0</v>
      </c>
      <c r="BJ174" s="17" t="s">
        <v>83</v>
      </c>
      <c r="BK174" s="120">
        <f>ROUND(I174*H174,2)</f>
        <v>0</v>
      </c>
      <c r="BL174" s="17" t="s">
        <v>239</v>
      </c>
      <c r="BM174" s="119" t="s">
        <v>284</v>
      </c>
    </row>
    <row r="175" spans="2:65" s="1" customFormat="1" hidden="1" x14ac:dyDescent="0.25">
      <c r="B175" s="26"/>
      <c r="D175" s="121" t="s">
        <v>140</v>
      </c>
      <c r="F175" s="122" t="s">
        <v>285</v>
      </c>
      <c r="L175" s="26"/>
      <c r="M175" s="123"/>
      <c r="T175" s="39"/>
      <c r="AT175" s="17" t="s">
        <v>140</v>
      </c>
      <c r="AU175" s="17" t="s">
        <v>85</v>
      </c>
    </row>
    <row r="176" spans="2:65" s="11" customFormat="1" ht="22.95" customHeight="1" x14ac:dyDescent="0.3">
      <c r="B176" s="97"/>
      <c r="D176" s="98" t="s">
        <v>74</v>
      </c>
      <c r="E176" s="106" t="s">
        <v>286</v>
      </c>
      <c r="F176" s="106" t="s">
        <v>287</v>
      </c>
      <c r="I176" s="318"/>
      <c r="J176" s="107">
        <f>J177</f>
        <v>0</v>
      </c>
      <c r="L176" s="97"/>
      <c r="M176" s="101"/>
      <c r="P176" s="102">
        <f>P177</f>
        <v>0.84799999999999998</v>
      </c>
      <c r="R176" s="102">
        <f>R177</f>
        <v>0</v>
      </c>
      <c r="T176" s="103">
        <f>T177</f>
        <v>0.192</v>
      </c>
      <c r="AR176" s="98" t="s">
        <v>85</v>
      </c>
      <c r="AT176" s="104" t="s">
        <v>74</v>
      </c>
      <c r="AU176" s="104" t="s">
        <v>83</v>
      </c>
      <c r="AY176" s="98" t="s">
        <v>131</v>
      </c>
      <c r="BK176" s="105">
        <f>BK177</f>
        <v>0</v>
      </c>
    </row>
    <row r="177" spans="2:65" s="1" customFormat="1" ht="24.2" customHeight="1" x14ac:dyDescent="0.25">
      <c r="B177" s="108"/>
      <c r="C177" s="320" t="s">
        <v>288</v>
      </c>
      <c r="D177" s="320" t="s">
        <v>133</v>
      </c>
      <c r="E177" s="321" t="s">
        <v>289</v>
      </c>
      <c r="F177" s="322" t="s">
        <v>290</v>
      </c>
      <c r="G177" s="323" t="s">
        <v>291</v>
      </c>
      <c r="H177" s="324">
        <v>1</v>
      </c>
      <c r="I177" s="316"/>
      <c r="J177" s="340">
        <f>ROUND(I177*H177,2)</f>
        <v>0</v>
      </c>
      <c r="K177" s="322" t="s">
        <v>3</v>
      </c>
      <c r="L177" s="26"/>
      <c r="M177" s="115" t="s">
        <v>3</v>
      </c>
      <c r="N177" s="116" t="s">
        <v>46</v>
      </c>
      <c r="O177" s="117">
        <v>0.84799999999999998</v>
      </c>
      <c r="P177" s="117">
        <f>O177*H177</f>
        <v>0.84799999999999998</v>
      </c>
      <c r="Q177" s="117">
        <v>0</v>
      </c>
      <c r="R177" s="117">
        <f>Q177*H177</f>
        <v>0</v>
      </c>
      <c r="S177" s="117">
        <v>0.192</v>
      </c>
      <c r="T177" s="118">
        <f>S177*H177</f>
        <v>0.192</v>
      </c>
      <c r="AR177" s="119" t="s">
        <v>239</v>
      </c>
      <c r="AT177" s="119" t="s">
        <v>133</v>
      </c>
      <c r="AU177" s="119" t="s">
        <v>85</v>
      </c>
      <c r="AY177" s="17" t="s">
        <v>131</v>
      </c>
      <c r="BE177" s="120">
        <f>IF(N177="základní",J177,0)</f>
        <v>0</v>
      </c>
      <c r="BF177" s="120">
        <f>IF(N177="snížená",J177,0)</f>
        <v>0</v>
      </c>
      <c r="BG177" s="120">
        <f>IF(N177="zákl. přenesená",J177,0)</f>
        <v>0</v>
      </c>
      <c r="BH177" s="120">
        <f>IF(N177="sníž. přenesená",J177,0)</f>
        <v>0</v>
      </c>
      <c r="BI177" s="120">
        <f>IF(N177="nulová",J177,0)</f>
        <v>0</v>
      </c>
      <c r="BJ177" s="17" t="s">
        <v>83</v>
      </c>
      <c r="BK177" s="120">
        <f>ROUND(I177*H177,2)</f>
        <v>0</v>
      </c>
      <c r="BL177" s="17" t="s">
        <v>239</v>
      </c>
      <c r="BM177" s="119" t="s">
        <v>292</v>
      </c>
    </row>
    <row r="178" spans="2:65" s="11" customFormat="1" ht="22.95" customHeight="1" x14ac:dyDescent="0.3">
      <c r="B178" s="97"/>
      <c r="D178" s="98" t="s">
        <v>74</v>
      </c>
      <c r="E178" s="106" t="s">
        <v>293</v>
      </c>
      <c r="F178" s="106" t="s">
        <v>294</v>
      </c>
      <c r="I178" s="318"/>
      <c r="J178" s="107">
        <f>SUM(J179:J186)</f>
        <v>0</v>
      </c>
      <c r="L178" s="97"/>
      <c r="M178" s="101"/>
      <c r="P178" s="102">
        <f>SUM(P179:P189)</f>
        <v>3.75</v>
      </c>
      <c r="R178" s="102">
        <f>SUM(R179:R189)</f>
        <v>1.6240000000000001E-2</v>
      </c>
      <c r="T178" s="103">
        <f>SUM(T179:T189)</f>
        <v>0</v>
      </c>
      <c r="AR178" s="98" t="s">
        <v>85</v>
      </c>
      <c r="AT178" s="104" t="s">
        <v>74</v>
      </c>
      <c r="AU178" s="104" t="s">
        <v>83</v>
      </c>
      <c r="AY178" s="98" t="s">
        <v>131</v>
      </c>
      <c r="BK178" s="105">
        <f>SUM(BK179:BK189)</f>
        <v>0</v>
      </c>
    </row>
    <row r="179" spans="2:65" s="1" customFormat="1" ht="37.75" customHeight="1" x14ac:dyDescent="0.25">
      <c r="B179" s="108"/>
      <c r="C179" s="320" t="s">
        <v>295</v>
      </c>
      <c r="D179" s="320" t="s">
        <v>133</v>
      </c>
      <c r="E179" s="321" t="s">
        <v>296</v>
      </c>
      <c r="F179" s="322" t="s">
        <v>297</v>
      </c>
      <c r="G179" s="323" t="s">
        <v>194</v>
      </c>
      <c r="H179" s="324">
        <v>2</v>
      </c>
      <c r="I179" s="316"/>
      <c r="J179" s="340">
        <f>ROUND(I179*H179,2)</f>
        <v>0</v>
      </c>
      <c r="K179" s="322" t="s">
        <v>137</v>
      </c>
      <c r="L179" s="26"/>
      <c r="M179" s="115" t="s">
        <v>3</v>
      </c>
      <c r="N179" s="116" t="s">
        <v>46</v>
      </c>
      <c r="O179" s="117">
        <v>0.75</v>
      </c>
      <c r="P179" s="117">
        <f>O179*H179</f>
        <v>1.5</v>
      </c>
      <c r="Q179" s="117">
        <v>2.8700000000000002E-3</v>
      </c>
      <c r="R179" s="117">
        <f>Q179*H179</f>
        <v>5.7400000000000003E-3</v>
      </c>
      <c r="S179" s="117">
        <v>0</v>
      </c>
      <c r="T179" s="118">
        <f>S179*H179</f>
        <v>0</v>
      </c>
      <c r="AR179" s="119" t="s">
        <v>239</v>
      </c>
      <c r="AT179" s="119" t="s">
        <v>133</v>
      </c>
      <c r="AU179" s="119" t="s">
        <v>85</v>
      </c>
      <c r="AY179" s="17" t="s">
        <v>131</v>
      </c>
      <c r="BE179" s="120">
        <f>IF(N179="základní",J179,0)</f>
        <v>0</v>
      </c>
      <c r="BF179" s="120">
        <f>IF(N179="snížená",J179,0)</f>
        <v>0</v>
      </c>
      <c r="BG179" s="120">
        <f>IF(N179="zákl. přenesená",J179,0)</f>
        <v>0</v>
      </c>
      <c r="BH179" s="120">
        <f>IF(N179="sníž. přenesená",J179,0)</f>
        <v>0</v>
      </c>
      <c r="BI179" s="120">
        <f>IF(N179="nulová",J179,0)</f>
        <v>0</v>
      </c>
      <c r="BJ179" s="17" t="s">
        <v>83</v>
      </c>
      <c r="BK179" s="120">
        <f>ROUND(I179*H179,2)</f>
        <v>0</v>
      </c>
      <c r="BL179" s="17" t="s">
        <v>239</v>
      </c>
      <c r="BM179" s="119" t="s">
        <v>298</v>
      </c>
    </row>
    <row r="180" spans="2:65" s="1" customFormat="1" hidden="1" x14ac:dyDescent="0.25">
      <c r="B180" s="26"/>
      <c r="D180" s="121" t="s">
        <v>140</v>
      </c>
      <c r="F180" s="122" t="s">
        <v>299</v>
      </c>
      <c r="L180" s="26"/>
      <c r="M180" s="123"/>
      <c r="T180" s="39"/>
      <c r="AT180" s="17" t="s">
        <v>140</v>
      </c>
      <c r="AU180" s="17" t="s">
        <v>85</v>
      </c>
    </row>
    <row r="181" spans="2:65" s="12" customFormat="1" ht="20.6" hidden="1" x14ac:dyDescent="0.25">
      <c r="B181" s="124"/>
      <c r="D181" s="125" t="s">
        <v>142</v>
      </c>
      <c r="E181" s="126" t="s">
        <v>3</v>
      </c>
      <c r="F181" s="127" t="s">
        <v>300</v>
      </c>
      <c r="H181" s="126" t="s">
        <v>3</v>
      </c>
      <c r="L181" s="124"/>
      <c r="M181" s="128"/>
      <c r="T181" s="129"/>
      <c r="AT181" s="126" t="s">
        <v>142</v>
      </c>
      <c r="AU181" s="126" t="s">
        <v>85</v>
      </c>
      <c r="AV181" s="12" t="s">
        <v>83</v>
      </c>
      <c r="AW181" s="12" t="s">
        <v>37</v>
      </c>
      <c r="AX181" s="12" t="s">
        <v>75</v>
      </c>
      <c r="AY181" s="126" t="s">
        <v>131</v>
      </c>
    </row>
    <row r="182" spans="2:65" s="13" customFormat="1" hidden="1" x14ac:dyDescent="0.25">
      <c r="B182" s="130"/>
      <c r="D182" s="125" t="s">
        <v>142</v>
      </c>
      <c r="E182" s="131" t="s">
        <v>3</v>
      </c>
      <c r="F182" s="132" t="s">
        <v>83</v>
      </c>
      <c r="H182" s="133">
        <v>1</v>
      </c>
      <c r="L182" s="130"/>
      <c r="M182" s="134"/>
      <c r="T182" s="135"/>
      <c r="AT182" s="131" t="s">
        <v>142</v>
      </c>
      <c r="AU182" s="131" t="s">
        <v>85</v>
      </c>
      <c r="AV182" s="13" t="s">
        <v>85</v>
      </c>
      <c r="AW182" s="13" t="s">
        <v>37</v>
      </c>
      <c r="AX182" s="13" t="s">
        <v>75</v>
      </c>
      <c r="AY182" s="131" t="s">
        <v>131</v>
      </c>
    </row>
    <row r="183" spans="2:65" s="12" customFormat="1" ht="20.6" hidden="1" x14ac:dyDescent="0.25">
      <c r="B183" s="124"/>
      <c r="D183" s="125" t="s">
        <v>142</v>
      </c>
      <c r="E183" s="126" t="s">
        <v>3</v>
      </c>
      <c r="F183" s="127" t="s">
        <v>301</v>
      </c>
      <c r="H183" s="126" t="s">
        <v>3</v>
      </c>
      <c r="L183" s="124"/>
      <c r="M183" s="128"/>
      <c r="T183" s="129"/>
      <c r="AT183" s="126" t="s">
        <v>142</v>
      </c>
      <c r="AU183" s="126" t="s">
        <v>85</v>
      </c>
      <c r="AV183" s="12" t="s">
        <v>83</v>
      </c>
      <c r="AW183" s="12" t="s">
        <v>37</v>
      </c>
      <c r="AX183" s="12" t="s">
        <v>75</v>
      </c>
      <c r="AY183" s="126" t="s">
        <v>131</v>
      </c>
    </row>
    <row r="184" spans="2:65" s="13" customFormat="1" hidden="1" x14ac:dyDescent="0.25">
      <c r="B184" s="130"/>
      <c r="D184" s="125" t="s">
        <v>142</v>
      </c>
      <c r="E184" s="131" t="s">
        <v>3</v>
      </c>
      <c r="F184" s="132" t="s">
        <v>83</v>
      </c>
      <c r="H184" s="133">
        <v>1</v>
      </c>
      <c r="L184" s="130"/>
      <c r="M184" s="134"/>
      <c r="T184" s="135"/>
      <c r="AT184" s="131" t="s">
        <v>142</v>
      </c>
      <c r="AU184" s="131" t="s">
        <v>85</v>
      </c>
      <c r="AV184" s="13" t="s">
        <v>85</v>
      </c>
      <c r="AW184" s="13" t="s">
        <v>37</v>
      </c>
      <c r="AX184" s="13" t="s">
        <v>75</v>
      </c>
      <c r="AY184" s="131" t="s">
        <v>131</v>
      </c>
    </row>
    <row r="185" spans="2:65" s="14" customFormat="1" hidden="1" x14ac:dyDescent="0.25">
      <c r="B185" s="145"/>
      <c r="D185" s="125" t="s">
        <v>142</v>
      </c>
      <c r="E185" s="146" t="s">
        <v>3</v>
      </c>
      <c r="F185" s="147" t="s">
        <v>162</v>
      </c>
      <c r="H185" s="148">
        <v>2</v>
      </c>
      <c r="L185" s="145"/>
      <c r="M185" s="149"/>
      <c r="T185" s="150"/>
      <c r="AT185" s="146" t="s">
        <v>142</v>
      </c>
      <c r="AU185" s="146" t="s">
        <v>85</v>
      </c>
      <c r="AV185" s="14" t="s">
        <v>138</v>
      </c>
      <c r="AW185" s="14" t="s">
        <v>37</v>
      </c>
      <c r="AX185" s="14" t="s">
        <v>83</v>
      </c>
      <c r="AY185" s="146" t="s">
        <v>131</v>
      </c>
    </row>
    <row r="186" spans="2:65" s="1" customFormat="1" ht="37.75" customHeight="1" x14ac:dyDescent="0.25">
      <c r="B186" s="108"/>
      <c r="C186" s="320" t="s">
        <v>302</v>
      </c>
      <c r="D186" s="320" t="s">
        <v>133</v>
      </c>
      <c r="E186" s="321" t="s">
        <v>303</v>
      </c>
      <c r="F186" s="322" t="s">
        <v>304</v>
      </c>
      <c r="G186" s="323" t="s">
        <v>194</v>
      </c>
      <c r="H186" s="324">
        <v>3</v>
      </c>
      <c r="I186" s="316"/>
      <c r="J186" s="340">
        <f>ROUND(I186*H186,2)</f>
        <v>0</v>
      </c>
      <c r="K186" s="322" t="s">
        <v>137</v>
      </c>
      <c r="L186" s="26"/>
      <c r="M186" s="115" t="s">
        <v>3</v>
      </c>
      <c r="N186" s="116" t="s">
        <v>46</v>
      </c>
      <c r="O186" s="117">
        <v>0.75</v>
      </c>
      <c r="P186" s="117">
        <f>O186*H186</f>
        <v>2.25</v>
      </c>
      <c r="Q186" s="117">
        <v>3.5000000000000001E-3</v>
      </c>
      <c r="R186" s="117">
        <f>Q186*H186</f>
        <v>1.0500000000000001E-2</v>
      </c>
      <c r="S186" s="117">
        <v>0</v>
      </c>
      <c r="T186" s="118">
        <f>S186*H186</f>
        <v>0</v>
      </c>
      <c r="AR186" s="119" t="s">
        <v>239</v>
      </c>
      <c r="AT186" s="119" t="s">
        <v>133</v>
      </c>
      <c r="AU186" s="119" t="s">
        <v>85</v>
      </c>
      <c r="AY186" s="17" t="s">
        <v>131</v>
      </c>
      <c r="BE186" s="120">
        <f>IF(N186="základní",J186,0)</f>
        <v>0</v>
      </c>
      <c r="BF186" s="120">
        <f>IF(N186="snížená",J186,0)</f>
        <v>0</v>
      </c>
      <c r="BG186" s="120">
        <f>IF(N186="zákl. přenesená",J186,0)</f>
        <v>0</v>
      </c>
      <c r="BH186" s="120">
        <f>IF(N186="sníž. přenesená",J186,0)</f>
        <v>0</v>
      </c>
      <c r="BI186" s="120">
        <f>IF(N186="nulová",J186,0)</f>
        <v>0</v>
      </c>
      <c r="BJ186" s="17" t="s">
        <v>83</v>
      </c>
      <c r="BK186" s="120">
        <f>ROUND(I186*H186,2)</f>
        <v>0</v>
      </c>
      <c r="BL186" s="17" t="s">
        <v>239</v>
      </c>
      <c r="BM186" s="119" t="s">
        <v>305</v>
      </c>
    </row>
    <row r="187" spans="2:65" s="1" customFormat="1" hidden="1" x14ac:dyDescent="0.25">
      <c r="B187" s="26"/>
      <c r="D187" s="121" t="s">
        <v>140</v>
      </c>
      <c r="F187" s="122" t="s">
        <v>306</v>
      </c>
      <c r="L187" s="26"/>
      <c r="M187" s="123"/>
      <c r="T187" s="39"/>
      <c r="AT187" s="17" t="s">
        <v>140</v>
      </c>
      <c r="AU187" s="17" t="s">
        <v>85</v>
      </c>
    </row>
    <row r="188" spans="2:65" s="12" customFormat="1" ht="20.6" hidden="1" x14ac:dyDescent="0.25">
      <c r="B188" s="124"/>
      <c r="D188" s="125" t="s">
        <v>142</v>
      </c>
      <c r="E188" s="126" t="s">
        <v>3</v>
      </c>
      <c r="F188" s="127" t="s">
        <v>307</v>
      </c>
      <c r="H188" s="126" t="s">
        <v>3</v>
      </c>
      <c r="L188" s="124"/>
      <c r="M188" s="128"/>
      <c r="T188" s="129"/>
      <c r="AT188" s="126" t="s">
        <v>142</v>
      </c>
      <c r="AU188" s="126" t="s">
        <v>85</v>
      </c>
      <c r="AV188" s="12" t="s">
        <v>83</v>
      </c>
      <c r="AW188" s="12" t="s">
        <v>37</v>
      </c>
      <c r="AX188" s="12" t="s">
        <v>75</v>
      </c>
      <c r="AY188" s="126" t="s">
        <v>131</v>
      </c>
    </row>
    <row r="189" spans="2:65" s="13" customFormat="1" hidden="1" x14ac:dyDescent="0.25">
      <c r="B189" s="130"/>
      <c r="D189" s="125" t="s">
        <v>142</v>
      </c>
      <c r="E189" s="131" t="s">
        <v>3</v>
      </c>
      <c r="F189" s="132" t="s">
        <v>152</v>
      </c>
      <c r="H189" s="133">
        <v>3</v>
      </c>
      <c r="L189" s="130"/>
      <c r="M189" s="134"/>
      <c r="T189" s="135"/>
      <c r="AT189" s="131" t="s">
        <v>142</v>
      </c>
      <c r="AU189" s="131" t="s">
        <v>85</v>
      </c>
      <c r="AV189" s="13" t="s">
        <v>85</v>
      </c>
      <c r="AW189" s="13" t="s">
        <v>37</v>
      </c>
      <c r="AX189" s="13" t="s">
        <v>83</v>
      </c>
      <c r="AY189" s="131" t="s">
        <v>131</v>
      </c>
    </row>
    <row r="190" spans="2:65" s="11" customFormat="1" ht="22.95" customHeight="1" x14ac:dyDescent="0.3">
      <c r="B190" s="97"/>
      <c r="D190" s="98" t="s">
        <v>74</v>
      </c>
      <c r="E190" s="106" t="s">
        <v>308</v>
      </c>
      <c r="F190" s="106" t="s">
        <v>309</v>
      </c>
      <c r="J190" s="107">
        <f>J191</f>
        <v>0</v>
      </c>
      <c r="L190" s="97"/>
      <c r="M190" s="101"/>
      <c r="P190" s="102">
        <f>P191</f>
        <v>3.57</v>
      </c>
      <c r="R190" s="102">
        <f>R191</f>
        <v>0</v>
      </c>
      <c r="T190" s="103">
        <f>T191</f>
        <v>0.37</v>
      </c>
      <c r="AR190" s="98" t="s">
        <v>85</v>
      </c>
      <c r="AT190" s="104" t="s">
        <v>74</v>
      </c>
      <c r="AU190" s="104" t="s">
        <v>83</v>
      </c>
      <c r="AY190" s="98" t="s">
        <v>131</v>
      </c>
      <c r="BK190" s="105">
        <f>BK191</f>
        <v>0</v>
      </c>
    </row>
    <row r="191" spans="2:65" s="1" customFormat="1" ht="24.2" customHeight="1" x14ac:dyDescent="0.25">
      <c r="B191" s="108"/>
      <c r="C191" s="320" t="s">
        <v>310</v>
      </c>
      <c r="D191" s="320" t="s">
        <v>133</v>
      </c>
      <c r="E191" s="321" t="s">
        <v>311</v>
      </c>
      <c r="F191" s="322" t="s">
        <v>312</v>
      </c>
      <c r="G191" s="323" t="s">
        <v>194</v>
      </c>
      <c r="H191" s="324">
        <v>1</v>
      </c>
      <c r="I191" s="316"/>
      <c r="J191" s="340">
        <f>ROUND(I191*H191,2)</f>
        <v>0</v>
      </c>
      <c r="K191" s="322" t="s">
        <v>3</v>
      </c>
      <c r="L191" s="26"/>
      <c r="M191" s="115" t="s">
        <v>3</v>
      </c>
      <c r="N191" s="116" t="s">
        <v>46</v>
      </c>
      <c r="O191" s="117">
        <v>3.57</v>
      </c>
      <c r="P191" s="117">
        <f>O191*H191</f>
        <v>3.57</v>
      </c>
      <c r="Q191" s="117">
        <v>0</v>
      </c>
      <c r="R191" s="117">
        <f>Q191*H191</f>
        <v>0</v>
      </c>
      <c r="S191" s="117">
        <v>0.37</v>
      </c>
      <c r="T191" s="118">
        <f>S191*H191</f>
        <v>0.37</v>
      </c>
      <c r="AR191" s="119" t="s">
        <v>239</v>
      </c>
      <c r="AT191" s="119" t="s">
        <v>133</v>
      </c>
      <c r="AU191" s="119" t="s">
        <v>85</v>
      </c>
      <c r="AY191" s="17" t="s">
        <v>131</v>
      </c>
      <c r="BE191" s="120">
        <f>IF(N191="základní",J191,0)</f>
        <v>0</v>
      </c>
      <c r="BF191" s="120">
        <f>IF(N191="snížená",J191,0)</f>
        <v>0</v>
      </c>
      <c r="BG191" s="120">
        <f>IF(N191="zákl. přenesená",J191,0)</f>
        <v>0</v>
      </c>
      <c r="BH191" s="120">
        <f>IF(N191="sníž. přenesená",J191,0)</f>
        <v>0</v>
      </c>
      <c r="BI191" s="120">
        <f>IF(N191="nulová",J191,0)</f>
        <v>0</v>
      </c>
      <c r="BJ191" s="17" t="s">
        <v>83</v>
      </c>
      <c r="BK191" s="120">
        <f>ROUND(I191*H191,2)</f>
        <v>0</v>
      </c>
      <c r="BL191" s="17" t="s">
        <v>239</v>
      </c>
      <c r="BM191" s="119" t="s">
        <v>313</v>
      </c>
    </row>
    <row r="192" spans="2:65" s="11" customFormat="1" ht="22.95" customHeight="1" x14ac:dyDescent="0.3">
      <c r="B192" s="97"/>
      <c r="D192" s="98" t="s">
        <v>74</v>
      </c>
      <c r="E192" s="106" t="s">
        <v>314</v>
      </c>
      <c r="F192" s="106" t="s">
        <v>315</v>
      </c>
      <c r="J192" s="107">
        <f>SUM(J193:J205)</f>
        <v>0</v>
      </c>
      <c r="L192" s="97"/>
      <c r="M192" s="101"/>
      <c r="P192" s="102">
        <f>SUM(P193:P206)</f>
        <v>61.391199999999998</v>
      </c>
      <c r="R192" s="102">
        <f>SUM(R193:R206)</f>
        <v>2.0650000000000002E-2</v>
      </c>
      <c r="T192" s="103">
        <f>SUM(T193:T206)</f>
        <v>3.0596939999999999</v>
      </c>
      <c r="AR192" s="98" t="s">
        <v>85</v>
      </c>
      <c r="AT192" s="104" t="s">
        <v>74</v>
      </c>
      <c r="AU192" s="104" t="s">
        <v>83</v>
      </c>
      <c r="AY192" s="98" t="s">
        <v>131</v>
      </c>
      <c r="BK192" s="105">
        <f>SUM(BK193:BK206)</f>
        <v>0</v>
      </c>
    </row>
    <row r="193" spans="2:65" s="1" customFormat="1" ht="21.75" customHeight="1" x14ac:dyDescent="0.25">
      <c r="B193" s="108"/>
      <c r="C193" s="320" t="s">
        <v>316</v>
      </c>
      <c r="D193" s="320" t="s">
        <v>133</v>
      </c>
      <c r="E193" s="321" t="s">
        <v>317</v>
      </c>
      <c r="F193" s="322" t="s">
        <v>318</v>
      </c>
      <c r="G193" s="323" t="s">
        <v>278</v>
      </c>
      <c r="H193" s="324">
        <v>15.3</v>
      </c>
      <c r="I193" s="316"/>
      <c r="J193" s="340">
        <f>ROUND(I193*H193,2)</f>
        <v>0</v>
      </c>
      <c r="K193" s="322" t="s">
        <v>137</v>
      </c>
      <c r="L193" s="26"/>
      <c r="M193" s="115" t="s">
        <v>3</v>
      </c>
      <c r="N193" s="116" t="s">
        <v>46</v>
      </c>
      <c r="O193" s="117">
        <v>8.3000000000000004E-2</v>
      </c>
      <c r="P193" s="117">
        <f>O193*H193</f>
        <v>1.2699</v>
      </c>
      <c r="Q193" s="117">
        <v>4.0000000000000003E-5</v>
      </c>
      <c r="R193" s="117">
        <f>Q193*H193</f>
        <v>6.1200000000000013E-4</v>
      </c>
      <c r="S193" s="117">
        <v>2.5400000000000002E-3</v>
      </c>
      <c r="T193" s="118">
        <f>S193*H193</f>
        <v>3.8862000000000008E-2</v>
      </c>
      <c r="AR193" s="119" t="s">
        <v>239</v>
      </c>
      <c r="AT193" s="119" t="s">
        <v>133</v>
      </c>
      <c r="AU193" s="119" t="s">
        <v>85</v>
      </c>
      <c r="AY193" s="17" t="s">
        <v>131</v>
      </c>
      <c r="BE193" s="120">
        <f>IF(N193="základní",J193,0)</f>
        <v>0</v>
      </c>
      <c r="BF193" s="120">
        <f>IF(N193="snížená",J193,0)</f>
        <v>0</v>
      </c>
      <c r="BG193" s="120">
        <f>IF(N193="zákl. přenesená",J193,0)</f>
        <v>0</v>
      </c>
      <c r="BH193" s="120">
        <f>IF(N193="sníž. přenesená",J193,0)</f>
        <v>0</v>
      </c>
      <c r="BI193" s="120">
        <f>IF(N193="nulová",J193,0)</f>
        <v>0</v>
      </c>
      <c r="BJ193" s="17" t="s">
        <v>83</v>
      </c>
      <c r="BK193" s="120">
        <f>ROUND(I193*H193,2)</f>
        <v>0</v>
      </c>
      <c r="BL193" s="17" t="s">
        <v>239</v>
      </c>
      <c r="BM193" s="119" t="s">
        <v>319</v>
      </c>
    </row>
    <row r="194" spans="2:65" s="1" customFormat="1" hidden="1" x14ac:dyDescent="0.25">
      <c r="B194" s="26"/>
      <c r="D194" s="121" t="s">
        <v>140</v>
      </c>
      <c r="F194" s="122" t="s">
        <v>320</v>
      </c>
      <c r="L194" s="26"/>
      <c r="M194" s="123"/>
      <c r="T194" s="39"/>
      <c r="AT194" s="17" t="s">
        <v>140</v>
      </c>
      <c r="AU194" s="17" t="s">
        <v>85</v>
      </c>
    </row>
    <row r="195" spans="2:65" s="1" customFormat="1" ht="24.2" customHeight="1" x14ac:dyDescent="0.25">
      <c r="B195" s="108"/>
      <c r="C195" s="320" t="s">
        <v>321</v>
      </c>
      <c r="D195" s="320" t="s">
        <v>133</v>
      </c>
      <c r="E195" s="321" t="s">
        <v>322</v>
      </c>
      <c r="F195" s="322" t="s">
        <v>323</v>
      </c>
      <c r="G195" s="323" t="s">
        <v>278</v>
      </c>
      <c r="H195" s="324">
        <v>36.200000000000003</v>
      </c>
      <c r="I195" s="316"/>
      <c r="J195" s="340">
        <f>ROUND(I195*H195,2)</f>
        <v>0</v>
      </c>
      <c r="K195" s="322" t="s">
        <v>137</v>
      </c>
      <c r="L195" s="26"/>
      <c r="M195" s="115" t="s">
        <v>3</v>
      </c>
      <c r="N195" s="116" t="s">
        <v>46</v>
      </c>
      <c r="O195" s="117">
        <v>0.125</v>
      </c>
      <c r="P195" s="117">
        <f>O195*H195</f>
        <v>4.5250000000000004</v>
      </c>
      <c r="Q195" s="117">
        <v>5.0000000000000002E-5</v>
      </c>
      <c r="R195" s="117">
        <f>Q195*H195</f>
        <v>1.8100000000000002E-3</v>
      </c>
      <c r="S195" s="117">
        <v>4.7299999999999998E-3</v>
      </c>
      <c r="T195" s="118">
        <f>S195*H195</f>
        <v>0.17122600000000002</v>
      </c>
      <c r="AR195" s="119" t="s">
        <v>239</v>
      </c>
      <c r="AT195" s="119" t="s">
        <v>133</v>
      </c>
      <c r="AU195" s="119" t="s">
        <v>85</v>
      </c>
      <c r="AY195" s="17" t="s">
        <v>131</v>
      </c>
      <c r="BE195" s="120">
        <f>IF(N195="základní",J195,0)</f>
        <v>0</v>
      </c>
      <c r="BF195" s="120">
        <f>IF(N195="snížená",J195,0)</f>
        <v>0</v>
      </c>
      <c r="BG195" s="120">
        <f>IF(N195="zákl. přenesená",J195,0)</f>
        <v>0</v>
      </c>
      <c r="BH195" s="120">
        <f>IF(N195="sníž. přenesená",J195,0)</f>
        <v>0</v>
      </c>
      <c r="BI195" s="120">
        <f>IF(N195="nulová",J195,0)</f>
        <v>0</v>
      </c>
      <c r="BJ195" s="17" t="s">
        <v>83</v>
      </c>
      <c r="BK195" s="120">
        <f>ROUND(I195*H195,2)</f>
        <v>0</v>
      </c>
      <c r="BL195" s="17" t="s">
        <v>239</v>
      </c>
      <c r="BM195" s="119" t="s">
        <v>324</v>
      </c>
    </row>
    <row r="196" spans="2:65" s="1" customFormat="1" hidden="1" x14ac:dyDescent="0.25">
      <c r="B196" s="26"/>
      <c r="D196" s="121" t="s">
        <v>140</v>
      </c>
      <c r="F196" s="122" t="s">
        <v>325</v>
      </c>
      <c r="L196" s="26"/>
      <c r="M196" s="123"/>
      <c r="T196" s="39"/>
      <c r="AT196" s="17" t="s">
        <v>140</v>
      </c>
      <c r="AU196" s="17" t="s">
        <v>85</v>
      </c>
    </row>
    <row r="197" spans="2:65" s="1" customFormat="1" ht="24.2" customHeight="1" x14ac:dyDescent="0.25">
      <c r="B197" s="108"/>
      <c r="C197" s="320" t="s">
        <v>326</v>
      </c>
      <c r="D197" s="320" t="s">
        <v>133</v>
      </c>
      <c r="E197" s="321" t="s">
        <v>327</v>
      </c>
      <c r="F197" s="322" t="s">
        <v>328</v>
      </c>
      <c r="G197" s="323" t="s">
        <v>278</v>
      </c>
      <c r="H197" s="324">
        <v>86.8</v>
      </c>
      <c r="I197" s="316"/>
      <c r="J197" s="340">
        <f>ROUND(I197*H197,2)</f>
        <v>0</v>
      </c>
      <c r="K197" s="322" t="s">
        <v>137</v>
      </c>
      <c r="L197" s="26"/>
      <c r="M197" s="115" t="s">
        <v>3</v>
      </c>
      <c r="N197" s="116" t="s">
        <v>46</v>
      </c>
      <c r="O197" s="117">
        <v>0.187</v>
      </c>
      <c r="P197" s="117">
        <f>O197*H197</f>
        <v>16.2316</v>
      </c>
      <c r="Q197" s="117">
        <v>6.0000000000000002E-5</v>
      </c>
      <c r="R197" s="117">
        <f>Q197*H197</f>
        <v>5.208E-3</v>
      </c>
      <c r="S197" s="117">
        <v>8.4100000000000008E-3</v>
      </c>
      <c r="T197" s="118">
        <f>S197*H197</f>
        <v>0.72998800000000008</v>
      </c>
      <c r="AR197" s="119" t="s">
        <v>239</v>
      </c>
      <c r="AT197" s="119" t="s">
        <v>133</v>
      </c>
      <c r="AU197" s="119" t="s">
        <v>85</v>
      </c>
      <c r="AY197" s="17" t="s">
        <v>131</v>
      </c>
      <c r="BE197" s="120">
        <f>IF(N197="základní",J197,0)</f>
        <v>0</v>
      </c>
      <c r="BF197" s="120">
        <f>IF(N197="snížená",J197,0)</f>
        <v>0</v>
      </c>
      <c r="BG197" s="120">
        <f>IF(N197="zákl. přenesená",J197,0)</f>
        <v>0</v>
      </c>
      <c r="BH197" s="120">
        <f>IF(N197="sníž. přenesená",J197,0)</f>
        <v>0</v>
      </c>
      <c r="BI197" s="120">
        <f>IF(N197="nulová",J197,0)</f>
        <v>0</v>
      </c>
      <c r="BJ197" s="17" t="s">
        <v>83</v>
      </c>
      <c r="BK197" s="120">
        <f>ROUND(I197*H197,2)</f>
        <v>0</v>
      </c>
      <c r="BL197" s="17" t="s">
        <v>239</v>
      </c>
      <c r="BM197" s="119" t="s">
        <v>329</v>
      </c>
    </row>
    <row r="198" spans="2:65" s="1" customFormat="1" hidden="1" x14ac:dyDescent="0.25">
      <c r="B198" s="26"/>
      <c r="D198" s="121" t="s">
        <v>140</v>
      </c>
      <c r="F198" s="122" t="s">
        <v>330</v>
      </c>
      <c r="L198" s="26"/>
      <c r="M198" s="123"/>
      <c r="T198" s="39"/>
      <c r="AT198" s="17" t="s">
        <v>140</v>
      </c>
      <c r="AU198" s="17" t="s">
        <v>85</v>
      </c>
    </row>
    <row r="199" spans="2:65" s="1" customFormat="1" ht="24.2" customHeight="1" x14ac:dyDescent="0.25">
      <c r="B199" s="108"/>
      <c r="C199" s="320" t="s">
        <v>331</v>
      </c>
      <c r="D199" s="320" t="s">
        <v>133</v>
      </c>
      <c r="E199" s="321" t="s">
        <v>332</v>
      </c>
      <c r="F199" s="322" t="s">
        <v>333</v>
      </c>
      <c r="G199" s="323" t="s">
        <v>278</v>
      </c>
      <c r="H199" s="324">
        <v>130.19999999999999</v>
      </c>
      <c r="I199" s="316"/>
      <c r="J199" s="340">
        <f>ROUND(I199*H199,2)</f>
        <v>0</v>
      </c>
      <c r="K199" s="322" t="s">
        <v>137</v>
      </c>
      <c r="L199" s="26"/>
      <c r="M199" s="115" t="s">
        <v>3</v>
      </c>
      <c r="N199" s="116" t="s">
        <v>46</v>
      </c>
      <c r="O199" s="117">
        <v>0.19800000000000001</v>
      </c>
      <c r="P199" s="117">
        <f>O199*H199</f>
        <v>25.779599999999999</v>
      </c>
      <c r="Q199" s="117">
        <v>1E-4</v>
      </c>
      <c r="R199" s="117">
        <f>Q199*H199</f>
        <v>1.302E-2</v>
      </c>
      <c r="S199" s="117">
        <v>1.384E-2</v>
      </c>
      <c r="T199" s="118">
        <f>S199*H199</f>
        <v>1.8019679999999998</v>
      </c>
      <c r="AR199" s="119" t="s">
        <v>239</v>
      </c>
      <c r="AT199" s="119" t="s">
        <v>133</v>
      </c>
      <c r="AU199" s="119" t="s">
        <v>85</v>
      </c>
      <c r="AY199" s="17" t="s">
        <v>131</v>
      </c>
      <c r="BE199" s="120">
        <f>IF(N199="základní",J199,0)</f>
        <v>0</v>
      </c>
      <c r="BF199" s="120">
        <f>IF(N199="snížená",J199,0)</f>
        <v>0</v>
      </c>
      <c r="BG199" s="120">
        <f>IF(N199="zákl. přenesená",J199,0)</f>
        <v>0</v>
      </c>
      <c r="BH199" s="120">
        <f>IF(N199="sníž. přenesená",J199,0)</f>
        <v>0</v>
      </c>
      <c r="BI199" s="120">
        <f>IF(N199="nulová",J199,0)</f>
        <v>0</v>
      </c>
      <c r="BJ199" s="17" t="s">
        <v>83</v>
      </c>
      <c r="BK199" s="120">
        <f>ROUND(I199*H199,2)</f>
        <v>0</v>
      </c>
      <c r="BL199" s="17" t="s">
        <v>239</v>
      </c>
      <c r="BM199" s="119" t="s">
        <v>334</v>
      </c>
    </row>
    <row r="200" spans="2:65" s="1" customFormat="1" hidden="1" x14ac:dyDescent="0.25">
      <c r="B200" s="26"/>
      <c r="D200" s="121" t="s">
        <v>140</v>
      </c>
      <c r="F200" s="122" t="s">
        <v>335</v>
      </c>
      <c r="L200" s="26"/>
      <c r="M200" s="123"/>
      <c r="T200" s="39"/>
      <c r="AT200" s="17" t="s">
        <v>140</v>
      </c>
      <c r="AU200" s="17" t="s">
        <v>85</v>
      </c>
    </row>
    <row r="201" spans="2:65" s="1" customFormat="1" ht="21.75" customHeight="1" x14ac:dyDescent="0.25">
      <c r="B201" s="108"/>
      <c r="C201" s="320" t="s">
        <v>245</v>
      </c>
      <c r="D201" s="320" t="s">
        <v>133</v>
      </c>
      <c r="E201" s="321" t="s">
        <v>336</v>
      </c>
      <c r="F201" s="322" t="s">
        <v>337</v>
      </c>
      <c r="G201" s="323" t="s">
        <v>278</v>
      </c>
      <c r="H201" s="324">
        <v>25.7</v>
      </c>
      <c r="I201" s="316"/>
      <c r="J201" s="340">
        <f>ROUND(I201*H201,2)</f>
        <v>0</v>
      </c>
      <c r="K201" s="322" t="s">
        <v>137</v>
      </c>
      <c r="L201" s="26"/>
      <c r="M201" s="115" t="s">
        <v>3</v>
      </c>
      <c r="N201" s="116" t="s">
        <v>46</v>
      </c>
      <c r="O201" s="117">
        <v>5.1999999999999998E-2</v>
      </c>
      <c r="P201" s="117">
        <f>O201*H201</f>
        <v>1.3363999999999998</v>
      </c>
      <c r="Q201" s="117">
        <v>0</v>
      </c>
      <c r="R201" s="117">
        <f>Q201*H201</f>
        <v>0</v>
      </c>
      <c r="S201" s="117">
        <v>5.0000000000000001E-4</v>
      </c>
      <c r="T201" s="118">
        <f>S201*H201</f>
        <v>1.285E-2</v>
      </c>
      <c r="AR201" s="119" t="s">
        <v>239</v>
      </c>
      <c r="AT201" s="119" t="s">
        <v>133</v>
      </c>
      <c r="AU201" s="119" t="s">
        <v>85</v>
      </c>
      <c r="AY201" s="17" t="s">
        <v>131</v>
      </c>
      <c r="BE201" s="120">
        <f>IF(N201="základní",J201,0)</f>
        <v>0</v>
      </c>
      <c r="BF201" s="120">
        <f>IF(N201="snížená",J201,0)</f>
        <v>0</v>
      </c>
      <c r="BG201" s="120">
        <f>IF(N201="zákl. přenesená",J201,0)</f>
        <v>0</v>
      </c>
      <c r="BH201" s="120">
        <f>IF(N201="sníž. přenesená",J201,0)</f>
        <v>0</v>
      </c>
      <c r="BI201" s="120">
        <f>IF(N201="nulová",J201,0)</f>
        <v>0</v>
      </c>
      <c r="BJ201" s="17" t="s">
        <v>83</v>
      </c>
      <c r="BK201" s="120">
        <f>ROUND(I201*H201,2)</f>
        <v>0</v>
      </c>
      <c r="BL201" s="17" t="s">
        <v>239</v>
      </c>
      <c r="BM201" s="119" t="s">
        <v>338</v>
      </c>
    </row>
    <row r="202" spans="2:65" s="1" customFormat="1" hidden="1" x14ac:dyDescent="0.25">
      <c r="B202" s="26"/>
      <c r="D202" s="121" t="s">
        <v>140</v>
      </c>
      <c r="F202" s="122" t="s">
        <v>339</v>
      </c>
      <c r="L202" s="26"/>
      <c r="M202" s="123"/>
      <c r="T202" s="39"/>
      <c r="AT202" s="17" t="s">
        <v>140</v>
      </c>
      <c r="AU202" s="17" t="s">
        <v>85</v>
      </c>
    </row>
    <row r="203" spans="2:65" s="1" customFormat="1" ht="24.2" customHeight="1" x14ac:dyDescent="0.25">
      <c r="B203" s="108"/>
      <c r="C203" s="320" t="s">
        <v>340</v>
      </c>
      <c r="D203" s="320" t="s">
        <v>133</v>
      </c>
      <c r="E203" s="321" t="s">
        <v>341</v>
      </c>
      <c r="F203" s="322" t="s">
        <v>342</v>
      </c>
      <c r="G203" s="323" t="s">
        <v>278</v>
      </c>
      <c r="H203" s="324">
        <v>66.900000000000006</v>
      </c>
      <c r="I203" s="316"/>
      <c r="J203" s="340">
        <f>ROUND(I203*H203,2)</f>
        <v>0</v>
      </c>
      <c r="K203" s="322" t="s">
        <v>137</v>
      </c>
      <c r="L203" s="26"/>
      <c r="M203" s="115" t="s">
        <v>3</v>
      </c>
      <c r="N203" s="116" t="s">
        <v>46</v>
      </c>
      <c r="O203" s="117">
        <v>8.3000000000000004E-2</v>
      </c>
      <c r="P203" s="117">
        <f>O203*H203</f>
        <v>5.5527000000000006</v>
      </c>
      <c r="Q203" s="117">
        <v>0</v>
      </c>
      <c r="R203" s="117">
        <f>Q203*H203</f>
        <v>0</v>
      </c>
      <c r="S203" s="117">
        <v>1.5200000000000001E-3</v>
      </c>
      <c r="T203" s="118">
        <f>S203*H203</f>
        <v>0.10168800000000001</v>
      </c>
      <c r="AR203" s="119" t="s">
        <v>239</v>
      </c>
      <c r="AT203" s="119" t="s">
        <v>133</v>
      </c>
      <c r="AU203" s="119" t="s">
        <v>85</v>
      </c>
      <c r="AY203" s="17" t="s">
        <v>131</v>
      </c>
      <c r="BE203" s="120">
        <f>IF(N203="základní",J203,0)</f>
        <v>0</v>
      </c>
      <c r="BF203" s="120">
        <f>IF(N203="snížená",J203,0)</f>
        <v>0</v>
      </c>
      <c r="BG203" s="120">
        <f>IF(N203="zákl. přenesená",J203,0)</f>
        <v>0</v>
      </c>
      <c r="BH203" s="120">
        <f>IF(N203="sníž. přenesená",J203,0)</f>
        <v>0</v>
      </c>
      <c r="BI203" s="120">
        <f>IF(N203="nulová",J203,0)</f>
        <v>0</v>
      </c>
      <c r="BJ203" s="17" t="s">
        <v>83</v>
      </c>
      <c r="BK203" s="120">
        <f>ROUND(I203*H203,2)</f>
        <v>0</v>
      </c>
      <c r="BL203" s="17" t="s">
        <v>239</v>
      </c>
      <c r="BM203" s="119" t="s">
        <v>343</v>
      </c>
    </row>
    <row r="204" spans="2:65" s="1" customFormat="1" hidden="1" x14ac:dyDescent="0.25">
      <c r="B204" s="26"/>
      <c r="D204" s="121" t="s">
        <v>140</v>
      </c>
      <c r="F204" s="122" t="s">
        <v>344</v>
      </c>
      <c r="L204" s="26"/>
      <c r="M204" s="123"/>
      <c r="T204" s="39"/>
      <c r="AT204" s="17" t="s">
        <v>140</v>
      </c>
      <c r="AU204" s="17" t="s">
        <v>85</v>
      </c>
    </row>
    <row r="205" spans="2:65" s="1" customFormat="1" ht="24.2" customHeight="1" x14ac:dyDescent="0.25">
      <c r="B205" s="108"/>
      <c r="C205" s="320" t="s">
        <v>345</v>
      </c>
      <c r="D205" s="320" t="s">
        <v>133</v>
      </c>
      <c r="E205" s="321" t="s">
        <v>346</v>
      </c>
      <c r="F205" s="322" t="s">
        <v>347</v>
      </c>
      <c r="G205" s="323" t="s">
        <v>278</v>
      </c>
      <c r="H205" s="324">
        <v>55.8</v>
      </c>
      <c r="I205" s="316"/>
      <c r="J205" s="340">
        <f>ROUND(I205*H205,2)</f>
        <v>0</v>
      </c>
      <c r="K205" s="322" t="s">
        <v>137</v>
      </c>
      <c r="L205" s="26"/>
      <c r="M205" s="115" t="s">
        <v>3</v>
      </c>
      <c r="N205" s="116" t="s">
        <v>46</v>
      </c>
      <c r="O205" s="117">
        <v>0.12</v>
      </c>
      <c r="P205" s="117">
        <f>O205*H205</f>
        <v>6.6959999999999997</v>
      </c>
      <c r="Q205" s="117">
        <v>0</v>
      </c>
      <c r="R205" s="117">
        <f>Q205*H205</f>
        <v>0</v>
      </c>
      <c r="S205" s="117">
        <v>3.64E-3</v>
      </c>
      <c r="T205" s="118">
        <f>S205*H205</f>
        <v>0.20311199999999999</v>
      </c>
      <c r="AR205" s="119" t="s">
        <v>239</v>
      </c>
      <c r="AT205" s="119" t="s">
        <v>133</v>
      </c>
      <c r="AU205" s="119" t="s">
        <v>85</v>
      </c>
      <c r="AY205" s="17" t="s">
        <v>131</v>
      </c>
      <c r="BE205" s="120">
        <f>IF(N205="základní",J205,0)</f>
        <v>0</v>
      </c>
      <c r="BF205" s="120">
        <f>IF(N205="snížená",J205,0)</f>
        <v>0</v>
      </c>
      <c r="BG205" s="120">
        <f>IF(N205="zákl. přenesená",J205,0)</f>
        <v>0</v>
      </c>
      <c r="BH205" s="120">
        <f>IF(N205="sníž. přenesená",J205,0)</f>
        <v>0</v>
      </c>
      <c r="BI205" s="120">
        <f>IF(N205="nulová",J205,0)</f>
        <v>0</v>
      </c>
      <c r="BJ205" s="17" t="s">
        <v>83</v>
      </c>
      <c r="BK205" s="120">
        <f>ROUND(I205*H205,2)</f>
        <v>0</v>
      </c>
      <c r="BL205" s="17" t="s">
        <v>239</v>
      </c>
      <c r="BM205" s="119" t="s">
        <v>348</v>
      </c>
    </row>
    <row r="206" spans="2:65" s="1" customFormat="1" hidden="1" x14ac:dyDescent="0.25">
      <c r="B206" s="26"/>
      <c r="D206" s="121" t="s">
        <v>140</v>
      </c>
      <c r="F206" s="122" t="s">
        <v>349</v>
      </c>
      <c r="L206" s="26"/>
      <c r="M206" s="123"/>
      <c r="T206" s="39"/>
      <c r="AT206" s="17" t="s">
        <v>140</v>
      </c>
      <c r="AU206" s="17" t="s">
        <v>85</v>
      </c>
    </row>
    <row r="207" spans="2:65" s="11" customFormat="1" ht="22.95" customHeight="1" x14ac:dyDescent="0.3">
      <c r="B207" s="97"/>
      <c r="D207" s="98" t="s">
        <v>74</v>
      </c>
      <c r="E207" s="106" t="s">
        <v>350</v>
      </c>
      <c r="F207" s="106" t="s">
        <v>351</v>
      </c>
      <c r="J207" s="107">
        <f>SUM(J208:J215)</f>
        <v>0</v>
      </c>
      <c r="L207" s="97"/>
      <c r="M207" s="101"/>
      <c r="P207" s="102">
        <f>SUM(P208:P210)</f>
        <v>0.84599999999999997</v>
      </c>
      <c r="R207" s="102">
        <f>SUM(R208:R210)</f>
        <v>4.0000000000000002E-4</v>
      </c>
      <c r="T207" s="103">
        <f>SUM(T208:T210)</f>
        <v>0</v>
      </c>
      <c r="AR207" s="98" t="s">
        <v>85</v>
      </c>
      <c r="AT207" s="104" t="s">
        <v>74</v>
      </c>
      <c r="AU207" s="104" t="s">
        <v>83</v>
      </c>
      <c r="AY207" s="98" t="s">
        <v>131</v>
      </c>
      <c r="BK207" s="105">
        <f>SUM(BK208:BK214)</f>
        <v>2736</v>
      </c>
    </row>
    <row r="208" spans="2:65" s="1" customFormat="1" ht="24.2" customHeight="1" x14ac:dyDescent="0.25">
      <c r="B208" s="108"/>
      <c r="C208" s="320" t="s">
        <v>352</v>
      </c>
      <c r="D208" s="320" t="s">
        <v>133</v>
      </c>
      <c r="E208" s="321" t="s">
        <v>353</v>
      </c>
      <c r="F208" s="322" t="s">
        <v>354</v>
      </c>
      <c r="G208" s="323" t="s">
        <v>194</v>
      </c>
      <c r="H208" s="324">
        <v>1</v>
      </c>
      <c r="I208" s="316"/>
      <c r="J208" s="340">
        <f>ROUND(I208*H208,2)</f>
        <v>0</v>
      </c>
      <c r="K208" s="322" t="s">
        <v>137</v>
      </c>
      <c r="L208" s="26"/>
      <c r="M208" s="115" t="s">
        <v>3</v>
      </c>
      <c r="N208" s="116" t="s">
        <v>46</v>
      </c>
      <c r="O208" s="117">
        <v>0.84599999999999997</v>
      </c>
      <c r="P208" s="117">
        <f>O208*H208</f>
        <v>0.84599999999999997</v>
      </c>
      <c r="Q208" s="117">
        <v>0</v>
      </c>
      <c r="R208" s="117">
        <f>Q208*H208</f>
        <v>0</v>
      </c>
      <c r="S208" s="117">
        <v>0</v>
      </c>
      <c r="T208" s="118">
        <f>S208*H208</f>
        <v>0</v>
      </c>
      <c r="AR208" s="119" t="s">
        <v>239</v>
      </c>
      <c r="AT208" s="119" t="s">
        <v>133</v>
      </c>
      <c r="AU208" s="119" t="s">
        <v>85</v>
      </c>
      <c r="AY208" s="17" t="s">
        <v>131</v>
      </c>
      <c r="BE208" s="120">
        <f>IF(N208="základní",J208,0)</f>
        <v>0</v>
      </c>
      <c r="BF208" s="120">
        <f>IF(N208="snížená",J208,0)</f>
        <v>0</v>
      </c>
      <c r="BG208" s="120">
        <f>IF(N208="zákl. přenesená",J208,0)</f>
        <v>0</v>
      </c>
      <c r="BH208" s="120">
        <f>IF(N208="sníž. přenesená",J208,0)</f>
        <v>0</v>
      </c>
      <c r="BI208" s="120">
        <f>IF(N208="nulová",J208,0)</f>
        <v>0</v>
      </c>
      <c r="BJ208" s="17" t="s">
        <v>83</v>
      </c>
      <c r="BK208" s="120">
        <f>ROUND(I208*H208,2)</f>
        <v>0</v>
      </c>
      <c r="BL208" s="17" t="s">
        <v>239</v>
      </c>
      <c r="BM208" s="119" t="s">
        <v>355</v>
      </c>
    </row>
    <row r="209" spans="2:65" s="1" customFormat="1" ht="11.25" hidden="1" customHeight="1" x14ac:dyDescent="0.25">
      <c r="B209" s="26"/>
      <c r="D209" s="121" t="s">
        <v>140</v>
      </c>
      <c r="F209" s="122" t="s">
        <v>356</v>
      </c>
      <c r="L209" s="26"/>
      <c r="M209" s="123"/>
      <c r="T209" s="39"/>
      <c r="AT209" s="17" t="s">
        <v>140</v>
      </c>
      <c r="AU209" s="17" t="s">
        <v>85</v>
      </c>
    </row>
    <row r="210" spans="2:65" s="1" customFormat="1" ht="37.75" customHeight="1" x14ac:dyDescent="0.25">
      <c r="B210" s="108"/>
      <c r="C210" s="325" t="s">
        <v>357</v>
      </c>
      <c r="D210" s="325" t="s">
        <v>145</v>
      </c>
      <c r="E210" s="326" t="s">
        <v>358</v>
      </c>
      <c r="F210" s="327" t="s">
        <v>359</v>
      </c>
      <c r="G210" s="328" t="s">
        <v>194</v>
      </c>
      <c r="H210" s="329">
        <v>1</v>
      </c>
      <c r="I210" s="317"/>
      <c r="J210" s="341">
        <f>ROUND(I210*H210,2)</f>
        <v>0</v>
      </c>
      <c r="K210" s="327" t="s">
        <v>3</v>
      </c>
      <c r="L210" s="142"/>
      <c r="M210" s="143" t="s">
        <v>3</v>
      </c>
      <c r="N210" s="144" t="s">
        <v>46</v>
      </c>
      <c r="O210" s="117">
        <v>0</v>
      </c>
      <c r="P210" s="117">
        <f>O210*H210</f>
        <v>0</v>
      </c>
      <c r="Q210" s="117">
        <v>4.0000000000000002E-4</v>
      </c>
      <c r="R210" s="117">
        <f>Q210*H210</f>
        <v>4.0000000000000002E-4</v>
      </c>
      <c r="S210" s="117">
        <v>0</v>
      </c>
      <c r="T210" s="118">
        <f>S210*H210</f>
        <v>0</v>
      </c>
      <c r="AR210" s="119" t="s">
        <v>245</v>
      </c>
      <c r="AT210" s="119" t="s">
        <v>145</v>
      </c>
      <c r="AU210" s="119" t="s">
        <v>85</v>
      </c>
      <c r="AY210" s="17" t="s">
        <v>131</v>
      </c>
      <c r="BE210" s="120">
        <f>IF(N210="základní",J210,0)</f>
        <v>0</v>
      </c>
      <c r="BF210" s="120">
        <f>IF(N210="snížená",J210,0)</f>
        <v>0</v>
      </c>
      <c r="BG210" s="120">
        <f>IF(N210="zákl. přenesená",J210,0)</f>
        <v>0</v>
      </c>
      <c r="BH210" s="120">
        <f>IF(N210="sníž. přenesená",J210,0)</f>
        <v>0</v>
      </c>
      <c r="BI210" s="120">
        <f>IF(N210="nulová",J210,0)</f>
        <v>0</v>
      </c>
      <c r="BJ210" s="17" t="s">
        <v>83</v>
      </c>
      <c r="BK210" s="120">
        <f>ROUND(I210*H210,2)</f>
        <v>0</v>
      </c>
      <c r="BL210" s="17" t="s">
        <v>239</v>
      </c>
      <c r="BM210" s="119" t="s">
        <v>360</v>
      </c>
    </row>
    <row r="211" spans="2:65" s="1" customFormat="1" ht="11.25" hidden="1" customHeight="1" x14ac:dyDescent="0.25">
      <c r="B211" s="108"/>
      <c r="C211" s="244"/>
      <c r="D211" s="244"/>
      <c r="E211" s="245"/>
      <c r="F211" s="246"/>
      <c r="G211" s="247"/>
      <c r="H211" s="248"/>
      <c r="I211" s="249"/>
      <c r="J211" s="249"/>
      <c r="K211" s="246"/>
      <c r="L211" s="142"/>
      <c r="M211" s="143"/>
      <c r="N211" s="144"/>
      <c r="O211" s="117"/>
      <c r="P211" s="117"/>
      <c r="Q211" s="117"/>
      <c r="R211" s="117"/>
      <c r="S211" s="117"/>
      <c r="T211" s="118"/>
      <c r="AR211" s="119"/>
      <c r="AT211" s="119"/>
      <c r="AU211" s="119"/>
      <c r="AY211" s="17"/>
      <c r="BE211" s="120"/>
      <c r="BF211" s="120"/>
      <c r="BG211" s="120"/>
      <c r="BH211" s="120"/>
      <c r="BI211" s="120"/>
      <c r="BJ211" s="17"/>
      <c r="BK211" s="120"/>
      <c r="BL211" s="17"/>
      <c r="BM211" s="119"/>
    </row>
    <row r="212" spans="2:65" s="1" customFormat="1" ht="33.700000000000003" x14ac:dyDescent="0.25">
      <c r="B212" s="108"/>
      <c r="C212" s="320">
        <v>37</v>
      </c>
      <c r="D212" s="320" t="s">
        <v>133</v>
      </c>
      <c r="E212" s="321" t="s">
        <v>1831</v>
      </c>
      <c r="F212" s="322" t="s">
        <v>1832</v>
      </c>
      <c r="G212" s="323" t="s">
        <v>278</v>
      </c>
      <c r="H212" s="324">
        <v>3</v>
      </c>
      <c r="I212" s="316"/>
      <c r="J212" s="340">
        <f>H212*I212</f>
        <v>0</v>
      </c>
      <c r="K212" s="322"/>
      <c r="L212" s="142"/>
      <c r="M212" s="143"/>
      <c r="N212" s="144"/>
      <c r="O212" s="117"/>
      <c r="P212" s="117"/>
      <c r="Q212" s="117"/>
      <c r="R212" s="117"/>
      <c r="S212" s="117"/>
      <c r="T212" s="118"/>
      <c r="AR212" s="119"/>
      <c r="AT212" s="119"/>
      <c r="AU212" s="119"/>
      <c r="AY212" s="17"/>
      <c r="BE212" s="120"/>
      <c r="BF212" s="120"/>
      <c r="BG212" s="120"/>
      <c r="BH212" s="120"/>
      <c r="BI212" s="120"/>
      <c r="BJ212" s="17"/>
      <c r="BK212" s="120">
        <v>756</v>
      </c>
      <c r="BL212" s="17"/>
      <c r="BM212" s="119"/>
    </row>
    <row r="213" spans="2:65" s="1" customFormat="1" ht="20.6" x14ac:dyDescent="0.25">
      <c r="B213" s="108"/>
      <c r="C213" s="331"/>
      <c r="D213" s="125" t="s">
        <v>142</v>
      </c>
      <c r="E213" s="332"/>
      <c r="F213" s="127" t="s">
        <v>1741</v>
      </c>
      <c r="G213" s="333"/>
      <c r="H213" s="334"/>
      <c r="I213" s="263"/>
      <c r="J213" s="342"/>
      <c r="K213" s="343"/>
      <c r="L213" s="142"/>
      <c r="M213" s="143"/>
      <c r="N213" s="144"/>
      <c r="O213" s="117"/>
      <c r="P213" s="117"/>
      <c r="Q213" s="117"/>
      <c r="R213" s="117"/>
      <c r="S213" s="117"/>
      <c r="T213" s="118"/>
      <c r="AR213" s="119"/>
      <c r="AT213" s="119"/>
      <c r="AU213" s="119"/>
      <c r="AY213" s="17"/>
      <c r="BE213" s="120"/>
      <c r="BF213" s="120"/>
      <c r="BG213" s="120"/>
      <c r="BH213" s="120"/>
      <c r="BI213" s="120"/>
      <c r="BJ213" s="17"/>
      <c r="BK213" s="120">
        <v>1980</v>
      </c>
      <c r="BL213" s="17"/>
      <c r="BM213" s="119"/>
    </row>
    <row r="214" spans="2:65" s="1" customFormat="1" ht="11.7" x14ac:dyDescent="0.25">
      <c r="B214" s="108"/>
      <c r="C214" s="335"/>
      <c r="D214" s="335"/>
      <c r="E214" s="336"/>
      <c r="F214" s="337"/>
      <c r="G214" s="338"/>
      <c r="H214" s="339"/>
      <c r="I214" s="249"/>
      <c r="J214" s="344"/>
      <c r="K214" s="337"/>
      <c r="L214" s="142"/>
      <c r="M214" s="143"/>
      <c r="N214" s="144"/>
      <c r="O214" s="117"/>
      <c r="P214" s="117"/>
      <c r="Q214" s="117"/>
      <c r="R214" s="117"/>
      <c r="S214" s="117"/>
      <c r="T214" s="118"/>
      <c r="AR214" s="119"/>
      <c r="AT214" s="119"/>
      <c r="AU214" s="119"/>
      <c r="AY214" s="17"/>
      <c r="BE214" s="120"/>
      <c r="BF214" s="120"/>
      <c r="BG214" s="120"/>
      <c r="BH214" s="120"/>
      <c r="BI214" s="120"/>
      <c r="BJ214" s="17"/>
      <c r="BK214" s="120"/>
      <c r="BL214" s="17"/>
      <c r="BM214" s="119"/>
    </row>
    <row r="215" spans="2:65" s="1" customFormat="1" ht="11.7" x14ac:dyDescent="0.25">
      <c r="B215" s="108"/>
      <c r="C215" s="325">
        <v>38</v>
      </c>
      <c r="D215" s="325" t="s">
        <v>145</v>
      </c>
      <c r="E215" s="326" t="s">
        <v>1833</v>
      </c>
      <c r="F215" s="327" t="s">
        <v>1834</v>
      </c>
      <c r="G215" s="328" t="s">
        <v>278</v>
      </c>
      <c r="H215" s="329">
        <v>3.6</v>
      </c>
      <c r="I215" s="317"/>
      <c r="J215" s="340">
        <f>H215*I215</f>
        <v>0</v>
      </c>
      <c r="K215" s="327" t="s">
        <v>3</v>
      </c>
      <c r="L215" s="142"/>
      <c r="M215" s="143"/>
      <c r="N215" s="144"/>
      <c r="O215" s="117"/>
      <c r="P215" s="117"/>
      <c r="Q215" s="117"/>
      <c r="R215" s="117"/>
      <c r="S215" s="117"/>
      <c r="T215" s="118"/>
      <c r="AR215" s="119"/>
      <c r="AT215" s="119"/>
      <c r="AU215" s="119"/>
      <c r="AY215" s="17"/>
      <c r="BE215" s="120"/>
      <c r="BF215" s="120"/>
      <c r="BG215" s="120"/>
      <c r="BH215" s="120"/>
      <c r="BI215" s="120"/>
      <c r="BJ215" s="17"/>
      <c r="BK215" s="120">
        <v>1980</v>
      </c>
      <c r="BL215" s="17"/>
      <c r="BM215" s="119"/>
    </row>
    <row r="216" spans="2:65" s="1" customFormat="1" ht="11.7" x14ac:dyDescent="0.25">
      <c r="B216" s="108"/>
      <c r="C216" s="335"/>
      <c r="D216" s="125" t="s">
        <v>142</v>
      </c>
      <c r="E216" s="336"/>
      <c r="F216" s="337"/>
      <c r="G216" s="338"/>
      <c r="H216" s="339"/>
      <c r="I216" s="249"/>
      <c r="J216" s="344"/>
      <c r="K216" s="337"/>
      <c r="L216" s="142"/>
      <c r="M216" s="143"/>
      <c r="N216" s="144"/>
      <c r="O216" s="117"/>
      <c r="P216" s="117"/>
      <c r="Q216" s="117"/>
      <c r="R216" s="117"/>
      <c r="S216" s="117"/>
      <c r="T216" s="118"/>
      <c r="AR216" s="119"/>
      <c r="AT216" s="119"/>
      <c r="AU216" s="119"/>
      <c r="AY216" s="17"/>
      <c r="BE216" s="120"/>
      <c r="BF216" s="120"/>
      <c r="BG216" s="120"/>
      <c r="BH216" s="120"/>
      <c r="BI216" s="120"/>
      <c r="BJ216" s="17"/>
      <c r="BK216" s="120"/>
      <c r="BL216" s="17"/>
      <c r="BM216" s="119"/>
    </row>
    <row r="217" spans="2:65" s="11" customFormat="1" ht="12.65" x14ac:dyDescent="0.3">
      <c r="B217" s="97"/>
      <c r="D217" s="98" t="s">
        <v>74</v>
      </c>
      <c r="E217" s="106" t="s">
        <v>361</v>
      </c>
      <c r="F217" s="106" t="s">
        <v>362</v>
      </c>
      <c r="J217" s="107">
        <f>SUM(J218:J254)</f>
        <v>0</v>
      </c>
      <c r="L217" s="97"/>
      <c r="M217" s="101"/>
      <c r="P217" s="102">
        <f>SUM(P218:P255)</f>
        <v>39.084434000000002</v>
      </c>
      <c r="R217" s="102">
        <f>SUM(R218:R255)</f>
        <v>7.5000000000000002E-4</v>
      </c>
      <c r="T217" s="103">
        <f>SUM(T218:T255)</f>
        <v>0.18936980000000003</v>
      </c>
      <c r="AR217" s="98" t="s">
        <v>85</v>
      </c>
      <c r="AT217" s="104" t="s">
        <v>74</v>
      </c>
      <c r="AU217" s="104" t="s">
        <v>83</v>
      </c>
      <c r="AY217" s="98" t="s">
        <v>131</v>
      </c>
      <c r="BK217" s="105">
        <f>SUM(BK218:BK255)</f>
        <v>0</v>
      </c>
    </row>
    <row r="218" spans="2:65" s="1" customFormat="1" ht="33" customHeight="1" x14ac:dyDescent="0.25">
      <c r="B218" s="108"/>
      <c r="C218" s="320">
        <v>39</v>
      </c>
      <c r="D218" s="320" t="s">
        <v>133</v>
      </c>
      <c r="E218" s="321" t="s">
        <v>364</v>
      </c>
      <c r="F218" s="322" t="s">
        <v>365</v>
      </c>
      <c r="G218" s="323" t="s">
        <v>278</v>
      </c>
      <c r="H218" s="324">
        <v>5.47</v>
      </c>
      <c r="I218" s="316"/>
      <c r="J218" s="340">
        <f>ROUND(I218*H218,2)</f>
        <v>0</v>
      </c>
      <c r="K218" s="322" t="s">
        <v>137</v>
      </c>
      <c r="L218" s="26"/>
      <c r="M218" s="115" t="s">
        <v>3</v>
      </c>
      <c r="N218" s="116" t="s">
        <v>46</v>
      </c>
      <c r="O218" s="117">
        <v>0.83599999999999997</v>
      </c>
      <c r="P218" s="117">
        <f>O218*H218</f>
        <v>4.5729199999999999</v>
      </c>
      <c r="Q218" s="117">
        <v>0</v>
      </c>
      <c r="R218" s="117">
        <f>Q218*H218</f>
        <v>0</v>
      </c>
      <c r="S218" s="117">
        <v>2.5000000000000001E-2</v>
      </c>
      <c r="T218" s="118">
        <f>S218*H218</f>
        <v>0.13675000000000001</v>
      </c>
      <c r="AR218" s="119" t="s">
        <v>239</v>
      </c>
      <c r="AT218" s="119" t="s">
        <v>133</v>
      </c>
      <c r="AU218" s="119" t="s">
        <v>85</v>
      </c>
      <c r="AY218" s="17" t="s">
        <v>131</v>
      </c>
      <c r="BE218" s="120">
        <f>IF(N218="základní",J218,0)</f>
        <v>0</v>
      </c>
      <c r="BF218" s="120">
        <f>IF(N218="snížená",J218,0)</f>
        <v>0</v>
      </c>
      <c r="BG218" s="120">
        <f>IF(N218="zákl. přenesená",J218,0)</f>
        <v>0</v>
      </c>
      <c r="BH218" s="120">
        <f>IF(N218="sníž. přenesená",J218,0)</f>
        <v>0</v>
      </c>
      <c r="BI218" s="120">
        <f>IF(N218="nulová",J218,0)</f>
        <v>0</v>
      </c>
      <c r="BJ218" s="17" t="s">
        <v>83</v>
      </c>
      <c r="BK218" s="120">
        <f>ROUND(I218*H218,2)</f>
        <v>0</v>
      </c>
      <c r="BL218" s="17" t="s">
        <v>239</v>
      </c>
      <c r="BM218" s="119" t="s">
        <v>366</v>
      </c>
    </row>
    <row r="219" spans="2:65" s="1" customFormat="1" hidden="1" x14ac:dyDescent="0.25">
      <c r="B219" s="26"/>
      <c r="D219" s="121" t="s">
        <v>140</v>
      </c>
      <c r="F219" s="122" t="s">
        <v>367</v>
      </c>
      <c r="L219" s="26"/>
      <c r="M219" s="123"/>
      <c r="T219" s="39"/>
      <c r="AT219" s="17" t="s">
        <v>140</v>
      </c>
      <c r="AU219" s="17" t="s">
        <v>85</v>
      </c>
    </row>
    <row r="220" spans="2:65" s="12" customFormat="1" hidden="1" x14ac:dyDescent="0.25">
      <c r="B220" s="124"/>
      <c r="D220" s="125" t="s">
        <v>142</v>
      </c>
      <c r="E220" s="126" t="s">
        <v>3</v>
      </c>
      <c r="F220" s="127" t="s">
        <v>368</v>
      </c>
      <c r="H220" s="126" t="s">
        <v>3</v>
      </c>
      <c r="L220" s="124"/>
      <c r="M220" s="128"/>
      <c r="T220" s="129"/>
      <c r="AT220" s="126" t="s">
        <v>142</v>
      </c>
      <c r="AU220" s="126" t="s">
        <v>85</v>
      </c>
      <c r="AV220" s="12" t="s">
        <v>83</v>
      </c>
      <c r="AW220" s="12" t="s">
        <v>37</v>
      </c>
      <c r="AX220" s="12" t="s">
        <v>75</v>
      </c>
      <c r="AY220" s="126" t="s">
        <v>131</v>
      </c>
    </row>
    <row r="221" spans="2:65" s="13" customFormat="1" hidden="1" x14ac:dyDescent="0.25">
      <c r="B221" s="130"/>
      <c r="D221" s="125" t="s">
        <v>142</v>
      </c>
      <c r="E221" s="131" t="s">
        <v>3</v>
      </c>
      <c r="F221" s="132" t="s">
        <v>369</v>
      </c>
      <c r="H221" s="133">
        <v>5.47</v>
      </c>
      <c r="L221" s="130"/>
      <c r="M221" s="134"/>
      <c r="T221" s="135"/>
      <c r="AT221" s="131" t="s">
        <v>142</v>
      </c>
      <c r="AU221" s="131" t="s">
        <v>85</v>
      </c>
      <c r="AV221" s="13" t="s">
        <v>85</v>
      </c>
      <c r="AW221" s="13" t="s">
        <v>37</v>
      </c>
      <c r="AX221" s="13" t="s">
        <v>83</v>
      </c>
      <c r="AY221" s="131" t="s">
        <v>131</v>
      </c>
    </row>
    <row r="222" spans="2:65" s="1" customFormat="1" ht="24.2" customHeight="1" x14ac:dyDescent="0.25">
      <c r="B222" s="108"/>
      <c r="C222" s="320">
        <v>40</v>
      </c>
      <c r="D222" s="320" t="s">
        <v>133</v>
      </c>
      <c r="E222" s="321" t="s">
        <v>371</v>
      </c>
      <c r="F222" s="322" t="s">
        <v>372</v>
      </c>
      <c r="G222" s="323" t="s">
        <v>278</v>
      </c>
      <c r="H222" s="324">
        <v>3.28</v>
      </c>
      <c r="I222" s="316"/>
      <c r="J222" s="340">
        <f>ROUND(I222*H222,2)</f>
        <v>0</v>
      </c>
      <c r="K222" s="322" t="s">
        <v>137</v>
      </c>
      <c r="L222" s="26"/>
      <c r="M222" s="115" t="s">
        <v>3</v>
      </c>
      <c r="N222" s="116" t="s">
        <v>46</v>
      </c>
      <c r="O222" s="117">
        <v>0.52800000000000002</v>
      </c>
      <c r="P222" s="117">
        <f>O222*H222</f>
        <v>1.73184</v>
      </c>
      <c r="Q222" s="117">
        <v>0</v>
      </c>
      <c r="R222" s="117">
        <f>Q222*H222</f>
        <v>0</v>
      </c>
      <c r="S222" s="117">
        <v>0</v>
      </c>
      <c r="T222" s="118">
        <f>S222*H222</f>
        <v>0</v>
      </c>
      <c r="AR222" s="119" t="s">
        <v>239</v>
      </c>
      <c r="AT222" s="119" t="s">
        <v>133</v>
      </c>
      <c r="AU222" s="119" t="s">
        <v>85</v>
      </c>
      <c r="AY222" s="17" t="s">
        <v>131</v>
      </c>
      <c r="BE222" s="120">
        <f>IF(N222="základní",J222,0)</f>
        <v>0</v>
      </c>
      <c r="BF222" s="120">
        <f>IF(N222="snížená",J222,0)</f>
        <v>0</v>
      </c>
      <c r="BG222" s="120">
        <f>IF(N222="zákl. přenesená",J222,0)</f>
        <v>0</v>
      </c>
      <c r="BH222" s="120">
        <f>IF(N222="sníž. přenesená",J222,0)</f>
        <v>0</v>
      </c>
      <c r="BI222" s="120">
        <f>IF(N222="nulová",J222,0)</f>
        <v>0</v>
      </c>
      <c r="BJ222" s="17" t="s">
        <v>83</v>
      </c>
      <c r="BK222" s="120">
        <f>ROUND(I222*H222,2)</f>
        <v>0</v>
      </c>
      <c r="BL222" s="17" t="s">
        <v>239</v>
      </c>
      <c r="BM222" s="119" t="s">
        <v>373</v>
      </c>
    </row>
    <row r="223" spans="2:65" s="1" customFormat="1" hidden="1" x14ac:dyDescent="0.25">
      <c r="B223" s="26"/>
      <c r="D223" s="121" t="s">
        <v>140</v>
      </c>
      <c r="F223" s="122" t="s">
        <v>374</v>
      </c>
      <c r="L223" s="26"/>
      <c r="M223" s="123"/>
      <c r="T223" s="39"/>
      <c r="AT223" s="17" t="s">
        <v>140</v>
      </c>
      <c r="AU223" s="17" t="s">
        <v>85</v>
      </c>
    </row>
    <row r="224" spans="2:65" s="1" customFormat="1" ht="24.2" customHeight="1" x14ac:dyDescent="0.25">
      <c r="B224" s="108"/>
      <c r="C224" s="320">
        <v>41</v>
      </c>
      <c r="D224" s="320" t="s">
        <v>133</v>
      </c>
      <c r="E224" s="321" t="s">
        <v>376</v>
      </c>
      <c r="F224" s="322" t="s">
        <v>377</v>
      </c>
      <c r="G224" s="323" t="s">
        <v>278</v>
      </c>
      <c r="H224" s="324">
        <v>2.7</v>
      </c>
      <c r="I224" s="316"/>
      <c r="J224" s="340">
        <f>ROUND(I224*H224,2)</f>
        <v>0</v>
      </c>
      <c r="K224" s="322" t="s">
        <v>137</v>
      </c>
      <c r="L224" s="26"/>
      <c r="M224" s="115" t="s">
        <v>3</v>
      </c>
      <c r="N224" s="116" t="s">
        <v>46</v>
      </c>
      <c r="O224" s="117">
        <v>0.52800000000000002</v>
      </c>
      <c r="P224" s="117">
        <f>O224*H224</f>
        <v>1.4256000000000002</v>
      </c>
      <c r="Q224" s="117">
        <v>0</v>
      </c>
      <c r="R224" s="117">
        <f>Q224*H224</f>
        <v>0</v>
      </c>
      <c r="S224" s="117">
        <v>0</v>
      </c>
      <c r="T224" s="118">
        <f>S224*H224</f>
        <v>0</v>
      </c>
      <c r="AR224" s="119" t="s">
        <v>239</v>
      </c>
      <c r="AT224" s="119" t="s">
        <v>133</v>
      </c>
      <c r="AU224" s="119" t="s">
        <v>85</v>
      </c>
      <c r="AY224" s="17" t="s">
        <v>131</v>
      </c>
      <c r="BE224" s="120">
        <f>IF(N224="základní",J224,0)</f>
        <v>0</v>
      </c>
      <c r="BF224" s="120">
        <f>IF(N224="snížená",J224,0)</f>
        <v>0</v>
      </c>
      <c r="BG224" s="120">
        <f>IF(N224="zákl. přenesená",J224,0)</f>
        <v>0</v>
      </c>
      <c r="BH224" s="120">
        <f>IF(N224="sníž. přenesená",J224,0)</f>
        <v>0</v>
      </c>
      <c r="BI224" s="120">
        <f>IF(N224="nulová",J224,0)</f>
        <v>0</v>
      </c>
      <c r="BJ224" s="17" t="s">
        <v>83</v>
      </c>
      <c r="BK224" s="120">
        <f>ROUND(I224*H224,2)</f>
        <v>0</v>
      </c>
      <c r="BL224" s="17" t="s">
        <v>239</v>
      </c>
      <c r="BM224" s="119" t="s">
        <v>378</v>
      </c>
    </row>
    <row r="225" spans="2:65" s="1" customFormat="1" hidden="1" x14ac:dyDescent="0.25">
      <c r="B225" s="26"/>
      <c r="D225" s="121" t="s">
        <v>140</v>
      </c>
      <c r="F225" s="122" t="s">
        <v>379</v>
      </c>
      <c r="L225" s="26"/>
      <c r="M225" s="123"/>
      <c r="T225" s="39"/>
      <c r="AT225" s="17" t="s">
        <v>140</v>
      </c>
      <c r="AU225" s="17" t="s">
        <v>85</v>
      </c>
    </row>
    <row r="226" spans="2:65" s="1" customFormat="1" ht="24.2" customHeight="1" x14ac:dyDescent="0.25">
      <c r="B226" s="108"/>
      <c r="C226" s="320">
        <v>42</v>
      </c>
      <c r="D226" s="320" t="s">
        <v>133</v>
      </c>
      <c r="E226" s="321" t="s">
        <v>381</v>
      </c>
      <c r="F226" s="322" t="s">
        <v>382</v>
      </c>
      <c r="G226" s="323" t="s">
        <v>201</v>
      </c>
      <c r="H226" s="324">
        <v>1</v>
      </c>
      <c r="I226" s="316"/>
      <c r="J226" s="340">
        <f>ROUND(I226*H226,2)</f>
        <v>0</v>
      </c>
      <c r="K226" s="322" t="s">
        <v>3</v>
      </c>
      <c r="L226" s="26"/>
      <c r="M226" s="115" t="s">
        <v>3</v>
      </c>
      <c r="N226" s="116" t="s">
        <v>46</v>
      </c>
      <c r="O226" s="117">
        <v>0.36</v>
      </c>
      <c r="P226" s="117">
        <f>O226*H226</f>
        <v>0.36</v>
      </c>
      <c r="Q226" s="117">
        <v>6.9999999999999994E-5</v>
      </c>
      <c r="R226" s="117">
        <f>Q226*H226</f>
        <v>6.9999999999999994E-5</v>
      </c>
      <c r="S226" s="117">
        <v>0</v>
      </c>
      <c r="T226" s="118">
        <f>S226*H226</f>
        <v>0</v>
      </c>
      <c r="AR226" s="119" t="s">
        <v>239</v>
      </c>
      <c r="AT226" s="119" t="s">
        <v>133</v>
      </c>
      <c r="AU226" s="119" t="s">
        <v>85</v>
      </c>
      <c r="AY226" s="17" t="s">
        <v>131</v>
      </c>
      <c r="BE226" s="120">
        <f>IF(N226="základní",J226,0)</f>
        <v>0</v>
      </c>
      <c r="BF226" s="120">
        <f>IF(N226="snížená",J226,0)</f>
        <v>0</v>
      </c>
      <c r="BG226" s="120">
        <f>IF(N226="zákl. přenesená",J226,0)</f>
        <v>0</v>
      </c>
      <c r="BH226" s="120">
        <f>IF(N226="sníž. přenesená",J226,0)</f>
        <v>0</v>
      </c>
      <c r="BI226" s="120">
        <f>IF(N226="nulová",J226,0)</f>
        <v>0</v>
      </c>
      <c r="BJ226" s="17" t="s">
        <v>83</v>
      </c>
      <c r="BK226" s="120">
        <f>ROUND(I226*H226,2)</f>
        <v>0</v>
      </c>
      <c r="BL226" s="17" t="s">
        <v>239</v>
      </c>
      <c r="BM226" s="119" t="s">
        <v>383</v>
      </c>
    </row>
    <row r="227" spans="2:65" s="1" customFormat="1" ht="37.75" customHeight="1" x14ac:dyDescent="0.25">
      <c r="B227" s="108"/>
      <c r="C227" s="320">
        <v>43</v>
      </c>
      <c r="D227" s="320" t="s">
        <v>133</v>
      </c>
      <c r="E227" s="321" t="s">
        <v>385</v>
      </c>
      <c r="F227" s="322" t="s">
        <v>386</v>
      </c>
      <c r="G227" s="323" t="s">
        <v>201</v>
      </c>
      <c r="H227" s="324">
        <v>1</v>
      </c>
      <c r="I227" s="316"/>
      <c r="J227" s="340">
        <f>ROUND(I227*H227,2)</f>
        <v>0</v>
      </c>
      <c r="K227" s="322" t="s">
        <v>137</v>
      </c>
      <c r="L227" s="26"/>
      <c r="M227" s="115" t="s">
        <v>3</v>
      </c>
      <c r="N227" s="116" t="s">
        <v>46</v>
      </c>
      <c r="O227" s="117">
        <v>0.36</v>
      </c>
      <c r="P227" s="117">
        <f>O227*H227</f>
        <v>0.36</v>
      </c>
      <c r="Q227" s="117">
        <v>6.9999999999999994E-5</v>
      </c>
      <c r="R227" s="117">
        <f>Q227*H227</f>
        <v>6.9999999999999994E-5</v>
      </c>
      <c r="S227" s="117">
        <v>0</v>
      </c>
      <c r="T227" s="118">
        <f>S227*H227</f>
        <v>0</v>
      </c>
      <c r="AR227" s="119" t="s">
        <v>239</v>
      </c>
      <c r="AT227" s="119" t="s">
        <v>133</v>
      </c>
      <c r="AU227" s="119" t="s">
        <v>85</v>
      </c>
      <c r="AY227" s="17" t="s">
        <v>131</v>
      </c>
      <c r="BE227" s="120">
        <f>IF(N227="základní",J227,0)</f>
        <v>0</v>
      </c>
      <c r="BF227" s="120">
        <f>IF(N227="snížená",J227,0)</f>
        <v>0</v>
      </c>
      <c r="BG227" s="120">
        <f>IF(N227="zákl. přenesená",J227,0)</f>
        <v>0</v>
      </c>
      <c r="BH227" s="120">
        <f>IF(N227="sníž. přenesená",J227,0)</f>
        <v>0</v>
      </c>
      <c r="BI227" s="120">
        <f>IF(N227="nulová",J227,0)</f>
        <v>0</v>
      </c>
      <c r="BJ227" s="17" t="s">
        <v>83</v>
      </c>
      <c r="BK227" s="120">
        <f>ROUND(I227*H227,2)</f>
        <v>0</v>
      </c>
      <c r="BL227" s="17" t="s">
        <v>239</v>
      </c>
      <c r="BM227" s="119" t="s">
        <v>387</v>
      </c>
    </row>
    <row r="228" spans="2:65" s="1" customFormat="1" hidden="1" x14ac:dyDescent="0.25">
      <c r="B228" s="26"/>
      <c r="D228" s="121" t="s">
        <v>140</v>
      </c>
      <c r="F228" s="122" t="s">
        <v>388</v>
      </c>
      <c r="L228" s="26"/>
      <c r="M228" s="123"/>
      <c r="T228" s="39"/>
      <c r="AT228" s="17" t="s">
        <v>140</v>
      </c>
      <c r="AU228" s="17" t="s">
        <v>85</v>
      </c>
    </row>
    <row r="229" spans="2:65" s="1" customFormat="1" ht="16.5" customHeight="1" x14ac:dyDescent="0.25">
      <c r="B229" s="108"/>
      <c r="C229" s="320">
        <v>44</v>
      </c>
      <c r="D229" s="320" t="s">
        <v>133</v>
      </c>
      <c r="E229" s="321" t="s">
        <v>390</v>
      </c>
      <c r="F229" s="322" t="s">
        <v>391</v>
      </c>
      <c r="G229" s="323" t="s">
        <v>165</v>
      </c>
      <c r="H229" s="324">
        <v>3.0990000000000002</v>
      </c>
      <c r="I229" s="316"/>
      <c r="J229" s="340">
        <f>ROUND(I229*H229,2)</f>
        <v>0</v>
      </c>
      <c r="K229" s="322" t="s">
        <v>3</v>
      </c>
      <c r="L229" s="26"/>
      <c r="M229" s="115" t="s">
        <v>3</v>
      </c>
      <c r="N229" s="116" t="s">
        <v>46</v>
      </c>
      <c r="O229" s="117">
        <v>0.126</v>
      </c>
      <c r="P229" s="117">
        <f>O229*H229</f>
        <v>0.39047400000000004</v>
      </c>
      <c r="Q229" s="117">
        <v>0</v>
      </c>
      <c r="R229" s="117">
        <f>Q229*H229</f>
        <v>0</v>
      </c>
      <c r="S229" s="117">
        <v>2.0000000000000001E-4</v>
      </c>
      <c r="T229" s="118">
        <f>S229*H229</f>
        <v>6.198000000000001E-4</v>
      </c>
      <c r="AR229" s="119" t="s">
        <v>239</v>
      </c>
      <c r="AT229" s="119" t="s">
        <v>133</v>
      </c>
      <c r="AU229" s="119" t="s">
        <v>85</v>
      </c>
      <c r="AY229" s="17" t="s">
        <v>131</v>
      </c>
      <c r="BE229" s="120">
        <f>IF(N229="základní",J229,0)</f>
        <v>0</v>
      </c>
      <c r="BF229" s="120">
        <f>IF(N229="snížená",J229,0)</f>
        <v>0</v>
      </c>
      <c r="BG229" s="120">
        <f>IF(N229="zákl. přenesená",J229,0)</f>
        <v>0</v>
      </c>
      <c r="BH229" s="120">
        <f>IF(N229="sníž. přenesená",J229,0)</f>
        <v>0</v>
      </c>
      <c r="BI229" s="120">
        <f>IF(N229="nulová",J229,0)</f>
        <v>0</v>
      </c>
      <c r="BJ229" s="17" t="s">
        <v>83</v>
      </c>
      <c r="BK229" s="120">
        <f>ROUND(I229*H229,2)</f>
        <v>0</v>
      </c>
      <c r="BL229" s="17" t="s">
        <v>239</v>
      </c>
      <c r="BM229" s="119" t="s">
        <v>392</v>
      </c>
    </row>
    <row r="230" spans="2:65" s="13" customFormat="1" hidden="1" x14ac:dyDescent="0.25">
      <c r="B230" s="130"/>
      <c r="D230" s="125" t="s">
        <v>142</v>
      </c>
      <c r="E230" s="131" t="s">
        <v>3</v>
      </c>
      <c r="F230" s="132" t="s">
        <v>393</v>
      </c>
      <c r="H230" s="133">
        <v>3.0990000000000002</v>
      </c>
      <c r="L230" s="130"/>
      <c r="M230" s="134"/>
      <c r="T230" s="135"/>
      <c r="AT230" s="131" t="s">
        <v>142</v>
      </c>
      <c r="AU230" s="131" t="s">
        <v>85</v>
      </c>
      <c r="AV230" s="13" t="s">
        <v>85</v>
      </c>
      <c r="AW230" s="13" t="s">
        <v>37</v>
      </c>
      <c r="AX230" s="13" t="s">
        <v>83</v>
      </c>
      <c r="AY230" s="131" t="s">
        <v>131</v>
      </c>
    </row>
    <row r="231" spans="2:65" s="1" customFormat="1" ht="24.2" customHeight="1" x14ac:dyDescent="0.25">
      <c r="B231" s="108"/>
      <c r="C231" s="320">
        <v>45</v>
      </c>
      <c r="D231" s="320" t="s">
        <v>133</v>
      </c>
      <c r="E231" s="321" t="s">
        <v>395</v>
      </c>
      <c r="F231" s="322" t="s">
        <v>396</v>
      </c>
      <c r="G231" s="323" t="s">
        <v>201</v>
      </c>
      <c r="H231" s="324">
        <v>1</v>
      </c>
      <c r="I231" s="316"/>
      <c r="J231" s="340">
        <f>ROUND(I231*H231,2)</f>
        <v>0</v>
      </c>
      <c r="K231" s="322" t="s">
        <v>3</v>
      </c>
      <c r="L231" s="26"/>
      <c r="M231" s="115" t="s">
        <v>3</v>
      </c>
      <c r="N231" s="116" t="s">
        <v>46</v>
      </c>
      <c r="O231" s="117">
        <v>0.12</v>
      </c>
      <c r="P231" s="117">
        <f>O231*H231</f>
        <v>0.12</v>
      </c>
      <c r="Q231" s="117">
        <v>0</v>
      </c>
      <c r="R231" s="117">
        <f>Q231*H231</f>
        <v>0</v>
      </c>
      <c r="S231" s="117">
        <v>0.01</v>
      </c>
      <c r="T231" s="118">
        <f>S231*H231</f>
        <v>0.01</v>
      </c>
      <c r="AR231" s="119" t="s">
        <v>239</v>
      </c>
      <c r="AT231" s="119" t="s">
        <v>133</v>
      </c>
      <c r="AU231" s="119" t="s">
        <v>85</v>
      </c>
      <c r="AY231" s="17" t="s">
        <v>131</v>
      </c>
      <c r="BE231" s="120">
        <f>IF(N231="základní",J231,0)</f>
        <v>0</v>
      </c>
      <c r="BF231" s="120">
        <f>IF(N231="snížená",J231,0)</f>
        <v>0</v>
      </c>
      <c r="BG231" s="120">
        <f>IF(N231="zákl. přenesená",J231,0)</f>
        <v>0</v>
      </c>
      <c r="BH231" s="120">
        <f>IF(N231="sníž. přenesená",J231,0)</f>
        <v>0</v>
      </c>
      <c r="BI231" s="120">
        <f>IF(N231="nulová",J231,0)</f>
        <v>0</v>
      </c>
      <c r="BJ231" s="17" t="s">
        <v>83</v>
      </c>
      <c r="BK231" s="120">
        <f>ROUND(I231*H231,2)</f>
        <v>0</v>
      </c>
      <c r="BL231" s="17" t="s">
        <v>239</v>
      </c>
      <c r="BM231" s="119" t="s">
        <v>397</v>
      </c>
    </row>
    <row r="232" spans="2:65" s="1" customFormat="1" ht="37.75" customHeight="1" x14ac:dyDescent="0.25">
      <c r="B232" s="108"/>
      <c r="C232" s="320">
        <v>46</v>
      </c>
      <c r="D232" s="320" t="s">
        <v>133</v>
      </c>
      <c r="E232" s="321" t="s">
        <v>399</v>
      </c>
      <c r="F232" s="322" t="s">
        <v>400</v>
      </c>
      <c r="G232" s="323" t="s">
        <v>194</v>
      </c>
      <c r="H232" s="324">
        <v>2</v>
      </c>
      <c r="I232" s="316"/>
      <c r="J232" s="340">
        <f>ROUND(I232*H232,2)</f>
        <v>0</v>
      </c>
      <c r="K232" s="322" t="s">
        <v>3</v>
      </c>
      <c r="L232" s="26"/>
      <c r="M232" s="115" t="s">
        <v>3</v>
      </c>
      <c r="N232" s="116" t="s">
        <v>46</v>
      </c>
      <c r="O232" s="117">
        <v>2.0499999999999998</v>
      </c>
      <c r="P232" s="117">
        <f>O232*H232</f>
        <v>4.0999999999999996</v>
      </c>
      <c r="Q232" s="117">
        <v>0</v>
      </c>
      <c r="R232" s="117">
        <f>Q232*H232</f>
        <v>0</v>
      </c>
      <c r="S232" s="117">
        <v>0</v>
      </c>
      <c r="T232" s="118">
        <f>S232*H232</f>
        <v>0</v>
      </c>
      <c r="AR232" s="119" t="s">
        <v>239</v>
      </c>
      <c r="AT232" s="119" t="s">
        <v>133</v>
      </c>
      <c r="AU232" s="119" t="s">
        <v>85</v>
      </c>
      <c r="AY232" s="17" t="s">
        <v>131</v>
      </c>
      <c r="BE232" s="120">
        <f>IF(N232="základní",J232,0)</f>
        <v>0</v>
      </c>
      <c r="BF232" s="120">
        <f>IF(N232="snížená",J232,0)</f>
        <v>0</v>
      </c>
      <c r="BG232" s="120">
        <f>IF(N232="zákl. přenesená",J232,0)</f>
        <v>0</v>
      </c>
      <c r="BH232" s="120">
        <f>IF(N232="sníž. přenesená",J232,0)</f>
        <v>0</v>
      </c>
      <c r="BI232" s="120">
        <f>IF(N232="nulová",J232,0)</f>
        <v>0</v>
      </c>
      <c r="BJ232" s="17" t="s">
        <v>83</v>
      </c>
      <c r="BK232" s="120">
        <f>ROUND(I232*H232,2)</f>
        <v>0</v>
      </c>
      <c r="BL232" s="17" t="s">
        <v>239</v>
      </c>
      <c r="BM232" s="119" t="s">
        <v>401</v>
      </c>
    </row>
    <row r="233" spans="2:65" s="1" customFormat="1" ht="33" customHeight="1" x14ac:dyDescent="0.25">
      <c r="B233" s="108"/>
      <c r="C233" s="320">
        <v>47</v>
      </c>
      <c r="D233" s="320" t="s">
        <v>133</v>
      </c>
      <c r="E233" s="321" t="s">
        <v>403</v>
      </c>
      <c r="F233" s="322" t="s">
        <v>404</v>
      </c>
      <c r="G233" s="323" t="s">
        <v>194</v>
      </c>
      <c r="H233" s="324">
        <v>3</v>
      </c>
      <c r="I233" s="316"/>
      <c r="J233" s="340">
        <f>ROUND(I233*H233,2)</f>
        <v>0</v>
      </c>
      <c r="K233" s="322" t="s">
        <v>3</v>
      </c>
      <c r="L233" s="26"/>
      <c r="M233" s="115" t="s">
        <v>3</v>
      </c>
      <c r="N233" s="116" t="s">
        <v>46</v>
      </c>
      <c r="O233" s="117">
        <v>2.0499999999999998</v>
      </c>
      <c r="P233" s="117">
        <f>O233*H233</f>
        <v>6.1499999999999995</v>
      </c>
      <c r="Q233" s="117">
        <v>0</v>
      </c>
      <c r="R233" s="117">
        <f>Q233*H233</f>
        <v>0</v>
      </c>
      <c r="S233" s="117">
        <v>0</v>
      </c>
      <c r="T233" s="118">
        <f>S233*H233</f>
        <v>0</v>
      </c>
      <c r="AR233" s="119" t="s">
        <v>239</v>
      </c>
      <c r="AT233" s="119" t="s">
        <v>133</v>
      </c>
      <c r="AU233" s="119" t="s">
        <v>85</v>
      </c>
      <c r="AY233" s="17" t="s">
        <v>131</v>
      </c>
      <c r="BE233" s="120">
        <f>IF(N233="základní",J233,0)</f>
        <v>0</v>
      </c>
      <c r="BF233" s="120">
        <f>IF(N233="snížená",J233,0)</f>
        <v>0</v>
      </c>
      <c r="BG233" s="120">
        <f>IF(N233="zákl. přenesená",J233,0)</f>
        <v>0</v>
      </c>
      <c r="BH233" s="120">
        <f>IF(N233="sníž. přenesená",J233,0)</f>
        <v>0</v>
      </c>
      <c r="BI233" s="120">
        <f>IF(N233="nulová",J233,0)</f>
        <v>0</v>
      </c>
      <c r="BJ233" s="17" t="s">
        <v>83</v>
      </c>
      <c r="BK233" s="120">
        <f>ROUND(I233*H233,2)</f>
        <v>0</v>
      </c>
      <c r="BL233" s="17" t="s">
        <v>239</v>
      </c>
      <c r="BM233" s="119" t="s">
        <v>405</v>
      </c>
    </row>
    <row r="234" spans="2:65" s="1" customFormat="1" ht="24.2" customHeight="1" x14ac:dyDescent="0.25">
      <c r="B234" s="108"/>
      <c r="C234" s="320">
        <v>48</v>
      </c>
      <c r="D234" s="320" t="s">
        <v>133</v>
      </c>
      <c r="E234" s="321" t="s">
        <v>407</v>
      </c>
      <c r="F234" s="322" t="s">
        <v>408</v>
      </c>
      <c r="G234" s="323" t="s">
        <v>194</v>
      </c>
      <c r="H234" s="324">
        <v>2</v>
      </c>
      <c r="I234" s="316"/>
      <c r="J234" s="340">
        <f>ROUND(I234*H234,2)</f>
        <v>0</v>
      </c>
      <c r="K234" s="322" t="s">
        <v>137</v>
      </c>
      <c r="L234" s="26"/>
      <c r="M234" s="115" t="s">
        <v>3</v>
      </c>
      <c r="N234" s="116" t="s">
        <v>46</v>
      </c>
      <c r="O234" s="117">
        <v>0.6</v>
      </c>
      <c r="P234" s="117">
        <f>O234*H234</f>
        <v>1.2</v>
      </c>
      <c r="Q234" s="117">
        <v>0</v>
      </c>
      <c r="R234" s="117">
        <f>Q234*H234</f>
        <v>0</v>
      </c>
      <c r="S234" s="117">
        <v>1.2999999999999999E-2</v>
      </c>
      <c r="T234" s="118">
        <f>S234*H234</f>
        <v>2.5999999999999999E-2</v>
      </c>
      <c r="AR234" s="119" t="s">
        <v>239</v>
      </c>
      <c r="AT234" s="119" t="s">
        <v>133</v>
      </c>
      <c r="AU234" s="119" t="s">
        <v>85</v>
      </c>
      <c r="AY234" s="17" t="s">
        <v>131</v>
      </c>
      <c r="BE234" s="120">
        <f>IF(N234="základní",J234,0)</f>
        <v>0</v>
      </c>
      <c r="BF234" s="120">
        <f>IF(N234="snížená",J234,0)</f>
        <v>0</v>
      </c>
      <c r="BG234" s="120">
        <f>IF(N234="zákl. přenesená",J234,0)</f>
        <v>0</v>
      </c>
      <c r="BH234" s="120">
        <f>IF(N234="sníž. přenesená",J234,0)</f>
        <v>0</v>
      </c>
      <c r="BI234" s="120">
        <f>IF(N234="nulová",J234,0)</f>
        <v>0</v>
      </c>
      <c r="BJ234" s="17" t="s">
        <v>83</v>
      </c>
      <c r="BK234" s="120">
        <f>ROUND(I234*H234,2)</f>
        <v>0</v>
      </c>
      <c r="BL234" s="17" t="s">
        <v>239</v>
      </c>
      <c r="BM234" s="119" t="s">
        <v>409</v>
      </c>
    </row>
    <row r="235" spans="2:65" s="1" customFormat="1" hidden="1" x14ac:dyDescent="0.25">
      <c r="B235" s="26"/>
      <c r="D235" s="121" t="s">
        <v>140</v>
      </c>
      <c r="F235" s="122" t="s">
        <v>410</v>
      </c>
      <c r="L235" s="26"/>
      <c r="M235" s="123"/>
      <c r="T235" s="39"/>
      <c r="AT235" s="17" t="s">
        <v>140</v>
      </c>
      <c r="AU235" s="17" t="s">
        <v>85</v>
      </c>
    </row>
    <row r="236" spans="2:65" s="12" customFormat="1" hidden="1" x14ac:dyDescent="0.25">
      <c r="B236" s="124"/>
      <c r="D236" s="125" t="s">
        <v>142</v>
      </c>
      <c r="E236" s="126" t="s">
        <v>3</v>
      </c>
      <c r="F236" s="127" t="s">
        <v>411</v>
      </c>
      <c r="H236" s="126" t="s">
        <v>3</v>
      </c>
      <c r="L236" s="124"/>
      <c r="M236" s="128"/>
      <c r="T236" s="129"/>
      <c r="AT236" s="126" t="s">
        <v>142</v>
      </c>
      <c r="AU236" s="126" t="s">
        <v>85</v>
      </c>
      <c r="AV236" s="12" t="s">
        <v>83</v>
      </c>
      <c r="AW236" s="12" t="s">
        <v>37</v>
      </c>
      <c r="AX236" s="12" t="s">
        <v>75</v>
      </c>
      <c r="AY236" s="126" t="s">
        <v>131</v>
      </c>
    </row>
    <row r="237" spans="2:65" s="13" customFormat="1" hidden="1" x14ac:dyDescent="0.25">
      <c r="B237" s="130"/>
      <c r="D237" s="125" t="s">
        <v>142</v>
      </c>
      <c r="E237" s="131" t="s">
        <v>3</v>
      </c>
      <c r="F237" s="132" t="s">
        <v>83</v>
      </c>
      <c r="H237" s="133">
        <v>1</v>
      </c>
      <c r="L237" s="130"/>
      <c r="M237" s="134"/>
      <c r="T237" s="135"/>
      <c r="AT237" s="131" t="s">
        <v>142</v>
      </c>
      <c r="AU237" s="131" t="s">
        <v>85</v>
      </c>
      <c r="AV237" s="13" t="s">
        <v>85</v>
      </c>
      <c r="AW237" s="13" t="s">
        <v>37</v>
      </c>
      <c r="AX237" s="13" t="s">
        <v>75</v>
      </c>
      <c r="AY237" s="131" t="s">
        <v>131</v>
      </c>
    </row>
    <row r="238" spans="2:65" s="12" customFormat="1" hidden="1" x14ac:dyDescent="0.25">
      <c r="B238" s="124"/>
      <c r="D238" s="125" t="s">
        <v>142</v>
      </c>
      <c r="E238" s="126" t="s">
        <v>3</v>
      </c>
      <c r="F238" s="127" t="s">
        <v>412</v>
      </c>
      <c r="H238" s="126" t="s">
        <v>3</v>
      </c>
      <c r="L238" s="124"/>
      <c r="M238" s="128"/>
      <c r="T238" s="129"/>
      <c r="AT238" s="126" t="s">
        <v>142</v>
      </c>
      <c r="AU238" s="126" t="s">
        <v>85</v>
      </c>
      <c r="AV238" s="12" t="s">
        <v>83</v>
      </c>
      <c r="AW238" s="12" t="s">
        <v>37</v>
      </c>
      <c r="AX238" s="12" t="s">
        <v>75</v>
      </c>
      <c r="AY238" s="126" t="s">
        <v>131</v>
      </c>
    </row>
    <row r="239" spans="2:65" s="13" customFormat="1" hidden="1" x14ac:dyDescent="0.25">
      <c r="B239" s="130"/>
      <c r="D239" s="125" t="s">
        <v>142</v>
      </c>
      <c r="E239" s="131" t="s">
        <v>3</v>
      </c>
      <c r="F239" s="132" t="s">
        <v>83</v>
      </c>
      <c r="H239" s="133">
        <v>1</v>
      </c>
      <c r="L239" s="130"/>
      <c r="M239" s="134"/>
      <c r="T239" s="135"/>
      <c r="AT239" s="131" t="s">
        <v>142</v>
      </c>
      <c r="AU239" s="131" t="s">
        <v>85</v>
      </c>
      <c r="AV239" s="13" t="s">
        <v>85</v>
      </c>
      <c r="AW239" s="13" t="s">
        <v>37</v>
      </c>
      <c r="AX239" s="13" t="s">
        <v>75</v>
      </c>
      <c r="AY239" s="131" t="s">
        <v>131</v>
      </c>
    </row>
    <row r="240" spans="2:65" s="14" customFormat="1" hidden="1" x14ac:dyDescent="0.25">
      <c r="B240" s="145"/>
      <c r="D240" s="125" t="s">
        <v>142</v>
      </c>
      <c r="E240" s="146" t="s">
        <v>3</v>
      </c>
      <c r="F240" s="147" t="s">
        <v>162</v>
      </c>
      <c r="H240" s="148">
        <v>2</v>
      </c>
      <c r="L240" s="145"/>
      <c r="M240" s="149"/>
      <c r="T240" s="150"/>
      <c r="AT240" s="146" t="s">
        <v>142</v>
      </c>
      <c r="AU240" s="146" t="s">
        <v>85</v>
      </c>
      <c r="AV240" s="14" t="s">
        <v>138</v>
      </c>
      <c r="AW240" s="14" t="s">
        <v>37</v>
      </c>
      <c r="AX240" s="14" t="s">
        <v>83</v>
      </c>
      <c r="AY240" s="146" t="s">
        <v>131</v>
      </c>
    </row>
    <row r="241" spans="2:65" s="1" customFormat="1" ht="24.2" customHeight="1" x14ac:dyDescent="0.25">
      <c r="B241" s="108"/>
      <c r="C241" s="320">
        <v>49</v>
      </c>
      <c r="D241" s="320" t="s">
        <v>133</v>
      </c>
      <c r="E241" s="321" t="s">
        <v>414</v>
      </c>
      <c r="F241" s="322" t="s">
        <v>415</v>
      </c>
      <c r="G241" s="323" t="s">
        <v>194</v>
      </c>
      <c r="H241" s="324">
        <v>1</v>
      </c>
      <c r="I241" s="316"/>
      <c r="J241" s="340">
        <f>ROUND(I241*H241,2)</f>
        <v>0</v>
      </c>
      <c r="K241" s="322" t="s">
        <v>137</v>
      </c>
      <c r="L241" s="26"/>
      <c r="M241" s="115" t="s">
        <v>3</v>
      </c>
      <c r="N241" s="116" t="s">
        <v>46</v>
      </c>
      <c r="O241" s="117">
        <v>0.69</v>
      </c>
      <c r="P241" s="117">
        <f>O241*H241</f>
        <v>0.69</v>
      </c>
      <c r="Q241" s="117">
        <v>0</v>
      </c>
      <c r="R241" s="117">
        <f>Q241*H241</f>
        <v>0</v>
      </c>
      <c r="S241" s="117">
        <v>1.4999999999999999E-2</v>
      </c>
      <c r="T241" s="118">
        <f>S241*H241</f>
        <v>1.4999999999999999E-2</v>
      </c>
      <c r="AR241" s="119" t="s">
        <v>239</v>
      </c>
      <c r="AT241" s="119" t="s">
        <v>133</v>
      </c>
      <c r="AU241" s="119" t="s">
        <v>85</v>
      </c>
      <c r="AY241" s="17" t="s">
        <v>131</v>
      </c>
      <c r="BE241" s="120">
        <f>IF(N241="základní",J241,0)</f>
        <v>0</v>
      </c>
      <c r="BF241" s="120">
        <f>IF(N241="snížená",J241,0)</f>
        <v>0</v>
      </c>
      <c r="BG241" s="120">
        <f>IF(N241="zákl. přenesená",J241,0)</f>
        <v>0</v>
      </c>
      <c r="BH241" s="120">
        <f>IF(N241="sníž. přenesená",J241,0)</f>
        <v>0</v>
      </c>
      <c r="BI241" s="120">
        <f>IF(N241="nulová",J241,0)</f>
        <v>0</v>
      </c>
      <c r="BJ241" s="17" t="s">
        <v>83</v>
      </c>
      <c r="BK241" s="120">
        <f>ROUND(I241*H241,2)</f>
        <v>0</v>
      </c>
      <c r="BL241" s="17" t="s">
        <v>239</v>
      </c>
      <c r="BM241" s="119" t="s">
        <v>416</v>
      </c>
    </row>
    <row r="242" spans="2:65" s="1" customFormat="1" hidden="1" x14ac:dyDescent="0.25">
      <c r="B242" s="26"/>
      <c r="D242" s="121" t="s">
        <v>140</v>
      </c>
      <c r="F242" s="122" t="s">
        <v>417</v>
      </c>
      <c r="L242" s="26"/>
      <c r="M242" s="123"/>
      <c r="T242" s="39"/>
      <c r="AT242" s="17" t="s">
        <v>140</v>
      </c>
      <c r="AU242" s="17" t="s">
        <v>85</v>
      </c>
    </row>
    <row r="243" spans="2:65" s="12" customFormat="1" hidden="1" x14ac:dyDescent="0.25">
      <c r="B243" s="124"/>
      <c r="D243" s="125" t="s">
        <v>142</v>
      </c>
      <c r="E243" s="126" t="s">
        <v>3</v>
      </c>
      <c r="F243" s="127" t="s">
        <v>418</v>
      </c>
      <c r="H243" s="126" t="s">
        <v>3</v>
      </c>
      <c r="L243" s="124"/>
      <c r="M243" s="128"/>
      <c r="T243" s="129"/>
      <c r="AT243" s="126" t="s">
        <v>142</v>
      </c>
      <c r="AU243" s="126" t="s">
        <v>85</v>
      </c>
      <c r="AV243" s="12" t="s">
        <v>83</v>
      </c>
      <c r="AW243" s="12" t="s">
        <v>37</v>
      </c>
      <c r="AX243" s="12" t="s">
        <v>75</v>
      </c>
      <c r="AY243" s="126" t="s">
        <v>131</v>
      </c>
    </row>
    <row r="244" spans="2:65" s="13" customFormat="1" hidden="1" x14ac:dyDescent="0.25">
      <c r="B244" s="130"/>
      <c r="D244" s="125" t="s">
        <v>142</v>
      </c>
      <c r="E244" s="131" t="s">
        <v>3</v>
      </c>
      <c r="F244" s="132" t="s">
        <v>83</v>
      </c>
      <c r="H244" s="133">
        <v>1</v>
      </c>
      <c r="L244" s="130"/>
      <c r="M244" s="134"/>
      <c r="T244" s="135"/>
      <c r="AT244" s="131" t="s">
        <v>142</v>
      </c>
      <c r="AU244" s="131" t="s">
        <v>85</v>
      </c>
      <c r="AV244" s="13" t="s">
        <v>85</v>
      </c>
      <c r="AW244" s="13" t="s">
        <v>37</v>
      </c>
      <c r="AX244" s="13" t="s">
        <v>83</v>
      </c>
      <c r="AY244" s="131" t="s">
        <v>131</v>
      </c>
    </row>
    <row r="245" spans="2:65" s="1" customFormat="1" ht="33" customHeight="1" x14ac:dyDescent="0.25">
      <c r="B245" s="108"/>
      <c r="C245" s="320">
        <v>50</v>
      </c>
      <c r="D245" s="320" t="s">
        <v>133</v>
      </c>
      <c r="E245" s="321" t="s">
        <v>420</v>
      </c>
      <c r="F245" s="322" t="s">
        <v>421</v>
      </c>
      <c r="G245" s="323" t="s">
        <v>194</v>
      </c>
      <c r="H245" s="324">
        <v>1</v>
      </c>
      <c r="I245" s="316"/>
      <c r="J245" s="340">
        <f>ROUND(I245*H245,2)</f>
        <v>0</v>
      </c>
      <c r="K245" s="322" t="s">
        <v>3</v>
      </c>
      <c r="L245" s="26"/>
      <c r="M245" s="115" t="s">
        <v>3</v>
      </c>
      <c r="N245" s="116" t="s">
        <v>46</v>
      </c>
      <c r="O245" s="117">
        <v>5.25</v>
      </c>
      <c r="P245" s="117">
        <f>O245*H245</f>
        <v>5.25</v>
      </c>
      <c r="Q245" s="117">
        <v>6.0999999999999997E-4</v>
      </c>
      <c r="R245" s="117">
        <f>Q245*H245</f>
        <v>6.0999999999999997E-4</v>
      </c>
      <c r="S245" s="117">
        <v>0</v>
      </c>
      <c r="T245" s="118">
        <f>S245*H245</f>
        <v>0</v>
      </c>
      <c r="AR245" s="119" t="s">
        <v>239</v>
      </c>
      <c r="AT245" s="119" t="s">
        <v>133</v>
      </c>
      <c r="AU245" s="119" t="s">
        <v>85</v>
      </c>
      <c r="AY245" s="17" t="s">
        <v>131</v>
      </c>
      <c r="BE245" s="120">
        <f>IF(N245="základní",J245,0)</f>
        <v>0</v>
      </c>
      <c r="BF245" s="120">
        <f>IF(N245="snížená",J245,0)</f>
        <v>0</v>
      </c>
      <c r="BG245" s="120">
        <f>IF(N245="zákl. přenesená",J245,0)</f>
        <v>0</v>
      </c>
      <c r="BH245" s="120">
        <f>IF(N245="sníž. přenesená",J245,0)</f>
        <v>0</v>
      </c>
      <c r="BI245" s="120">
        <f>IF(N245="nulová",J245,0)</f>
        <v>0</v>
      </c>
      <c r="BJ245" s="17" t="s">
        <v>83</v>
      </c>
      <c r="BK245" s="120">
        <f>ROUND(I245*H245,2)</f>
        <v>0</v>
      </c>
      <c r="BL245" s="17" t="s">
        <v>239</v>
      </c>
      <c r="BM245" s="119" t="s">
        <v>422</v>
      </c>
    </row>
    <row r="246" spans="2:65" s="1" customFormat="1" ht="24.2" customHeight="1" x14ac:dyDescent="0.25">
      <c r="B246" s="108"/>
      <c r="C246" s="320">
        <v>51</v>
      </c>
      <c r="D246" s="320" t="s">
        <v>133</v>
      </c>
      <c r="E246" s="321" t="s">
        <v>424</v>
      </c>
      <c r="F246" s="322" t="s">
        <v>425</v>
      </c>
      <c r="G246" s="323" t="s">
        <v>194</v>
      </c>
      <c r="H246" s="324">
        <v>7</v>
      </c>
      <c r="I246" s="316"/>
      <c r="J246" s="340">
        <f>ROUND(I246*H246,2)</f>
        <v>0</v>
      </c>
      <c r="K246" s="322" t="s">
        <v>137</v>
      </c>
      <c r="L246" s="26"/>
      <c r="M246" s="115" t="s">
        <v>3</v>
      </c>
      <c r="N246" s="116" t="s">
        <v>46</v>
      </c>
      <c r="O246" s="117">
        <v>6.5000000000000002E-2</v>
      </c>
      <c r="P246" s="117">
        <f>O246*H246</f>
        <v>0.45500000000000002</v>
      </c>
      <c r="Q246" s="117">
        <v>0</v>
      </c>
      <c r="R246" s="117">
        <f>Q246*H246</f>
        <v>0</v>
      </c>
      <c r="S246" s="117">
        <v>0</v>
      </c>
      <c r="T246" s="118">
        <f>S246*H246</f>
        <v>0</v>
      </c>
      <c r="AR246" s="119" t="s">
        <v>239</v>
      </c>
      <c r="AT246" s="119" t="s">
        <v>133</v>
      </c>
      <c r="AU246" s="119" t="s">
        <v>85</v>
      </c>
      <c r="AY246" s="17" t="s">
        <v>131</v>
      </c>
      <c r="BE246" s="120">
        <f>IF(N246="základní",J246,0)</f>
        <v>0</v>
      </c>
      <c r="BF246" s="120">
        <f>IF(N246="snížená",J246,0)</f>
        <v>0</v>
      </c>
      <c r="BG246" s="120">
        <f>IF(N246="zákl. přenesená",J246,0)</f>
        <v>0</v>
      </c>
      <c r="BH246" s="120">
        <f>IF(N246="sníž. přenesená",J246,0)</f>
        <v>0</v>
      </c>
      <c r="BI246" s="120">
        <f>IF(N246="nulová",J246,0)</f>
        <v>0</v>
      </c>
      <c r="BJ246" s="17" t="s">
        <v>83</v>
      </c>
      <c r="BK246" s="120">
        <f>ROUND(I246*H246,2)</f>
        <v>0</v>
      </c>
      <c r="BL246" s="17" t="s">
        <v>239</v>
      </c>
      <c r="BM246" s="119" t="s">
        <v>426</v>
      </c>
    </row>
    <row r="247" spans="2:65" s="1" customFormat="1" hidden="1" x14ac:dyDescent="0.25">
      <c r="B247" s="26"/>
      <c r="D247" s="121" t="s">
        <v>140</v>
      </c>
      <c r="F247" s="122" t="s">
        <v>427</v>
      </c>
      <c r="L247" s="26"/>
      <c r="M247" s="123"/>
      <c r="T247" s="39"/>
      <c r="AT247" s="17" t="s">
        <v>140</v>
      </c>
      <c r="AU247" s="17" t="s">
        <v>85</v>
      </c>
    </row>
    <row r="248" spans="2:65" s="1" customFormat="1" ht="24.2" customHeight="1" x14ac:dyDescent="0.25">
      <c r="B248" s="108"/>
      <c r="C248" s="320">
        <v>52</v>
      </c>
      <c r="D248" s="320" t="s">
        <v>133</v>
      </c>
      <c r="E248" s="321" t="s">
        <v>429</v>
      </c>
      <c r="F248" s="322" t="s">
        <v>430</v>
      </c>
      <c r="G248" s="323" t="s">
        <v>194</v>
      </c>
      <c r="H248" s="324">
        <v>1</v>
      </c>
      <c r="I248" s="316"/>
      <c r="J248" s="340">
        <f>ROUND(I248*H248,2)</f>
        <v>0</v>
      </c>
      <c r="K248" s="322" t="s">
        <v>137</v>
      </c>
      <c r="L248" s="26"/>
      <c r="M248" s="115" t="s">
        <v>3</v>
      </c>
      <c r="N248" s="116" t="s">
        <v>46</v>
      </c>
      <c r="O248" s="117">
        <v>0.115</v>
      </c>
      <c r="P248" s="117">
        <f>O248*H248</f>
        <v>0.115</v>
      </c>
      <c r="Q248" s="117">
        <v>0</v>
      </c>
      <c r="R248" s="117">
        <f>Q248*H248</f>
        <v>0</v>
      </c>
      <c r="S248" s="117">
        <v>0</v>
      </c>
      <c r="T248" s="118">
        <f>S248*H248</f>
        <v>0</v>
      </c>
      <c r="AR248" s="119" t="s">
        <v>239</v>
      </c>
      <c r="AT248" s="119" t="s">
        <v>133</v>
      </c>
      <c r="AU248" s="119" t="s">
        <v>85</v>
      </c>
      <c r="AY248" s="17" t="s">
        <v>131</v>
      </c>
      <c r="BE248" s="120">
        <f>IF(N248="základní",J248,0)</f>
        <v>0</v>
      </c>
      <c r="BF248" s="120">
        <f>IF(N248="snížená",J248,0)</f>
        <v>0</v>
      </c>
      <c r="BG248" s="120">
        <f>IF(N248="zákl. přenesená",J248,0)</f>
        <v>0</v>
      </c>
      <c r="BH248" s="120">
        <f>IF(N248="sníž. přenesená",J248,0)</f>
        <v>0</v>
      </c>
      <c r="BI248" s="120">
        <f>IF(N248="nulová",J248,0)</f>
        <v>0</v>
      </c>
      <c r="BJ248" s="17" t="s">
        <v>83</v>
      </c>
      <c r="BK248" s="120">
        <f>ROUND(I248*H248,2)</f>
        <v>0</v>
      </c>
      <c r="BL248" s="17" t="s">
        <v>239</v>
      </c>
      <c r="BM248" s="119" t="s">
        <v>431</v>
      </c>
    </row>
    <row r="249" spans="2:65" s="1" customFormat="1" hidden="1" x14ac:dyDescent="0.25">
      <c r="B249" s="26"/>
      <c r="D249" s="121" t="s">
        <v>140</v>
      </c>
      <c r="F249" s="122" t="s">
        <v>432</v>
      </c>
      <c r="L249" s="26"/>
      <c r="M249" s="123"/>
      <c r="T249" s="39"/>
      <c r="AT249" s="17" t="s">
        <v>140</v>
      </c>
      <c r="AU249" s="17" t="s">
        <v>85</v>
      </c>
    </row>
    <row r="250" spans="2:65" s="1" customFormat="1" ht="24.2" customHeight="1" x14ac:dyDescent="0.25">
      <c r="B250" s="108"/>
      <c r="C250" s="320">
        <v>53</v>
      </c>
      <c r="D250" s="320" t="s">
        <v>133</v>
      </c>
      <c r="E250" s="321" t="s">
        <v>434</v>
      </c>
      <c r="F250" s="322" t="s">
        <v>435</v>
      </c>
      <c r="G250" s="323" t="s">
        <v>194</v>
      </c>
      <c r="H250" s="324">
        <v>2</v>
      </c>
      <c r="I250" s="316"/>
      <c r="J250" s="340">
        <f>ROUND(I250*H250,2)</f>
        <v>0</v>
      </c>
      <c r="K250" s="322" t="s">
        <v>3</v>
      </c>
      <c r="L250" s="26"/>
      <c r="M250" s="115" t="s">
        <v>3</v>
      </c>
      <c r="N250" s="116" t="s">
        <v>46</v>
      </c>
      <c r="O250" s="117">
        <v>4.4000000000000004</v>
      </c>
      <c r="P250" s="117">
        <f>O250*H250</f>
        <v>8.8000000000000007</v>
      </c>
      <c r="Q250" s="117">
        <v>0</v>
      </c>
      <c r="R250" s="117">
        <f>Q250*H250</f>
        <v>0</v>
      </c>
      <c r="S250" s="117">
        <v>0</v>
      </c>
      <c r="T250" s="118">
        <f>S250*H250</f>
        <v>0</v>
      </c>
      <c r="AR250" s="119" t="s">
        <v>239</v>
      </c>
      <c r="AT250" s="119" t="s">
        <v>133</v>
      </c>
      <c r="AU250" s="119" t="s">
        <v>85</v>
      </c>
      <c r="AY250" s="17" t="s">
        <v>131</v>
      </c>
      <c r="BE250" s="120">
        <f>IF(N250="základní",J250,0)</f>
        <v>0</v>
      </c>
      <c r="BF250" s="120">
        <f>IF(N250="snížená",J250,0)</f>
        <v>0</v>
      </c>
      <c r="BG250" s="120">
        <f>IF(N250="zákl. přenesená",J250,0)</f>
        <v>0</v>
      </c>
      <c r="BH250" s="120">
        <f>IF(N250="sníž. přenesená",J250,0)</f>
        <v>0</v>
      </c>
      <c r="BI250" s="120">
        <f>IF(N250="nulová",J250,0)</f>
        <v>0</v>
      </c>
      <c r="BJ250" s="17" t="s">
        <v>83</v>
      </c>
      <c r="BK250" s="120">
        <f>ROUND(I250*H250,2)</f>
        <v>0</v>
      </c>
      <c r="BL250" s="17" t="s">
        <v>239</v>
      </c>
      <c r="BM250" s="119" t="s">
        <v>436</v>
      </c>
    </row>
    <row r="251" spans="2:65" s="1" customFormat="1" ht="21.75" customHeight="1" x14ac:dyDescent="0.25">
      <c r="B251" s="108"/>
      <c r="C251" s="320">
        <v>54</v>
      </c>
      <c r="D251" s="320" t="s">
        <v>133</v>
      </c>
      <c r="E251" s="321" t="s">
        <v>438</v>
      </c>
      <c r="F251" s="322" t="s">
        <v>439</v>
      </c>
      <c r="G251" s="323" t="s">
        <v>201</v>
      </c>
      <c r="H251" s="324">
        <v>1</v>
      </c>
      <c r="I251" s="316"/>
      <c r="J251" s="340">
        <f>ROUND(I251*H251,2)</f>
        <v>0</v>
      </c>
      <c r="K251" s="322" t="s">
        <v>3</v>
      </c>
      <c r="L251" s="26"/>
      <c r="M251" s="115" t="s">
        <v>3</v>
      </c>
      <c r="N251" s="116" t="s">
        <v>46</v>
      </c>
      <c r="O251" s="117">
        <v>5.7000000000000002E-2</v>
      </c>
      <c r="P251" s="117">
        <f>O251*H251</f>
        <v>5.7000000000000002E-2</v>
      </c>
      <c r="Q251" s="117">
        <v>0</v>
      </c>
      <c r="R251" s="117">
        <f>Q251*H251</f>
        <v>0</v>
      </c>
      <c r="S251" s="117">
        <v>1E-3</v>
      </c>
      <c r="T251" s="118">
        <f>S251*H251</f>
        <v>1E-3</v>
      </c>
      <c r="AR251" s="119" t="s">
        <v>239</v>
      </c>
      <c r="AT251" s="119" t="s">
        <v>133</v>
      </c>
      <c r="AU251" s="119" t="s">
        <v>85</v>
      </c>
      <c r="AY251" s="17" t="s">
        <v>131</v>
      </c>
      <c r="BE251" s="120">
        <f>IF(N251="základní",J251,0)</f>
        <v>0</v>
      </c>
      <c r="BF251" s="120">
        <f>IF(N251="snížená",J251,0)</f>
        <v>0</v>
      </c>
      <c r="BG251" s="120">
        <f>IF(N251="zákl. přenesená",J251,0)</f>
        <v>0</v>
      </c>
      <c r="BH251" s="120">
        <f>IF(N251="sníž. přenesená",J251,0)</f>
        <v>0</v>
      </c>
      <c r="BI251" s="120">
        <f>IF(N251="nulová",J251,0)</f>
        <v>0</v>
      </c>
      <c r="BJ251" s="17" t="s">
        <v>83</v>
      </c>
      <c r="BK251" s="120">
        <f>ROUND(I251*H251,2)</f>
        <v>0</v>
      </c>
      <c r="BL251" s="17" t="s">
        <v>239</v>
      </c>
      <c r="BM251" s="119" t="s">
        <v>440</v>
      </c>
    </row>
    <row r="252" spans="2:65" s="12" customFormat="1" hidden="1" x14ac:dyDescent="0.25">
      <c r="B252" s="124"/>
      <c r="D252" s="125" t="s">
        <v>142</v>
      </c>
      <c r="E252" s="126" t="s">
        <v>3</v>
      </c>
      <c r="F252" s="127" t="s">
        <v>441</v>
      </c>
      <c r="H252" s="126" t="s">
        <v>3</v>
      </c>
      <c r="L252" s="124"/>
      <c r="M252" s="128"/>
      <c r="T252" s="129"/>
      <c r="AT252" s="126" t="s">
        <v>142</v>
      </c>
      <c r="AU252" s="126" t="s">
        <v>85</v>
      </c>
      <c r="AV252" s="12" t="s">
        <v>83</v>
      </c>
      <c r="AW252" s="12" t="s">
        <v>37</v>
      </c>
      <c r="AX252" s="12" t="s">
        <v>75</v>
      </c>
      <c r="AY252" s="126" t="s">
        <v>131</v>
      </c>
    </row>
    <row r="253" spans="2:65" s="13" customFormat="1" hidden="1" x14ac:dyDescent="0.25">
      <c r="B253" s="130"/>
      <c r="D253" s="125" t="s">
        <v>142</v>
      </c>
      <c r="E253" s="131" t="s">
        <v>3</v>
      </c>
      <c r="F253" s="132" t="s">
        <v>83</v>
      </c>
      <c r="H253" s="133">
        <v>1</v>
      </c>
      <c r="L253" s="130"/>
      <c r="M253" s="134"/>
      <c r="T253" s="135"/>
      <c r="AT253" s="131" t="s">
        <v>142</v>
      </c>
      <c r="AU253" s="131" t="s">
        <v>85</v>
      </c>
      <c r="AV253" s="13" t="s">
        <v>85</v>
      </c>
      <c r="AW253" s="13" t="s">
        <v>37</v>
      </c>
      <c r="AX253" s="13" t="s">
        <v>83</v>
      </c>
      <c r="AY253" s="131" t="s">
        <v>131</v>
      </c>
    </row>
    <row r="254" spans="2:65" s="1" customFormat="1" ht="49.35" customHeight="1" x14ac:dyDescent="0.25">
      <c r="B254" s="108"/>
      <c r="C254" s="320">
        <v>55</v>
      </c>
      <c r="D254" s="320" t="s">
        <v>133</v>
      </c>
      <c r="E254" s="321" t="s">
        <v>443</v>
      </c>
      <c r="F254" s="322" t="s">
        <v>444</v>
      </c>
      <c r="G254" s="323" t="s">
        <v>148</v>
      </c>
      <c r="H254" s="324">
        <v>1.1000000000000001</v>
      </c>
      <c r="I254" s="316"/>
      <c r="J254" s="340">
        <f>ROUND(I254*H254,2)</f>
        <v>0</v>
      </c>
      <c r="K254" s="322" t="s">
        <v>137</v>
      </c>
      <c r="L254" s="26"/>
      <c r="M254" s="115" t="s">
        <v>3</v>
      </c>
      <c r="N254" s="116" t="s">
        <v>46</v>
      </c>
      <c r="O254" s="117">
        <v>3.0059999999999998</v>
      </c>
      <c r="P254" s="117">
        <f>O254*H254</f>
        <v>3.3066</v>
      </c>
      <c r="Q254" s="117">
        <v>0</v>
      </c>
      <c r="R254" s="117">
        <f>Q254*H254</f>
        <v>0</v>
      </c>
      <c r="S254" s="117">
        <v>0</v>
      </c>
      <c r="T254" s="118">
        <f>S254*H254</f>
        <v>0</v>
      </c>
      <c r="AR254" s="119" t="s">
        <v>239</v>
      </c>
      <c r="AT254" s="119" t="s">
        <v>133</v>
      </c>
      <c r="AU254" s="119" t="s">
        <v>85</v>
      </c>
      <c r="AY254" s="17" t="s">
        <v>131</v>
      </c>
      <c r="BE254" s="120">
        <f>IF(N254="základní",J254,0)</f>
        <v>0</v>
      </c>
      <c r="BF254" s="120">
        <f>IF(N254="snížená",J254,0)</f>
        <v>0</v>
      </c>
      <c r="BG254" s="120">
        <f>IF(N254="zákl. přenesená",J254,0)</f>
        <v>0</v>
      </c>
      <c r="BH254" s="120">
        <f>IF(N254="sníž. přenesená",J254,0)</f>
        <v>0</v>
      </c>
      <c r="BI254" s="120">
        <f>IF(N254="nulová",J254,0)</f>
        <v>0</v>
      </c>
      <c r="BJ254" s="17" t="s">
        <v>83</v>
      </c>
      <c r="BK254" s="120">
        <f>ROUND(I254*H254,2)</f>
        <v>0</v>
      </c>
      <c r="BL254" s="17" t="s">
        <v>239</v>
      </c>
      <c r="BM254" s="119" t="s">
        <v>445</v>
      </c>
    </row>
    <row r="255" spans="2:65" s="1" customFormat="1" hidden="1" x14ac:dyDescent="0.25">
      <c r="B255" s="26"/>
      <c r="D255" s="121" t="s">
        <v>140</v>
      </c>
      <c r="F255" s="122" t="s">
        <v>446</v>
      </c>
      <c r="L255" s="26"/>
      <c r="M255" s="123"/>
      <c r="T255" s="39"/>
      <c r="AT255" s="17" t="s">
        <v>140</v>
      </c>
      <c r="AU255" s="17" t="s">
        <v>85</v>
      </c>
    </row>
    <row r="256" spans="2:65" s="11" customFormat="1" ht="25.95" customHeight="1" x14ac:dyDescent="0.35">
      <c r="B256" s="97"/>
      <c r="D256" s="98" t="s">
        <v>74</v>
      </c>
      <c r="E256" s="99" t="s">
        <v>145</v>
      </c>
      <c r="F256" s="99" t="s">
        <v>447</v>
      </c>
      <c r="J256" s="100">
        <f>J257</f>
        <v>0</v>
      </c>
      <c r="L256" s="97"/>
      <c r="M256" s="101"/>
      <c r="P256" s="102">
        <f>P257</f>
        <v>36.650000000000006</v>
      </c>
      <c r="R256" s="102">
        <f>R257</f>
        <v>0</v>
      </c>
      <c r="T256" s="103">
        <f>T257</f>
        <v>4.6199999999999998E-2</v>
      </c>
      <c r="AR256" s="98" t="s">
        <v>152</v>
      </c>
      <c r="AT256" s="104" t="s">
        <v>74</v>
      </c>
      <c r="AU256" s="104" t="s">
        <v>75</v>
      </c>
      <c r="AY256" s="98" t="s">
        <v>131</v>
      </c>
      <c r="BK256" s="105">
        <f>BK257</f>
        <v>0</v>
      </c>
    </row>
    <row r="257" spans="2:72" s="11" customFormat="1" ht="22.95" customHeight="1" x14ac:dyDescent="0.3">
      <c r="B257" s="97"/>
      <c r="D257" s="98" t="s">
        <v>74</v>
      </c>
      <c r="E257" s="106" t="s">
        <v>448</v>
      </c>
      <c r="F257" s="106" t="s">
        <v>449</v>
      </c>
      <c r="J257" s="107">
        <f>SUM(J258:J268)</f>
        <v>0</v>
      </c>
      <c r="L257" s="97"/>
      <c r="M257" s="101"/>
      <c r="P257" s="102">
        <f>SUM(P258:P269)</f>
        <v>36.650000000000006</v>
      </c>
      <c r="R257" s="102">
        <f>SUM(R258:R269)</f>
        <v>0</v>
      </c>
      <c r="T257" s="103">
        <f>SUM(T258:T269)</f>
        <v>4.6199999999999998E-2</v>
      </c>
      <c r="AR257" s="98" t="s">
        <v>152</v>
      </c>
      <c r="AT257" s="104" t="s">
        <v>74</v>
      </c>
      <c r="AU257" s="104" t="s">
        <v>83</v>
      </c>
      <c r="AY257" s="98" t="s">
        <v>131</v>
      </c>
      <c r="BK257" s="105">
        <f>SUM(BK258:BK269)</f>
        <v>0</v>
      </c>
    </row>
    <row r="258" spans="2:72" s="1" customFormat="1" ht="24.2" customHeight="1" x14ac:dyDescent="0.25">
      <c r="B258" s="108"/>
      <c r="C258" s="320">
        <v>56</v>
      </c>
      <c r="D258" s="320" t="s">
        <v>133</v>
      </c>
      <c r="E258" s="321" t="s">
        <v>451</v>
      </c>
      <c r="F258" s="322" t="s">
        <v>452</v>
      </c>
      <c r="G258" s="323" t="s">
        <v>194</v>
      </c>
      <c r="H258" s="324">
        <v>200</v>
      </c>
      <c r="I258" s="316"/>
      <c r="J258" s="340">
        <f>ROUND(I258*H258,2)</f>
        <v>0</v>
      </c>
      <c r="K258" s="322" t="s">
        <v>137</v>
      </c>
      <c r="L258" s="26"/>
      <c r="M258" s="232" t="s">
        <v>3</v>
      </c>
      <c r="N258" s="233" t="s">
        <v>46</v>
      </c>
      <c r="O258" s="234">
        <v>7.5999999999999998E-2</v>
      </c>
      <c r="P258" s="234">
        <f>O258*H258</f>
        <v>15.2</v>
      </c>
      <c r="Q258" s="234">
        <v>0</v>
      </c>
      <c r="R258" s="234">
        <f>Q258*H258</f>
        <v>0</v>
      </c>
      <c r="S258" s="234">
        <v>0</v>
      </c>
      <c r="T258" s="235">
        <f>S258*H258</f>
        <v>0</v>
      </c>
      <c r="U258" s="236"/>
      <c r="AP258" s="236"/>
      <c r="AQ258" s="236"/>
      <c r="AR258" s="237" t="s">
        <v>453</v>
      </c>
      <c r="AS258" s="236"/>
      <c r="AT258" s="237" t="s">
        <v>133</v>
      </c>
      <c r="AU258" s="237" t="s">
        <v>85</v>
      </c>
      <c r="AV258" s="236"/>
      <c r="AW258" s="236"/>
      <c r="AX258" s="236"/>
      <c r="AY258" s="238" t="s">
        <v>131</v>
      </c>
      <c r="AZ258" s="236"/>
      <c r="BA258" s="236"/>
      <c r="BB258" s="236"/>
      <c r="BC258" s="236"/>
      <c r="BD258" s="236"/>
      <c r="BE258" s="239">
        <f>IF(N258="základní",J258,0)</f>
        <v>0</v>
      </c>
      <c r="BF258" s="239">
        <f>IF(N258="snížená",J258,0)</f>
        <v>0</v>
      </c>
      <c r="BG258" s="239">
        <f>IF(N258="zákl. přenesená",J258,0)</f>
        <v>0</v>
      </c>
      <c r="BH258" s="239">
        <f>IF(N258="sníž. přenesená",J258,0)</f>
        <v>0</v>
      </c>
      <c r="BI258" s="239">
        <f>IF(N258="nulová",J258,0)</f>
        <v>0</v>
      </c>
      <c r="BJ258" s="238" t="s">
        <v>83</v>
      </c>
      <c r="BK258" s="239">
        <f>ROUND(I258*H258,2)</f>
        <v>0</v>
      </c>
      <c r="BL258" s="238" t="s">
        <v>453</v>
      </c>
      <c r="BM258" s="237" t="s">
        <v>454</v>
      </c>
      <c r="BN258" s="236"/>
      <c r="BO258" s="236"/>
      <c r="BP258" s="236"/>
      <c r="BQ258" s="236"/>
      <c r="BR258" s="236"/>
      <c r="BS258" s="236"/>
      <c r="BT258" s="236"/>
    </row>
    <row r="259" spans="2:72" s="1" customFormat="1" hidden="1" x14ac:dyDescent="0.25">
      <c r="B259" s="26"/>
      <c r="D259" s="121" t="s">
        <v>140</v>
      </c>
      <c r="F259" s="122" t="s">
        <v>455</v>
      </c>
      <c r="L259" s="26"/>
      <c r="M259" s="123"/>
      <c r="T259" s="39"/>
      <c r="AT259" s="17" t="s">
        <v>140</v>
      </c>
      <c r="AU259" s="17" t="s">
        <v>85</v>
      </c>
    </row>
    <row r="260" spans="2:72" s="1" customFormat="1" ht="24.2" customHeight="1" x14ac:dyDescent="0.25">
      <c r="B260" s="108"/>
      <c r="C260" s="320">
        <v>57</v>
      </c>
      <c r="D260" s="320" t="s">
        <v>133</v>
      </c>
      <c r="E260" s="321" t="s">
        <v>457</v>
      </c>
      <c r="F260" s="322" t="s">
        <v>458</v>
      </c>
      <c r="G260" s="323" t="s">
        <v>194</v>
      </c>
      <c r="H260" s="324">
        <v>2</v>
      </c>
      <c r="I260" s="316"/>
      <c r="J260" s="340">
        <f>ROUND(I260*H260,2)</f>
        <v>0</v>
      </c>
      <c r="K260" s="322" t="s">
        <v>137</v>
      </c>
      <c r="L260" s="26"/>
      <c r="M260" s="232" t="s">
        <v>3</v>
      </c>
      <c r="N260" s="233" t="s">
        <v>46</v>
      </c>
      <c r="O260" s="234">
        <v>7.7850000000000001</v>
      </c>
      <c r="P260" s="234">
        <f>O260*H260</f>
        <v>15.57</v>
      </c>
      <c r="Q260" s="234">
        <v>0</v>
      </c>
      <c r="R260" s="234">
        <f>Q260*H260</f>
        <v>0</v>
      </c>
      <c r="S260" s="234">
        <v>0</v>
      </c>
      <c r="T260" s="235">
        <f>S260*H260</f>
        <v>0</v>
      </c>
      <c r="U260" s="236"/>
      <c r="AP260" s="236"/>
      <c r="AQ260" s="236"/>
      <c r="AR260" s="237" t="s">
        <v>453</v>
      </c>
      <c r="AS260" s="236"/>
      <c r="AT260" s="237" t="s">
        <v>133</v>
      </c>
      <c r="AU260" s="237" t="s">
        <v>85</v>
      </c>
      <c r="AV260" s="236"/>
      <c r="AW260" s="236"/>
      <c r="AX260" s="236"/>
      <c r="AY260" s="238" t="s">
        <v>131</v>
      </c>
      <c r="AZ260" s="236"/>
      <c r="BA260" s="236"/>
      <c r="BB260" s="236"/>
      <c r="BC260" s="236"/>
      <c r="BD260" s="236"/>
      <c r="BE260" s="239">
        <f>IF(N260="základní",J260,0)</f>
        <v>0</v>
      </c>
      <c r="BF260" s="239">
        <f>IF(N260="snížená",J260,0)</f>
        <v>0</v>
      </c>
      <c r="BG260" s="239">
        <f>IF(N260="zákl. přenesená",J260,0)</f>
        <v>0</v>
      </c>
      <c r="BH260" s="239">
        <f>IF(N260="sníž. přenesená",J260,0)</f>
        <v>0</v>
      </c>
      <c r="BI260" s="239">
        <f>IF(N260="nulová",J260,0)</f>
        <v>0</v>
      </c>
      <c r="BJ260" s="238" t="s">
        <v>83</v>
      </c>
      <c r="BK260" s="239">
        <f>ROUND(I260*H260,2)</f>
        <v>0</v>
      </c>
      <c r="BL260" s="238" t="s">
        <v>453</v>
      </c>
      <c r="BM260" s="237" t="s">
        <v>459</v>
      </c>
      <c r="BN260" s="236"/>
      <c r="BO260" s="236"/>
      <c r="BP260" s="236"/>
      <c r="BQ260" s="236"/>
      <c r="BR260" s="236"/>
      <c r="BS260" s="236"/>
      <c r="BT260" s="236"/>
    </row>
    <row r="261" spans="2:72" s="1" customFormat="1" hidden="1" x14ac:dyDescent="0.25">
      <c r="B261" s="26"/>
      <c r="D261" s="121" t="s">
        <v>140</v>
      </c>
      <c r="F261" s="122" t="s">
        <v>460</v>
      </c>
      <c r="L261" s="26"/>
      <c r="M261" s="123"/>
      <c r="T261" s="39"/>
      <c r="AT261" s="17" t="s">
        <v>140</v>
      </c>
      <c r="AU261" s="17" t="s">
        <v>85</v>
      </c>
    </row>
    <row r="262" spans="2:72" s="1" customFormat="1" ht="55.55" customHeight="1" x14ac:dyDescent="0.25">
      <c r="B262" s="108"/>
      <c r="C262" s="320">
        <v>58</v>
      </c>
      <c r="D262" s="320" t="s">
        <v>133</v>
      </c>
      <c r="E262" s="321" t="s">
        <v>462</v>
      </c>
      <c r="F262" s="322" t="s">
        <v>463</v>
      </c>
      <c r="G262" s="323" t="s">
        <v>278</v>
      </c>
      <c r="H262" s="324">
        <v>50</v>
      </c>
      <c r="I262" s="316"/>
      <c r="J262" s="340">
        <f>ROUND(I262*H262,2)</f>
        <v>0</v>
      </c>
      <c r="K262" s="322" t="s">
        <v>137</v>
      </c>
      <c r="L262" s="26"/>
      <c r="M262" s="232" t="s">
        <v>3</v>
      </c>
      <c r="N262" s="233" t="s">
        <v>46</v>
      </c>
      <c r="O262" s="234">
        <v>2.8000000000000001E-2</v>
      </c>
      <c r="P262" s="234">
        <f>O262*H262</f>
        <v>1.4000000000000001</v>
      </c>
      <c r="Q262" s="234">
        <v>0</v>
      </c>
      <c r="R262" s="234">
        <f>Q262*H262</f>
        <v>0</v>
      </c>
      <c r="S262" s="234">
        <v>1.2E-4</v>
      </c>
      <c r="T262" s="235">
        <f>S262*H262</f>
        <v>6.0000000000000001E-3</v>
      </c>
      <c r="U262" s="236"/>
      <c r="AP262" s="236"/>
      <c r="AQ262" s="236"/>
      <c r="AR262" s="237" t="s">
        <v>453</v>
      </c>
      <c r="AS262" s="236"/>
      <c r="AT262" s="237" t="s">
        <v>133</v>
      </c>
      <c r="AU262" s="237" t="s">
        <v>85</v>
      </c>
      <c r="AV262" s="236"/>
      <c r="AW262" s="236"/>
      <c r="AX262" s="236"/>
      <c r="AY262" s="238" t="s">
        <v>131</v>
      </c>
      <c r="AZ262" s="236"/>
      <c r="BA262" s="236"/>
      <c r="BB262" s="236"/>
      <c r="BC262" s="236"/>
      <c r="BD262" s="236"/>
      <c r="BE262" s="239">
        <f>IF(N262="základní",J262,0)</f>
        <v>0</v>
      </c>
      <c r="BF262" s="239">
        <f>IF(N262="snížená",J262,0)</f>
        <v>0</v>
      </c>
      <c r="BG262" s="239">
        <f>IF(N262="zákl. přenesená",J262,0)</f>
        <v>0</v>
      </c>
      <c r="BH262" s="239">
        <f>IF(N262="sníž. přenesená",J262,0)</f>
        <v>0</v>
      </c>
      <c r="BI262" s="239">
        <f>IF(N262="nulová",J262,0)</f>
        <v>0</v>
      </c>
      <c r="BJ262" s="238" t="s">
        <v>83</v>
      </c>
      <c r="BK262" s="239">
        <f>ROUND(I262*H262,2)</f>
        <v>0</v>
      </c>
      <c r="BL262" s="238" t="s">
        <v>453</v>
      </c>
      <c r="BM262" s="237" t="s">
        <v>464</v>
      </c>
      <c r="BN262" s="236"/>
      <c r="BO262" s="236"/>
      <c r="BP262" s="236"/>
      <c r="BQ262" s="236"/>
      <c r="BR262" s="236"/>
      <c r="BS262" s="236"/>
      <c r="BT262" s="236"/>
    </row>
    <row r="263" spans="2:72" s="1" customFormat="1" hidden="1" x14ac:dyDescent="0.25">
      <c r="B263" s="26"/>
      <c r="D263" s="121" t="s">
        <v>140</v>
      </c>
      <c r="F263" s="122" t="s">
        <v>465</v>
      </c>
      <c r="L263" s="26"/>
      <c r="M263" s="123"/>
      <c r="T263" s="39"/>
      <c r="AT263" s="17" t="s">
        <v>140</v>
      </c>
      <c r="AU263" s="17" t="s">
        <v>85</v>
      </c>
    </row>
    <row r="264" spans="2:72" s="1" customFormat="1" ht="55.55" customHeight="1" x14ac:dyDescent="0.25">
      <c r="B264" s="108"/>
      <c r="C264" s="320">
        <v>59</v>
      </c>
      <c r="D264" s="320" t="s">
        <v>133</v>
      </c>
      <c r="E264" s="321" t="s">
        <v>467</v>
      </c>
      <c r="F264" s="322" t="s">
        <v>468</v>
      </c>
      <c r="G264" s="323" t="s">
        <v>278</v>
      </c>
      <c r="H264" s="324">
        <v>20</v>
      </c>
      <c r="I264" s="316"/>
      <c r="J264" s="340">
        <f>ROUND(I264*H264,2)</f>
        <v>0</v>
      </c>
      <c r="K264" s="322" t="s">
        <v>137</v>
      </c>
      <c r="L264" s="26"/>
      <c r="M264" s="232" t="s">
        <v>3</v>
      </c>
      <c r="N264" s="233" t="s">
        <v>46</v>
      </c>
      <c r="O264" s="234">
        <v>3.2000000000000001E-2</v>
      </c>
      <c r="P264" s="234">
        <f>O264*H264</f>
        <v>0.64</v>
      </c>
      <c r="Q264" s="234">
        <v>0</v>
      </c>
      <c r="R264" s="234">
        <f>Q264*H264</f>
        <v>0</v>
      </c>
      <c r="S264" s="234">
        <v>5.1999999999999995E-4</v>
      </c>
      <c r="T264" s="235">
        <f>S264*H264</f>
        <v>1.04E-2</v>
      </c>
      <c r="U264" s="236"/>
      <c r="AP264" s="236"/>
      <c r="AQ264" s="236"/>
      <c r="AR264" s="237" t="s">
        <v>453</v>
      </c>
      <c r="AS264" s="236"/>
      <c r="AT264" s="237" t="s">
        <v>133</v>
      </c>
      <c r="AU264" s="237" t="s">
        <v>85</v>
      </c>
      <c r="AV264" s="236"/>
      <c r="AW264" s="236"/>
      <c r="AX264" s="236"/>
      <c r="AY264" s="238" t="s">
        <v>131</v>
      </c>
      <c r="AZ264" s="236"/>
      <c r="BA264" s="236"/>
      <c r="BB264" s="236"/>
      <c r="BC264" s="236"/>
      <c r="BD264" s="236"/>
      <c r="BE264" s="239">
        <f>IF(N264="základní",J264,0)</f>
        <v>0</v>
      </c>
      <c r="BF264" s="239">
        <f>IF(N264="snížená",J264,0)</f>
        <v>0</v>
      </c>
      <c r="BG264" s="239">
        <f>IF(N264="zákl. přenesená",J264,0)</f>
        <v>0</v>
      </c>
      <c r="BH264" s="239">
        <f>IF(N264="sníž. přenesená",J264,0)</f>
        <v>0</v>
      </c>
      <c r="BI264" s="239">
        <f>IF(N264="nulová",J264,0)</f>
        <v>0</v>
      </c>
      <c r="BJ264" s="238" t="s">
        <v>83</v>
      </c>
      <c r="BK264" s="239">
        <f>ROUND(I264*H264,2)</f>
        <v>0</v>
      </c>
      <c r="BL264" s="238" t="s">
        <v>453</v>
      </c>
      <c r="BM264" s="237" t="s">
        <v>469</v>
      </c>
      <c r="BN264" s="236"/>
      <c r="BO264" s="236"/>
      <c r="BP264" s="236"/>
      <c r="BQ264" s="236"/>
      <c r="BR264" s="236"/>
      <c r="BS264" s="236"/>
      <c r="BT264" s="236"/>
    </row>
    <row r="265" spans="2:72" s="1" customFormat="1" hidden="1" x14ac:dyDescent="0.25">
      <c r="B265" s="26"/>
      <c r="D265" s="121" t="s">
        <v>140</v>
      </c>
      <c r="F265" s="122" t="s">
        <v>470</v>
      </c>
      <c r="L265" s="26"/>
      <c r="M265" s="123"/>
      <c r="T265" s="39"/>
      <c r="AT265" s="17" t="s">
        <v>140</v>
      </c>
      <c r="AU265" s="17" t="s">
        <v>85</v>
      </c>
    </row>
    <row r="266" spans="2:72" s="1" customFormat="1" ht="55.55" customHeight="1" x14ac:dyDescent="0.25">
      <c r="B266" s="108"/>
      <c r="C266" s="320">
        <v>60</v>
      </c>
      <c r="D266" s="320" t="s">
        <v>133</v>
      </c>
      <c r="E266" s="321" t="s">
        <v>472</v>
      </c>
      <c r="F266" s="322" t="s">
        <v>473</v>
      </c>
      <c r="G266" s="323" t="s">
        <v>278</v>
      </c>
      <c r="H266" s="324">
        <v>80</v>
      </c>
      <c r="I266" s="316"/>
      <c r="J266" s="340">
        <f>ROUND(I266*H266,2)</f>
        <v>0</v>
      </c>
      <c r="K266" s="322" t="s">
        <v>137</v>
      </c>
      <c r="L266" s="26"/>
      <c r="M266" s="232" t="s">
        <v>3</v>
      </c>
      <c r="N266" s="233" t="s">
        <v>46</v>
      </c>
      <c r="O266" s="234">
        <v>2.8000000000000001E-2</v>
      </c>
      <c r="P266" s="234">
        <f>O266*H266</f>
        <v>2.2400000000000002</v>
      </c>
      <c r="Q266" s="234">
        <v>0</v>
      </c>
      <c r="R266" s="234">
        <f>Q266*H266</f>
        <v>0</v>
      </c>
      <c r="S266" s="234">
        <v>1.6000000000000001E-4</v>
      </c>
      <c r="T266" s="235">
        <f>S266*H266</f>
        <v>1.2800000000000001E-2</v>
      </c>
      <c r="U266" s="236"/>
      <c r="AP266" s="236"/>
      <c r="AQ266" s="236"/>
      <c r="AR266" s="237" t="s">
        <v>453</v>
      </c>
      <c r="AS266" s="236"/>
      <c r="AT266" s="237" t="s">
        <v>133</v>
      </c>
      <c r="AU266" s="237" t="s">
        <v>85</v>
      </c>
      <c r="AV266" s="236"/>
      <c r="AW266" s="236"/>
      <c r="AX266" s="236"/>
      <c r="AY266" s="238" t="s">
        <v>131</v>
      </c>
      <c r="AZ266" s="236"/>
      <c r="BA266" s="236"/>
      <c r="BB266" s="236"/>
      <c r="BC266" s="236"/>
      <c r="BD266" s="236"/>
      <c r="BE266" s="239">
        <f>IF(N266="základní",J266,0)</f>
        <v>0</v>
      </c>
      <c r="BF266" s="239">
        <f>IF(N266="snížená",J266,0)</f>
        <v>0</v>
      </c>
      <c r="BG266" s="239">
        <f>IF(N266="zákl. přenesená",J266,0)</f>
        <v>0</v>
      </c>
      <c r="BH266" s="239">
        <f>IF(N266="sníž. přenesená",J266,0)</f>
        <v>0</v>
      </c>
      <c r="BI266" s="239">
        <f>IF(N266="nulová",J266,0)</f>
        <v>0</v>
      </c>
      <c r="BJ266" s="238" t="s">
        <v>83</v>
      </c>
      <c r="BK266" s="239">
        <f>ROUND(I266*H266,2)</f>
        <v>0</v>
      </c>
      <c r="BL266" s="238" t="s">
        <v>453</v>
      </c>
      <c r="BM266" s="237" t="s">
        <v>474</v>
      </c>
      <c r="BN266" s="236"/>
      <c r="BO266" s="236"/>
      <c r="BP266" s="236"/>
      <c r="BQ266" s="236"/>
      <c r="BR266" s="236"/>
      <c r="BS266" s="236"/>
      <c r="BT266" s="236"/>
    </row>
    <row r="267" spans="2:72" s="1" customFormat="1" hidden="1" x14ac:dyDescent="0.25">
      <c r="B267" s="26"/>
      <c r="D267" s="121" t="s">
        <v>140</v>
      </c>
      <c r="F267" s="122" t="s">
        <v>475</v>
      </c>
      <c r="L267" s="26"/>
      <c r="M267" s="123"/>
      <c r="T267" s="39"/>
      <c r="AT267" s="17" t="s">
        <v>140</v>
      </c>
      <c r="AU267" s="17" t="s">
        <v>85</v>
      </c>
    </row>
    <row r="268" spans="2:72" s="1" customFormat="1" ht="55.55" customHeight="1" x14ac:dyDescent="0.25">
      <c r="B268" s="108"/>
      <c r="C268" s="320">
        <v>61</v>
      </c>
      <c r="D268" s="320" t="s">
        <v>133</v>
      </c>
      <c r="E268" s="321" t="s">
        <v>477</v>
      </c>
      <c r="F268" s="322" t="s">
        <v>478</v>
      </c>
      <c r="G268" s="323" t="s">
        <v>278</v>
      </c>
      <c r="H268" s="324">
        <v>50</v>
      </c>
      <c r="I268" s="316"/>
      <c r="J268" s="340">
        <f>ROUND(I268*H268,2)</f>
        <v>0</v>
      </c>
      <c r="K268" s="322" t="s">
        <v>137</v>
      </c>
      <c r="L268" s="26"/>
      <c r="M268" s="232" t="s">
        <v>3</v>
      </c>
      <c r="N268" s="233" t="s">
        <v>46</v>
      </c>
      <c r="O268" s="234">
        <v>3.2000000000000001E-2</v>
      </c>
      <c r="P268" s="234">
        <f>O268*H268</f>
        <v>1.6</v>
      </c>
      <c r="Q268" s="234">
        <v>0</v>
      </c>
      <c r="R268" s="234">
        <f>Q268*H268</f>
        <v>0</v>
      </c>
      <c r="S268" s="234">
        <v>3.4000000000000002E-4</v>
      </c>
      <c r="T268" s="235">
        <f>S268*H268</f>
        <v>1.7000000000000001E-2</v>
      </c>
      <c r="U268" s="236"/>
      <c r="AP268" s="236"/>
      <c r="AQ268" s="236"/>
      <c r="AR268" s="237" t="s">
        <v>453</v>
      </c>
      <c r="AS268" s="236"/>
      <c r="AT268" s="237" t="s">
        <v>133</v>
      </c>
      <c r="AU268" s="237" t="s">
        <v>85</v>
      </c>
      <c r="AV268" s="236"/>
      <c r="AW268" s="236"/>
      <c r="AX268" s="236"/>
      <c r="AY268" s="238" t="s">
        <v>131</v>
      </c>
      <c r="AZ268" s="236"/>
      <c r="BA268" s="236"/>
      <c r="BB268" s="236"/>
      <c r="BC268" s="236"/>
      <c r="BD268" s="236"/>
      <c r="BE268" s="239">
        <f>IF(N268="základní",J268,0)</f>
        <v>0</v>
      </c>
      <c r="BF268" s="239">
        <f>IF(N268="snížená",J268,0)</f>
        <v>0</v>
      </c>
      <c r="BG268" s="239">
        <f>IF(N268="zákl. přenesená",J268,0)</f>
        <v>0</v>
      </c>
      <c r="BH268" s="239">
        <f>IF(N268="sníž. přenesená",J268,0)</f>
        <v>0</v>
      </c>
      <c r="BI268" s="239">
        <f>IF(N268="nulová",J268,0)</f>
        <v>0</v>
      </c>
      <c r="BJ268" s="238" t="s">
        <v>83</v>
      </c>
      <c r="BK268" s="239">
        <f>ROUND(I268*H268,2)</f>
        <v>0</v>
      </c>
      <c r="BL268" s="238" t="s">
        <v>453</v>
      </c>
      <c r="BM268" s="237" t="s">
        <v>479</v>
      </c>
      <c r="BN268" s="236"/>
      <c r="BO268" s="236"/>
      <c r="BP268" s="236"/>
      <c r="BQ268" s="236"/>
      <c r="BR268" s="236"/>
      <c r="BS268" s="236"/>
      <c r="BT268" s="236"/>
    </row>
    <row r="269" spans="2:72" s="1" customFormat="1" hidden="1" x14ac:dyDescent="0.25">
      <c r="B269" s="26"/>
      <c r="D269" s="121" t="s">
        <v>140</v>
      </c>
      <c r="F269" s="122" t="s">
        <v>480</v>
      </c>
      <c r="L269" s="26"/>
      <c r="M269" s="123"/>
      <c r="T269" s="39"/>
      <c r="AT269" s="17" t="s">
        <v>140</v>
      </c>
      <c r="AU269" s="17" t="s">
        <v>85</v>
      </c>
    </row>
  </sheetData>
  <sheetProtection algorithmName="SHA-512" hashValue="i6Bhk/X6+aZdP/fpvNfkrnZ1sWlLTa/8FogsbRBpSVdnx7cQhrScUU92mncRI9+SiNJDD1tYaivnjzY/3YmKCg==" saltValue="T+b5RJ3H8fkqZjVXBbNKfA==" spinCount="100000" sheet="1" objects="1" scenarios="1" selectLockedCells="1"/>
  <protectedRanges>
    <protectedRange algorithmName="SHA-512" hashValue="IpVIsJmAbu96i4alPL9FJYdgZcoelmxx0OPqJIOZNNbiMYToBkED5kbjC4CpfyREGM5pjecI3EBxH7ho8ADTtA==" saltValue="+MTrbaNr5QX4rNj9ugOacA==" spinCount="100000" sqref="I99:I103" name="Oblast1"/>
    <protectedRange sqref="I106:I113" name="Oblast2"/>
    <protectedRange sqref="I119:I151" name="Oblast3"/>
    <protectedRange sqref="I155:I169" name="Oblast4"/>
    <protectedRange sqref="I172:I186" name="Oblast5"/>
    <protectedRange sqref="I191" name="Oblast6"/>
    <protectedRange sqref="I193:I205" name="Oblast7"/>
    <protectedRange sqref="I208:I212" name="Oblast8"/>
    <protectedRange sqref="I215" name="Oblast9"/>
    <protectedRange sqref="I218:I254" name="Oblast10"/>
    <protectedRange sqref="I258:I268" name="Oblast11"/>
  </protectedRanges>
  <autoFilter ref="C95:K269" xr:uid="{00000000-0009-0000-0000-000001000000}">
    <filterColumn colId="7">
      <filters>
        <filter val="0,00"/>
        <filter val="1 076,00"/>
        <filter val="1 159,15"/>
        <filter val="1 519,40"/>
        <filter val="1 568,00"/>
        <filter val="1 737,65"/>
        <filter val="1 815,00"/>
        <filter val="1 958,00"/>
        <filter val="10 000,00"/>
        <filter val="10 807,60"/>
        <filter val="10 920,00"/>
        <filter val="117 540,08"/>
        <filter val="12 000,20"/>
        <filter val="138,57"/>
        <filter val="15 000,00"/>
        <filter val="16 275,00"/>
        <filter val="168 454,03"/>
        <filter val="17 170,80"/>
        <filter val="17 629,70"/>
        <filter val="171,40"/>
        <filter val="2 259,11"/>
        <filter val="2 416,50"/>
        <filter val="2 481,99"/>
        <filter val="2 635,36"/>
        <filter val="2 996,46"/>
        <filter val="21 993,18"/>
        <filter val="24 412,50"/>
        <filter val="254,80"/>
        <filter val="269 698,87"/>
        <filter val="3 240,00"/>
        <filter val="3 500,00"/>
        <filter val="301,89"/>
        <filter val="31 131,88"/>
        <filter val="32 699,88"/>
        <filter val="332 346,48"/>
        <filter val="338,00"/>
        <filter val="35 308,27"/>
        <filter val="37 600,00"/>
        <filter val="378,00"/>
        <filter val="39 163,98"/>
        <filter val="4 009,51"/>
        <filter val="4 396,04"/>
        <filter val="4 556,35"/>
        <filter val="40 777,99"/>
        <filter val="452 284,98"/>
        <filter val="48 730,00"/>
        <filter val="49 873,70"/>
        <filter val="5 198,00"/>
        <filter val="5 555,19"/>
        <filter val="502,97"/>
        <filter val="54 300,00"/>
        <filter val="588,00"/>
        <filter val="598,81"/>
        <filter val="599,40"/>
        <filter val="6 126,45"/>
        <filter val="6 500,00"/>
        <filter val="6 651,97"/>
        <filter val="637,50"/>
        <filter val="64,30"/>
        <filter val="67 350,00"/>
        <filter val="694,00"/>
        <filter val="698,00"/>
        <filter val="772,65"/>
        <filter val="88,04"/>
        <filter val="9 548,00"/>
        <filter val="95 000,00"/>
      </filters>
    </filterColumn>
  </autoFilter>
  <mergeCells count="9">
    <mergeCell ref="E50:H50"/>
    <mergeCell ref="E86:H86"/>
    <mergeCell ref="E88:H88"/>
    <mergeCell ref="L2:V2"/>
    <mergeCell ref="E7:H7"/>
    <mergeCell ref="E9:H9"/>
    <mergeCell ref="E18:H18"/>
    <mergeCell ref="E27:H27"/>
    <mergeCell ref="E48:H48"/>
  </mergeCells>
  <hyperlinks>
    <hyperlink ref="F100" r:id="rId1" xr:uid="{00000000-0004-0000-0100-000000000000}"/>
    <hyperlink ref="F107" r:id="rId2" xr:uid="{00000000-0004-0000-0100-000001000000}"/>
    <hyperlink ref="F114" r:id="rId3" xr:uid="{00000000-0004-0000-0100-000002000000}"/>
    <hyperlink ref="F120" r:id="rId4" xr:uid="{00000000-0004-0000-0100-000003000000}"/>
    <hyperlink ref="F127" r:id="rId5" xr:uid="{00000000-0004-0000-0100-000004000000}"/>
    <hyperlink ref="F129" r:id="rId6" xr:uid="{00000000-0004-0000-0100-000005000000}"/>
    <hyperlink ref="F133" r:id="rId7" xr:uid="{00000000-0004-0000-0100-000006000000}"/>
    <hyperlink ref="F142" r:id="rId8" xr:uid="{00000000-0004-0000-0100-000007000000}"/>
    <hyperlink ref="F144" r:id="rId9" xr:uid="{00000000-0004-0000-0100-000008000000}"/>
    <hyperlink ref="F146" r:id="rId10" xr:uid="{00000000-0004-0000-0100-000009000000}"/>
    <hyperlink ref="F149" r:id="rId11" xr:uid="{00000000-0004-0000-0100-00000A000000}"/>
    <hyperlink ref="F152" r:id="rId12" xr:uid="{00000000-0004-0000-0100-00000B000000}"/>
    <hyperlink ref="F156" r:id="rId13" xr:uid="{00000000-0004-0000-0100-00000C000000}"/>
    <hyperlink ref="F161" r:id="rId14" xr:uid="{00000000-0004-0000-0100-00000D000000}"/>
    <hyperlink ref="F166" r:id="rId15" xr:uid="{00000000-0004-0000-0100-00000E000000}"/>
    <hyperlink ref="F170" r:id="rId16" xr:uid="{00000000-0004-0000-0100-00000F000000}"/>
    <hyperlink ref="F173" r:id="rId17" xr:uid="{00000000-0004-0000-0100-000010000000}"/>
    <hyperlink ref="F175" r:id="rId18" xr:uid="{00000000-0004-0000-0100-000011000000}"/>
    <hyperlink ref="F180" r:id="rId19" xr:uid="{00000000-0004-0000-0100-000012000000}"/>
    <hyperlink ref="F187" r:id="rId20" xr:uid="{00000000-0004-0000-0100-000013000000}"/>
    <hyperlink ref="F194" r:id="rId21" xr:uid="{00000000-0004-0000-0100-000014000000}"/>
    <hyperlink ref="F196" r:id="rId22" xr:uid="{00000000-0004-0000-0100-000015000000}"/>
    <hyperlink ref="F198" r:id="rId23" xr:uid="{00000000-0004-0000-0100-000016000000}"/>
    <hyperlink ref="F200" r:id="rId24" xr:uid="{00000000-0004-0000-0100-000017000000}"/>
    <hyperlink ref="F202" r:id="rId25" xr:uid="{00000000-0004-0000-0100-000018000000}"/>
    <hyperlink ref="F204" r:id="rId26" xr:uid="{00000000-0004-0000-0100-000019000000}"/>
    <hyperlink ref="F206" r:id="rId27" xr:uid="{00000000-0004-0000-0100-00001A000000}"/>
    <hyperlink ref="F209" r:id="rId28" xr:uid="{00000000-0004-0000-0100-00001B000000}"/>
    <hyperlink ref="F219" r:id="rId29" xr:uid="{00000000-0004-0000-0100-00001C000000}"/>
    <hyperlink ref="F223" r:id="rId30" xr:uid="{00000000-0004-0000-0100-00001D000000}"/>
    <hyperlink ref="F225" r:id="rId31" xr:uid="{00000000-0004-0000-0100-00001E000000}"/>
    <hyperlink ref="F228" r:id="rId32" xr:uid="{00000000-0004-0000-0100-00001F000000}"/>
    <hyperlink ref="F235" r:id="rId33" xr:uid="{00000000-0004-0000-0100-000020000000}"/>
    <hyperlink ref="F242" r:id="rId34" xr:uid="{00000000-0004-0000-0100-000021000000}"/>
    <hyperlink ref="F247" r:id="rId35" xr:uid="{00000000-0004-0000-0100-000022000000}"/>
    <hyperlink ref="F249" r:id="rId36" xr:uid="{00000000-0004-0000-0100-000023000000}"/>
    <hyperlink ref="F255" r:id="rId37" xr:uid="{00000000-0004-0000-0100-000024000000}"/>
    <hyperlink ref="F259" r:id="rId38" xr:uid="{00000000-0004-0000-0100-000025000000}"/>
    <hyperlink ref="F261" r:id="rId39" xr:uid="{00000000-0004-0000-0100-000026000000}"/>
    <hyperlink ref="F263" r:id="rId40" xr:uid="{00000000-0004-0000-0100-000027000000}"/>
    <hyperlink ref="F265" r:id="rId41" xr:uid="{00000000-0004-0000-0100-000028000000}"/>
    <hyperlink ref="F267" r:id="rId42" xr:uid="{00000000-0004-0000-0100-000029000000}"/>
    <hyperlink ref="F269" r:id="rId43" xr:uid="{00000000-0004-0000-0100-00002A000000}"/>
  </hyperlinks>
  <pageMargins left="0.39374999999999999" right="0.39374999999999999" top="0.39374999999999999" bottom="0.39374999999999999" header="0" footer="0"/>
  <pageSetup paperSize="9" scale="78" fitToHeight="100" orientation="portrait" blackAndWhite="1" r:id="rId44"/>
  <headerFooter>
    <oddFooter>&amp;CStrana &amp;P z &amp;N</oddFooter>
  </headerFooter>
  <drawing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B2:BS649"/>
  <sheetViews>
    <sheetView showGridLines="0" topLeftCell="A91" zoomScaleNormal="100" workbookViewId="0">
      <selection activeCell="I103" sqref="I103"/>
    </sheetView>
  </sheetViews>
  <sheetFormatPr defaultRowHeight="10.3" x14ac:dyDescent="0.25"/>
  <cols>
    <col min="1" max="1" width="8.33203125" customWidth="1"/>
    <col min="2" max="2" width="1.109375" customWidth="1"/>
    <col min="3"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hidden="1" customWidth="1"/>
    <col min="13" max="13" width="10.77734375" hidden="1" customWidth="1"/>
    <col min="14" max="14" width="9.33203125" hidden="1" customWidth="1"/>
    <col min="15" max="20" width="14.10937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2" width="9.33203125" hidden="1" customWidth="1"/>
    <col min="63" max="63" width="12.6640625" hidden="1" customWidth="1"/>
    <col min="64" max="65" width="9.33203125" hidden="1" customWidth="1"/>
    <col min="66" max="1859" width="0" hidden="1" customWidth="1"/>
  </cols>
  <sheetData>
    <row r="2" spans="2:46" ht="36.950000000000003" customHeight="1" x14ac:dyDescent="0.25">
      <c r="L2" s="458" t="s">
        <v>6</v>
      </c>
      <c r="M2" s="456"/>
      <c r="N2" s="456"/>
      <c r="O2" s="456"/>
      <c r="P2" s="456"/>
      <c r="Q2" s="456"/>
      <c r="R2" s="456"/>
      <c r="S2" s="456"/>
      <c r="T2" s="456"/>
      <c r="U2" s="456"/>
      <c r="V2" s="456"/>
      <c r="AT2" s="17" t="s">
        <v>88</v>
      </c>
    </row>
    <row r="3" spans="2:46" ht="6.9" customHeight="1" x14ac:dyDescent="0.25">
      <c r="B3" s="18"/>
      <c r="C3" s="19"/>
      <c r="D3" s="19"/>
      <c r="E3" s="19"/>
      <c r="F3" s="19"/>
      <c r="G3" s="19"/>
      <c r="H3" s="19"/>
      <c r="I3" s="19"/>
      <c r="J3" s="19"/>
      <c r="K3" s="19"/>
      <c r="L3" s="20"/>
      <c r="AT3" s="17" t="s">
        <v>85</v>
      </c>
    </row>
    <row r="4" spans="2:46" ht="24.9" customHeight="1" x14ac:dyDescent="0.25">
      <c r="B4" s="20"/>
      <c r="D4" s="21" t="s">
        <v>92</v>
      </c>
      <c r="L4" s="20"/>
      <c r="M4" s="67" t="s">
        <v>11</v>
      </c>
      <c r="AT4" s="17" t="s">
        <v>4</v>
      </c>
    </row>
    <row r="5" spans="2:46" ht="6.9" customHeight="1" x14ac:dyDescent="0.25">
      <c r="B5" s="20"/>
      <c r="L5" s="20"/>
    </row>
    <row r="6" spans="2:46" ht="12.05" customHeight="1" x14ac:dyDescent="0.25">
      <c r="B6" s="20"/>
      <c r="D6" s="24" t="s">
        <v>15</v>
      </c>
      <c r="L6" s="20"/>
    </row>
    <row r="7" spans="2:46" ht="26.3" customHeight="1" x14ac:dyDescent="0.25">
      <c r="B7" s="20"/>
      <c r="E7" s="465" t="str">
        <f>'Rekapitulace stavby'!K6</f>
        <v>Komplexní rekonstrukce kotelny Rokycanské nemocnice ve stávajících prostorách</v>
      </c>
      <c r="F7" s="466"/>
      <c r="G7" s="466"/>
      <c r="H7" s="466"/>
      <c r="L7" s="20"/>
    </row>
    <row r="8" spans="2:46" s="1" customFormat="1" ht="12.05" customHeight="1" x14ac:dyDescent="0.25">
      <c r="B8" s="26"/>
      <c r="D8" s="24" t="s">
        <v>93</v>
      </c>
      <c r="L8" s="26"/>
    </row>
    <row r="9" spans="2:46" s="1" customFormat="1" ht="16.5" customHeight="1" x14ac:dyDescent="0.25">
      <c r="B9" s="26"/>
      <c r="E9" s="459" t="s">
        <v>488</v>
      </c>
      <c r="F9" s="464"/>
      <c r="G9" s="464"/>
      <c r="H9" s="464"/>
      <c r="L9" s="26"/>
    </row>
    <row r="10" spans="2:46" s="1" customFormat="1" x14ac:dyDescent="0.25">
      <c r="B10" s="26"/>
      <c r="L10" s="26"/>
    </row>
    <row r="11" spans="2:46" s="1" customFormat="1" ht="12.05" customHeight="1" x14ac:dyDescent="0.25">
      <c r="B11" s="26"/>
      <c r="D11" s="24" t="s">
        <v>17</v>
      </c>
      <c r="F11" s="23" t="s">
        <v>18</v>
      </c>
      <c r="I11" s="24" t="s">
        <v>19</v>
      </c>
      <c r="J11" s="23" t="s">
        <v>3</v>
      </c>
      <c r="L11" s="26"/>
    </row>
    <row r="12" spans="2:46" s="1" customFormat="1" ht="12.05" customHeight="1" x14ac:dyDescent="0.25">
      <c r="B12" s="26"/>
      <c r="D12" s="24" t="s">
        <v>21</v>
      </c>
      <c r="F12" s="23" t="s">
        <v>22</v>
      </c>
      <c r="I12" s="24" t="s">
        <v>23</v>
      </c>
      <c r="J12" s="35" t="str">
        <f>'Rekapitulace stavby'!AN8</f>
        <v>8. 6. 2023</v>
      </c>
      <c r="L12" s="26"/>
    </row>
    <row r="13" spans="2:46" s="1" customFormat="1" ht="10.75" customHeight="1" x14ac:dyDescent="0.25">
      <c r="B13" s="26"/>
      <c r="L13" s="26"/>
    </row>
    <row r="14" spans="2:46" s="1" customFormat="1" ht="12.05" customHeight="1" x14ac:dyDescent="0.25">
      <c r="B14" s="26"/>
      <c r="D14" s="24" t="s">
        <v>27</v>
      </c>
      <c r="I14" s="24" t="s">
        <v>28</v>
      </c>
      <c r="J14" s="23" t="s">
        <v>29</v>
      </c>
      <c r="L14" s="26"/>
    </row>
    <row r="15" spans="2:46" s="1" customFormat="1" ht="18" customHeight="1" x14ac:dyDescent="0.25">
      <c r="B15" s="26"/>
      <c r="E15" s="23" t="s">
        <v>30</v>
      </c>
      <c r="I15" s="24" t="s">
        <v>31</v>
      </c>
      <c r="J15" s="23" t="s">
        <v>3</v>
      </c>
      <c r="L15" s="26"/>
    </row>
    <row r="16" spans="2:46" s="1" customFormat="1" ht="6.9" customHeight="1" x14ac:dyDescent="0.25">
      <c r="B16" s="26"/>
      <c r="L16" s="26"/>
    </row>
    <row r="17" spans="2:12" s="1" customFormat="1" ht="12.05" customHeight="1" x14ac:dyDescent="0.25">
      <c r="B17" s="26"/>
      <c r="D17" s="24" t="s">
        <v>32</v>
      </c>
      <c r="I17" s="24" t="s">
        <v>28</v>
      </c>
      <c r="J17" s="23" t="str">
        <f>'Rekapitulace stavby'!AN13</f>
        <v/>
      </c>
      <c r="L17" s="26"/>
    </row>
    <row r="18" spans="2:12" s="1" customFormat="1" ht="18" customHeight="1" x14ac:dyDescent="0.25">
      <c r="B18" s="26"/>
      <c r="E18" s="455" t="str">
        <f>'Rekapitulace stavby'!E14</f>
        <v xml:space="preserve"> </v>
      </c>
      <c r="F18" s="455"/>
      <c r="G18" s="455"/>
      <c r="H18" s="455"/>
      <c r="I18" s="24" t="s">
        <v>31</v>
      </c>
      <c r="J18" s="23" t="str">
        <f>'Rekapitulace stavby'!AN14</f>
        <v/>
      </c>
      <c r="L18" s="26"/>
    </row>
    <row r="19" spans="2:12" s="1" customFormat="1" ht="6.9" customHeight="1" x14ac:dyDescent="0.25">
      <c r="B19" s="26"/>
      <c r="L19" s="26"/>
    </row>
    <row r="20" spans="2:12" s="1" customFormat="1" ht="12.05" customHeight="1" x14ac:dyDescent="0.25">
      <c r="B20" s="26"/>
      <c r="D20" s="24" t="s">
        <v>34</v>
      </c>
      <c r="I20" s="24" t="s">
        <v>28</v>
      </c>
      <c r="J20" s="23" t="s">
        <v>35</v>
      </c>
      <c r="L20" s="26"/>
    </row>
    <row r="21" spans="2:12" s="1" customFormat="1" ht="18" customHeight="1" x14ac:dyDescent="0.25">
      <c r="B21" s="26"/>
      <c r="E21" s="23" t="s">
        <v>36</v>
      </c>
      <c r="I21" s="24" t="s">
        <v>31</v>
      </c>
      <c r="J21" s="23" t="s">
        <v>3</v>
      </c>
      <c r="L21" s="26"/>
    </row>
    <row r="22" spans="2:12" s="1" customFormat="1" ht="6.9" customHeight="1" x14ac:dyDescent="0.25">
      <c r="B22" s="26"/>
      <c r="L22" s="26"/>
    </row>
    <row r="23" spans="2:12" s="1" customFormat="1" ht="12.05" customHeight="1" x14ac:dyDescent="0.25">
      <c r="B23" s="26"/>
      <c r="D23" s="24" t="s">
        <v>38</v>
      </c>
      <c r="I23" s="24" t="s">
        <v>28</v>
      </c>
      <c r="J23" s="23" t="str">
        <f>IF('Rekapitulace stavby'!AN19="","",'Rekapitulace stavby'!AN19)</f>
        <v/>
      </c>
      <c r="L23" s="26"/>
    </row>
    <row r="24" spans="2:12" s="1" customFormat="1" ht="18" customHeight="1" x14ac:dyDescent="0.25">
      <c r="B24" s="26"/>
      <c r="E24" s="23" t="str">
        <f>IF('Rekapitulace stavby'!E20="","",'Rekapitulace stavby'!E20)</f>
        <v xml:space="preserve"> </v>
      </c>
      <c r="I24" s="24" t="s">
        <v>31</v>
      </c>
      <c r="J24" s="23" t="str">
        <f>IF('Rekapitulace stavby'!AN20="","",'Rekapitulace stavby'!AN20)</f>
        <v/>
      </c>
      <c r="L24" s="26"/>
    </row>
    <row r="25" spans="2:12" s="1" customFormat="1" ht="6.9" customHeight="1" x14ac:dyDescent="0.25">
      <c r="B25" s="26"/>
      <c r="L25" s="26"/>
    </row>
    <row r="26" spans="2:12" s="1" customFormat="1" ht="12.05" customHeight="1" x14ac:dyDescent="0.25">
      <c r="B26" s="26"/>
      <c r="D26" s="24" t="s">
        <v>39</v>
      </c>
      <c r="L26" s="26"/>
    </row>
    <row r="27" spans="2:12" s="7" customFormat="1" ht="16.5" customHeight="1" x14ac:dyDescent="0.25">
      <c r="B27" s="68"/>
      <c r="E27" s="457" t="s">
        <v>3</v>
      </c>
      <c r="F27" s="457"/>
      <c r="G27" s="457"/>
      <c r="H27" s="457"/>
      <c r="L27" s="68"/>
    </row>
    <row r="28" spans="2:12" s="1" customFormat="1" ht="6.9" customHeight="1" x14ac:dyDescent="0.25">
      <c r="B28" s="26"/>
      <c r="L28" s="26"/>
    </row>
    <row r="29" spans="2:12" s="1" customFormat="1" ht="6.9" customHeight="1" x14ac:dyDescent="0.25">
      <c r="B29" s="26"/>
      <c r="D29" s="36"/>
      <c r="E29" s="36"/>
      <c r="F29" s="36"/>
      <c r="G29" s="36"/>
      <c r="H29" s="36"/>
      <c r="I29" s="36"/>
      <c r="J29" s="36"/>
      <c r="K29" s="36"/>
      <c r="L29" s="26"/>
    </row>
    <row r="30" spans="2:12" s="1" customFormat="1" ht="25.4" customHeight="1" x14ac:dyDescent="0.25">
      <c r="B30" s="26"/>
      <c r="D30" s="69" t="s">
        <v>41</v>
      </c>
      <c r="J30" s="47">
        <f>J59</f>
        <v>0</v>
      </c>
      <c r="L30" s="26"/>
    </row>
    <row r="31" spans="2:12" s="1" customFormat="1" ht="6.9" customHeight="1" x14ac:dyDescent="0.25">
      <c r="B31" s="26"/>
      <c r="D31" s="36"/>
      <c r="E31" s="36"/>
      <c r="F31" s="36"/>
      <c r="G31" s="36"/>
      <c r="H31" s="36"/>
      <c r="I31" s="36"/>
      <c r="J31" s="36"/>
      <c r="K31" s="36"/>
      <c r="L31" s="26"/>
    </row>
    <row r="32" spans="2:12" s="1" customFormat="1" ht="14.5" customHeight="1" x14ac:dyDescent="0.25">
      <c r="B32" s="26"/>
      <c r="F32" s="27" t="s">
        <v>43</v>
      </c>
      <c r="I32" s="27" t="s">
        <v>42</v>
      </c>
      <c r="J32" s="27" t="s">
        <v>44</v>
      </c>
      <c r="L32" s="26"/>
    </row>
    <row r="33" spans="2:12" s="1" customFormat="1" ht="14.5" customHeight="1" x14ac:dyDescent="0.25">
      <c r="B33" s="26"/>
      <c r="D33" s="38" t="s">
        <v>45</v>
      </c>
      <c r="E33" s="24" t="s">
        <v>46</v>
      </c>
      <c r="F33" s="70">
        <f>ROUND((SUM(BE100:BE649)),  2)</f>
        <v>0</v>
      </c>
      <c r="I33" s="71">
        <v>0.21</v>
      </c>
      <c r="J33" s="70">
        <f>ROUND(((SUM(BE100:BE649))*I33),  2)</f>
        <v>0</v>
      </c>
      <c r="L33" s="26"/>
    </row>
    <row r="34" spans="2:12" s="1" customFormat="1" ht="14.5" customHeight="1" x14ac:dyDescent="0.25">
      <c r="B34" s="26"/>
      <c r="E34" s="24" t="s">
        <v>47</v>
      </c>
      <c r="F34" s="70">
        <f>ROUND((SUM(BF100:BF649)),  2)</f>
        <v>0</v>
      </c>
      <c r="I34" s="71">
        <v>0.15</v>
      </c>
      <c r="J34" s="70">
        <f>ROUND(((SUM(BF100:BF649))*I34),  2)</f>
        <v>0</v>
      </c>
      <c r="L34" s="26"/>
    </row>
    <row r="35" spans="2:12" s="1" customFormat="1" ht="14.5" hidden="1" customHeight="1" x14ac:dyDescent="0.25">
      <c r="B35" s="26"/>
      <c r="E35" s="24" t="s">
        <v>48</v>
      </c>
      <c r="F35" s="70">
        <f>ROUND((SUM(BG100:BG649)),  2)</f>
        <v>0</v>
      </c>
      <c r="I35" s="71">
        <v>0.21</v>
      </c>
      <c r="J35" s="70">
        <f>0</f>
        <v>0</v>
      </c>
      <c r="L35" s="26"/>
    </row>
    <row r="36" spans="2:12" s="1" customFormat="1" ht="14.5" hidden="1" customHeight="1" x14ac:dyDescent="0.25">
      <c r="B36" s="26"/>
      <c r="E36" s="24" t="s">
        <v>49</v>
      </c>
      <c r="F36" s="70">
        <f>ROUND((SUM(BH100:BH649)),  2)</f>
        <v>0</v>
      </c>
      <c r="I36" s="71">
        <v>0.15</v>
      </c>
      <c r="J36" s="70">
        <f>0</f>
        <v>0</v>
      </c>
      <c r="L36" s="26"/>
    </row>
    <row r="37" spans="2:12" s="1" customFormat="1" ht="14.5" hidden="1" customHeight="1" x14ac:dyDescent="0.25">
      <c r="B37" s="26"/>
      <c r="E37" s="24" t="s">
        <v>50</v>
      </c>
      <c r="F37" s="70">
        <f>ROUND((SUM(BI100:BI649)),  2)</f>
        <v>0</v>
      </c>
      <c r="I37" s="71">
        <v>0</v>
      </c>
      <c r="J37" s="70">
        <f>0</f>
        <v>0</v>
      </c>
      <c r="L37" s="26"/>
    </row>
    <row r="38" spans="2:12" s="1" customFormat="1" ht="6.9" customHeight="1" x14ac:dyDescent="0.25">
      <c r="B38" s="26"/>
      <c r="L38" s="26"/>
    </row>
    <row r="39" spans="2:12" s="1" customFormat="1" ht="25.4" customHeight="1" x14ac:dyDescent="0.25">
      <c r="B39" s="26"/>
      <c r="C39" s="72"/>
      <c r="D39" s="73" t="s">
        <v>51</v>
      </c>
      <c r="E39" s="40"/>
      <c r="F39" s="40"/>
      <c r="G39" s="74" t="s">
        <v>52</v>
      </c>
      <c r="H39" s="75" t="s">
        <v>53</v>
      </c>
      <c r="I39" s="40"/>
      <c r="J39" s="76">
        <f>SUM(J30:J37)</f>
        <v>0</v>
      </c>
      <c r="K39" s="77"/>
      <c r="L39" s="26"/>
    </row>
    <row r="40" spans="2:12" s="1" customFormat="1" ht="14.5" customHeight="1" x14ac:dyDescent="0.25">
      <c r="B40" s="29"/>
      <c r="C40" s="30"/>
      <c r="D40" s="30"/>
      <c r="E40" s="30"/>
      <c r="F40" s="30"/>
      <c r="G40" s="30"/>
      <c r="H40" s="30"/>
      <c r="I40" s="30"/>
      <c r="J40" s="30"/>
      <c r="K40" s="30"/>
      <c r="L40" s="26"/>
    </row>
    <row r="44" spans="2:12" s="1" customFormat="1" ht="6.9" customHeight="1" x14ac:dyDescent="0.25">
      <c r="B44" s="31"/>
      <c r="C44" s="32"/>
      <c r="D44" s="32"/>
      <c r="E44" s="32"/>
      <c r="F44" s="32"/>
      <c r="G44" s="32"/>
      <c r="H44" s="32"/>
      <c r="I44" s="32"/>
      <c r="J44" s="32"/>
      <c r="K44" s="32"/>
      <c r="L44" s="26"/>
    </row>
    <row r="45" spans="2:12" s="1" customFormat="1" ht="24.9" customHeight="1" x14ac:dyDescent="0.25">
      <c r="B45" s="26"/>
      <c r="C45" s="21" t="s">
        <v>95</v>
      </c>
      <c r="L45" s="26"/>
    </row>
    <row r="46" spans="2:12" s="1" customFormat="1" ht="6.9" customHeight="1" x14ac:dyDescent="0.25">
      <c r="B46" s="26"/>
      <c r="L46" s="26"/>
    </row>
    <row r="47" spans="2:12" s="1" customFormat="1" ht="12.05" customHeight="1" x14ac:dyDescent="0.25">
      <c r="B47" s="26"/>
      <c r="C47" s="24" t="s">
        <v>15</v>
      </c>
      <c r="L47" s="26"/>
    </row>
    <row r="48" spans="2:12" s="1" customFormat="1" ht="26.3" customHeight="1" x14ac:dyDescent="0.25">
      <c r="B48" s="26"/>
      <c r="E48" s="465" t="str">
        <f>E7</f>
        <v>Komplexní rekonstrukce kotelny Rokycanské nemocnice ve stávajících prostorách</v>
      </c>
      <c r="F48" s="466"/>
      <c r="G48" s="466"/>
      <c r="H48" s="466"/>
      <c r="L48" s="26"/>
    </row>
    <row r="49" spans="2:47" s="1" customFormat="1" ht="12.05" customHeight="1" x14ac:dyDescent="0.25">
      <c r="B49" s="26"/>
      <c r="C49" s="24" t="s">
        <v>93</v>
      </c>
      <c r="L49" s="26"/>
    </row>
    <row r="50" spans="2:47" s="1" customFormat="1" ht="16.5" customHeight="1" x14ac:dyDescent="0.25">
      <c r="B50" s="26"/>
      <c r="E50" s="459" t="str">
        <f>E9</f>
        <v>0106232 - Stavební práce 1NP-3.NP</v>
      </c>
      <c r="F50" s="464"/>
      <c r="G50" s="464"/>
      <c r="H50" s="464"/>
      <c r="L50" s="26"/>
    </row>
    <row r="51" spans="2:47" s="1" customFormat="1" ht="6.9" customHeight="1" x14ac:dyDescent="0.25">
      <c r="B51" s="26"/>
      <c r="L51" s="26"/>
    </row>
    <row r="52" spans="2:47" s="1" customFormat="1" ht="12.05" customHeight="1" x14ac:dyDescent="0.25">
      <c r="B52" s="26"/>
      <c r="C52" s="24" t="s">
        <v>21</v>
      </c>
      <c r="F52" s="23" t="str">
        <f>F12</f>
        <v>Rokycany</v>
      </c>
      <c r="I52" s="24" t="s">
        <v>23</v>
      </c>
      <c r="J52" s="35" t="str">
        <f>IF(J12="","",J12)</f>
        <v>8. 6. 2023</v>
      </c>
      <c r="L52" s="26"/>
    </row>
    <row r="53" spans="2:47" s="1" customFormat="1" ht="6.9" customHeight="1" x14ac:dyDescent="0.25">
      <c r="B53" s="26"/>
      <c r="L53" s="26"/>
    </row>
    <row r="54" spans="2:47" s="1" customFormat="1" ht="15.2" customHeight="1" x14ac:dyDescent="0.25">
      <c r="B54" s="26"/>
      <c r="C54" s="24" t="s">
        <v>27</v>
      </c>
      <c r="F54" s="23" t="str">
        <f>E15</f>
        <v xml:space="preserve">Plzeňský kraj </v>
      </c>
      <c r="I54" s="24" t="s">
        <v>34</v>
      </c>
      <c r="J54" s="25" t="str">
        <f>E21</f>
        <v>ČKJ Projekt, s.r.o.,</v>
      </c>
      <c r="L54" s="26"/>
    </row>
    <row r="55" spans="2:47" s="1" customFormat="1" ht="15.2" customHeight="1" x14ac:dyDescent="0.25">
      <c r="B55" s="26"/>
      <c r="C55" s="24" t="s">
        <v>32</v>
      </c>
      <c r="F55" s="23" t="str">
        <f>IF(E18="","",E18)</f>
        <v xml:space="preserve"> </v>
      </c>
      <c r="I55" s="24" t="s">
        <v>38</v>
      </c>
      <c r="J55" s="25" t="str">
        <f>E24</f>
        <v xml:space="preserve"> </v>
      </c>
      <c r="L55" s="26"/>
    </row>
    <row r="56" spans="2:47" s="1" customFormat="1" ht="10.4" customHeight="1" x14ac:dyDescent="0.25">
      <c r="B56" s="26"/>
      <c r="L56" s="26"/>
    </row>
    <row r="57" spans="2:47" s="1" customFormat="1" ht="29.25" customHeight="1" x14ac:dyDescent="0.25">
      <c r="B57" s="26"/>
      <c r="C57" s="78" t="s">
        <v>96</v>
      </c>
      <c r="D57" s="72"/>
      <c r="E57" s="72"/>
      <c r="F57" s="72"/>
      <c r="G57" s="72"/>
      <c r="H57" s="72"/>
      <c r="I57" s="72"/>
      <c r="J57" s="79" t="s">
        <v>97</v>
      </c>
      <c r="K57" s="72"/>
      <c r="L57" s="26"/>
    </row>
    <row r="58" spans="2:47" s="1" customFormat="1" ht="10.4" customHeight="1" x14ac:dyDescent="0.25">
      <c r="B58" s="26"/>
      <c r="J58" s="120"/>
      <c r="L58" s="26"/>
    </row>
    <row r="59" spans="2:47" s="1" customFormat="1" ht="22.95" customHeight="1" x14ac:dyDescent="0.25">
      <c r="B59" s="26"/>
      <c r="C59" s="80" t="s">
        <v>73</v>
      </c>
      <c r="J59" s="536">
        <f>J60+J68+J81</f>
        <v>0</v>
      </c>
      <c r="L59" s="26"/>
      <c r="AU59" s="17" t="s">
        <v>98</v>
      </c>
    </row>
    <row r="60" spans="2:47" s="8" customFormat="1" ht="24.9" customHeight="1" x14ac:dyDescent="0.25">
      <c r="B60" s="81"/>
      <c r="D60" s="82" t="s">
        <v>99</v>
      </c>
      <c r="E60" s="83"/>
      <c r="F60" s="83"/>
      <c r="G60" s="83"/>
      <c r="H60" s="83"/>
      <c r="I60" s="83"/>
      <c r="J60" s="84">
        <f>SUBTOTAL(9,J61:J67)</f>
        <v>0</v>
      </c>
      <c r="L60" s="81"/>
    </row>
    <row r="61" spans="2:47" s="9" customFormat="1" ht="19.899999999999999" customHeight="1" x14ac:dyDescent="0.25">
      <c r="B61" s="85"/>
      <c r="D61" s="86" t="s">
        <v>489</v>
      </c>
      <c r="E61" s="87"/>
      <c r="F61" s="87"/>
      <c r="G61" s="87"/>
      <c r="H61" s="87"/>
      <c r="I61" s="87"/>
      <c r="J61" s="88">
        <f>J102</f>
        <v>0</v>
      </c>
      <c r="L61" s="85"/>
    </row>
    <row r="62" spans="2:47" s="9" customFormat="1" ht="19.899999999999999" customHeight="1" x14ac:dyDescent="0.25">
      <c r="B62" s="85"/>
      <c r="D62" s="86" t="s">
        <v>101</v>
      </c>
      <c r="E62" s="87"/>
      <c r="F62" s="87"/>
      <c r="G62" s="87"/>
      <c r="H62" s="87"/>
      <c r="I62" s="87"/>
      <c r="J62" s="88">
        <f>J122</f>
        <v>0</v>
      </c>
      <c r="L62" s="85"/>
    </row>
    <row r="63" spans="2:47" s="9" customFormat="1" ht="19.899999999999999" customHeight="1" x14ac:dyDescent="0.25">
      <c r="B63" s="85"/>
      <c r="D63" s="86" t="s">
        <v>490</v>
      </c>
      <c r="E63" s="87"/>
      <c r="F63" s="87"/>
      <c r="G63" s="87"/>
      <c r="H63" s="87"/>
      <c r="I63" s="87"/>
      <c r="J63" s="88">
        <f>J131</f>
        <v>0</v>
      </c>
      <c r="L63" s="85"/>
    </row>
    <row r="64" spans="2:47" s="9" customFormat="1" ht="19.899999999999999" customHeight="1" x14ac:dyDescent="0.25">
      <c r="B64" s="85"/>
      <c r="D64" s="86" t="s">
        <v>491</v>
      </c>
      <c r="E64" s="87"/>
      <c r="F64" s="87"/>
      <c r="G64" s="87"/>
      <c r="H64" s="87"/>
      <c r="I64" s="87"/>
      <c r="J64" s="88">
        <f>J139</f>
        <v>0</v>
      </c>
      <c r="L64" s="85"/>
    </row>
    <row r="65" spans="2:12" s="9" customFormat="1" ht="19.899999999999999" customHeight="1" x14ac:dyDescent="0.25">
      <c r="B65" s="85"/>
      <c r="D65" s="86" t="s">
        <v>102</v>
      </c>
      <c r="E65" s="87"/>
      <c r="F65" s="87"/>
      <c r="G65" s="87"/>
      <c r="H65" s="87"/>
      <c r="I65" s="87"/>
      <c r="J65" s="88">
        <f>J233</f>
        <v>0</v>
      </c>
      <c r="L65" s="85"/>
    </row>
    <row r="66" spans="2:12" s="9" customFormat="1" ht="19.899999999999999" customHeight="1" x14ac:dyDescent="0.25">
      <c r="B66" s="85"/>
      <c r="D66" s="86" t="s">
        <v>103</v>
      </c>
      <c r="E66" s="87"/>
      <c r="F66" s="87"/>
      <c r="G66" s="87"/>
      <c r="H66" s="87"/>
      <c r="I66" s="87"/>
      <c r="J66" s="88">
        <f>J409</f>
        <v>0</v>
      </c>
      <c r="L66" s="85"/>
    </row>
    <row r="67" spans="2:12" s="9" customFormat="1" ht="19.899999999999999" customHeight="1" x14ac:dyDescent="0.25">
      <c r="B67" s="85"/>
      <c r="D67" s="86" t="s">
        <v>104</v>
      </c>
      <c r="E67" s="87"/>
      <c r="F67" s="87"/>
      <c r="G67" s="87"/>
      <c r="H67" s="87"/>
      <c r="I67" s="87"/>
      <c r="J67" s="88">
        <f>J418</f>
        <v>0</v>
      </c>
      <c r="L67" s="85"/>
    </row>
    <row r="68" spans="2:12" s="8" customFormat="1" ht="24.9" customHeight="1" x14ac:dyDescent="0.25">
      <c r="B68" s="81"/>
      <c r="D68" s="82" t="s">
        <v>105</v>
      </c>
      <c r="E68" s="83"/>
      <c r="F68" s="83"/>
      <c r="G68" s="83"/>
      <c r="H68" s="83"/>
      <c r="I68" s="83"/>
      <c r="J68" s="84">
        <f>J421</f>
        <v>0</v>
      </c>
      <c r="L68" s="81"/>
    </row>
    <row r="69" spans="2:12" s="9" customFormat="1" ht="19.899999999999999" customHeight="1" x14ac:dyDescent="0.25">
      <c r="B69" s="85"/>
      <c r="D69" s="86" t="s">
        <v>107</v>
      </c>
      <c r="E69" s="87"/>
      <c r="F69" s="87"/>
      <c r="G69" s="87"/>
      <c r="H69" s="87"/>
      <c r="I69" s="87"/>
      <c r="J69" s="88">
        <f>J422</f>
        <v>0</v>
      </c>
      <c r="L69" s="85"/>
    </row>
    <row r="70" spans="2:12" s="9" customFormat="1" ht="19.899999999999999" customHeight="1" x14ac:dyDescent="0.25">
      <c r="B70" s="85"/>
      <c r="D70" s="86" t="s">
        <v>492</v>
      </c>
      <c r="E70" s="87"/>
      <c r="F70" s="87"/>
      <c r="G70" s="87"/>
      <c r="H70" s="87"/>
      <c r="I70" s="87"/>
      <c r="J70" s="88">
        <f>J427</f>
        <v>0</v>
      </c>
      <c r="L70" s="85"/>
    </row>
    <row r="71" spans="2:12" s="9" customFormat="1" ht="19.899999999999999" customHeight="1" x14ac:dyDescent="0.25">
      <c r="B71" s="85"/>
      <c r="D71" s="86" t="s">
        <v>109</v>
      </c>
      <c r="E71" s="87"/>
      <c r="F71" s="87"/>
      <c r="G71" s="87"/>
      <c r="H71" s="87"/>
      <c r="I71" s="87"/>
      <c r="J71" s="88">
        <f>J432</f>
        <v>0</v>
      </c>
      <c r="L71" s="85"/>
    </row>
    <row r="72" spans="2:12" s="9" customFormat="1" ht="19.899999999999999" customHeight="1" x14ac:dyDescent="0.25">
      <c r="B72" s="85"/>
      <c r="D72" s="86" t="s">
        <v>493</v>
      </c>
      <c r="E72" s="87"/>
      <c r="F72" s="87"/>
      <c r="G72" s="87"/>
      <c r="H72" s="87"/>
      <c r="I72" s="87"/>
      <c r="J72" s="88">
        <f>J459</f>
        <v>0</v>
      </c>
      <c r="L72" s="85"/>
    </row>
    <row r="73" spans="2:12" s="9" customFormat="1" ht="19.899999999999999" customHeight="1" x14ac:dyDescent="0.25">
      <c r="B73" s="85"/>
      <c r="D73" s="86" t="s">
        <v>111</v>
      </c>
      <c r="E73" s="87"/>
      <c r="F73" s="87"/>
      <c r="G73" s="87"/>
      <c r="H73" s="87"/>
      <c r="I73" s="87"/>
      <c r="J73" s="88">
        <f>J461</f>
        <v>0</v>
      </c>
      <c r="L73" s="85"/>
    </row>
    <row r="74" spans="2:12" s="9" customFormat="1" ht="19.899999999999999" customHeight="1" x14ac:dyDescent="0.25">
      <c r="B74" s="85"/>
      <c r="D74" s="86" t="s">
        <v>112</v>
      </c>
      <c r="E74" s="87"/>
      <c r="F74" s="87"/>
      <c r="G74" s="87"/>
      <c r="H74" s="87"/>
      <c r="I74" s="87"/>
      <c r="J74" s="88">
        <f>J476</f>
        <v>0</v>
      </c>
      <c r="L74" s="85"/>
    </row>
    <row r="75" spans="2:12" s="9" customFormat="1" ht="19.899999999999999" customHeight="1" x14ac:dyDescent="0.25">
      <c r="B75" s="85"/>
      <c r="D75" s="86" t="s">
        <v>494</v>
      </c>
      <c r="E75" s="87"/>
      <c r="F75" s="87"/>
      <c r="G75" s="87"/>
      <c r="H75" s="87"/>
      <c r="I75" s="87"/>
      <c r="J75" s="88">
        <f>J512</f>
        <v>0</v>
      </c>
      <c r="L75" s="85"/>
    </row>
    <row r="76" spans="2:12" s="9" customFormat="1" ht="19.899999999999999" customHeight="1" x14ac:dyDescent="0.25">
      <c r="B76" s="85"/>
      <c r="D76" s="86" t="s">
        <v>113</v>
      </c>
      <c r="E76" s="87"/>
      <c r="F76" s="87"/>
      <c r="G76" s="87"/>
      <c r="H76" s="87"/>
      <c r="I76" s="87"/>
      <c r="J76" s="88">
        <f>J515</f>
        <v>0</v>
      </c>
      <c r="L76" s="85"/>
    </row>
    <row r="77" spans="2:12" s="9" customFormat="1" ht="19.899999999999999" customHeight="1" x14ac:dyDescent="0.25">
      <c r="B77" s="85"/>
      <c r="D77" s="86" t="s">
        <v>495</v>
      </c>
      <c r="E77" s="87"/>
      <c r="F77" s="87"/>
      <c r="G77" s="87"/>
      <c r="H77" s="87"/>
      <c r="I77" s="87"/>
      <c r="J77" s="88">
        <f>J556</f>
        <v>0</v>
      </c>
      <c r="L77" s="85"/>
    </row>
    <row r="78" spans="2:12" s="9" customFormat="1" ht="19.899999999999999" customHeight="1" x14ac:dyDescent="0.25">
      <c r="B78" s="85"/>
      <c r="D78" s="86" t="s">
        <v>496</v>
      </c>
      <c r="E78" s="87"/>
      <c r="F78" s="87"/>
      <c r="G78" s="87"/>
      <c r="H78" s="87"/>
      <c r="I78" s="87"/>
      <c r="J78" s="88">
        <f>J568</f>
        <v>0</v>
      </c>
      <c r="L78" s="85"/>
    </row>
    <row r="79" spans="2:12" s="9" customFormat="1" ht="19.899999999999999" customHeight="1" x14ac:dyDescent="0.25">
      <c r="B79" s="85"/>
      <c r="D79" s="86" t="s">
        <v>497</v>
      </c>
      <c r="E79" s="87"/>
      <c r="F79" s="87"/>
      <c r="G79" s="87"/>
      <c r="H79" s="87"/>
      <c r="I79" s="87"/>
      <c r="J79" s="88">
        <f>J575</f>
        <v>0</v>
      </c>
      <c r="L79" s="85"/>
    </row>
    <row r="80" spans="2:12" s="9" customFormat="1" ht="19.899999999999999" customHeight="1" x14ac:dyDescent="0.25">
      <c r="B80" s="85"/>
      <c r="D80" s="86" t="s">
        <v>498</v>
      </c>
      <c r="E80" s="87"/>
      <c r="F80" s="87"/>
      <c r="G80" s="87"/>
      <c r="H80" s="87"/>
      <c r="I80" s="87"/>
      <c r="J80" s="88">
        <f>J589</f>
        <v>0</v>
      </c>
      <c r="L80" s="85"/>
    </row>
    <row r="81" spans="2:12" s="8" customFormat="1" ht="24.9" customHeight="1" x14ac:dyDescent="0.25">
      <c r="B81" s="81"/>
      <c r="D81" s="82" t="s">
        <v>114</v>
      </c>
      <c r="E81" s="83"/>
      <c r="F81" s="83"/>
      <c r="G81" s="83"/>
      <c r="H81" s="83"/>
      <c r="I81" s="83"/>
      <c r="J81" s="84">
        <f>J82</f>
        <v>0</v>
      </c>
      <c r="L81" s="81"/>
    </row>
    <row r="82" spans="2:12" s="9" customFormat="1" ht="19.899999999999999" customHeight="1" x14ac:dyDescent="0.25">
      <c r="B82" s="85"/>
      <c r="D82" s="86" t="s">
        <v>115</v>
      </c>
      <c r="E82" s="87"/>
      <c r="F82" s="87"/>
      <c r="G82" s="87"/>
      <c r="H82" s="87"/>
      <c r="I82" s="87"/>
      <c r="J82" s="88">
        <f>J637</f>
        <v>0</v>
      </c>
      <c r="L82" s="85"/>
    </row>
    <row r="86" spans="2:12" s="1" customFormat="1" ht="6.9" customHeight="1" x14ac:dyDescent="0.25">
      <c r="B86" s="31"/>
      <c r="C86" s="32"/>
      <c r="D86" s="32"/>
      <c r="E86" s="32"/>
      <c r="F86" s="32"/>
      <c r="G86" s="32"/>
      <c r="H86" s="32"/>
      <c r="I86" s="32"/>
      <c r="J86" s="32"/>
      <c r="K86" s="32"/>
      <c r="L86" s="26"/>
    </row>
    <row r="87" spans="2:12" s="1" customFormat="1" ht="24.9" customHeight="1" x14ac:dyDescent="0.25">
      <c r="B87" s="26"/>
      <c r="C87" s="21" t="s">
        <v>116</v>
      </c>
      <c r="L87" s="26"/>
    </row>
    <row r="88" spans="2:12" s="1" customFormat="1" ht="6.9" customHeight="1" x14ac:dyDescent="0.25">
      <c r="B88" s="26"/>
      <c r="L88" s="26"/>
    </row>
    <row r="89" spans="2:12" s="1" customFormat="1" ht="12.05" customHeight="1" x14ac:dyDescent="0.25">
      <c r="B89" s="26"/>
      <c r="C89" s="24" t="s">
        <v>15</v>
      </c>
      <c r="L89" s="26"/>
    </row>
    <row r="90" spans="2:12" s="1" customFormat="1" ht="26.3" customHeight="1" x14ac:dyDescent="0.25">
      <c r="B90" s="26"/>
      <c r="E90" s="465" t="str">
        <f>E7</f>
        <v>Komplexní rekonstrukce kotelny Rokycanské nemocnice ve stávajících prostorách</v>
      </c>
      <c r="F90" s="466"/>
      <c r="G90" s="466"/>
      <c r="H90" s="466"/>
      <c r="L90" s="26"/>
    </row>
    <row r="91" spans="2:12" s="1" customFormat="1" ht="12.05" customHeight="1" x14ac:dyDescent="0.25">
      <c r="B91" s="26"/>
      <c r="C91" s="24" t="s">
        <v>93</v>
      </c>
      <c r="L91" s="26"/>
    </row>
    <row r="92" spans="2:12" s="1" customFormat="1" ht="16.5" customHeight="1" x14ac:dyDescent="0.25">
      <c r="B92" s="26"/>
      <c r="E92" s="459" t="str">
        <f>E9</f>
        <v>0106232 - Stavební práce 1NP-3.NP</v>
      </c>
      <c r="F92" s="464"/>
      <c r="G92" s="464"/>
      <c r="H92" s="464"/>
      <c r="L92" s="26"/>
    </row>
    <row r="93" spans="2:12" s="1" customFormat="1" ht="6.9" customHeight="1" x14ac:dyDescent="0.25">
      <c r="B93" s="26"/>
      <c r="L93" s="26"/>
    </row>
    <row r="94" spans="2:12" s="1" customFormat="1" ht="12.05" customHeight="1" x14ac:dyDescent="0.25">
      <c r="B94" s="26"/>
      <c r="C94" s="24" t="s">
        <v>21</v>
      </c>
      <c r="F94" s="23" t="str">
        <f>F12</f>
        <v>Rokycany</v>
      </c>
      <c r="I94" s="24" t="s">
        <v>23</v>
      </c>
      <c r="J94" s="35" t="str">
        <f>IF(J12="","",J12)</f>
        <v>8. 6. 2023</v>
      </c>
      <c r="L94" s="26"/>
    </row>
    <row r="95" spans="2:12" s="1" customFormat="1" ht="6.9" customHeight="1" x14ac:dyDescent="0.25">
      <c r="B95" s="26"/>
      <c r="L95" s="26"/>
    </row>
    <row r="96" spans="2:12" s="1" customFormat="1" ht="15.2" customHeight="1" x14ac:dyDescent="0.25">
      <c r="B96" s="26"/>
      <c r="C96" s="24" t="s">
        <v>27</v>
      </c>
      <c r="F96" s="23" t="str">
        <f>E15</f>
        <v xml:space="preserve">Plzeňský kraj </v>
      </c>
      <c r="I96" s="24" t="s">
        <v>34</v>
      </c>
      <c r="J96" s="25" t="str">
        <f>E21</f>
        <v>ČKJ Projekt, s.r.o.,</v>
      </c>
      <c r="L96" s="26"/>
    </row>
    <row r="97" spans="2:65" s="1" customFormat="1" ht="15.2" customHeight="1" x14ac:dyDescent="0.25">
      <c r="B97" s="26"/>
      <c r="C97" s="24" t="s">
        <v>32</v>
      </c>
      <c r="F97" s="23" t="str">
        <f>IF(E18="","",E18)</f>
        <v xml:space="preserve"> </v>
      </c>
      <c r="I97" s="24" t="s">
        <v>38</v>
      </c>
      <c r="J97" s="25" t="str">
        <f>E24</f>
        <v xml:space="preserve"> </v>
      </c>
      <c r="L97" s="26"/>
    </row>
    <row r="98" spans="2:65" s="1" customFormat="1" ht="10.4" customHeight="1" x14ac:dyDescent="0.25">
      <c r="B98" s="26"/>
      <c r="L98" s="26"/>
    </row>
    <row r="99" spans="2:65" s="10" customFormat="1" ht="29.25" customHeight="1" x14ac:dyDescent="0.25">
      <c r="B99" s="89"/>
      <c r="C99" s="90" t="s">
        <v>117</v>
      </c>
      <c r="D99" s="91" t="s">
        <v>60</v>
      </c>
      <c r="E99" s="91" t="s">
        <v>56</v>
      </c>
      <c r="F99" s="91" t="s">
        <v>57</v>
      </c>
      <c r="G99" s="91" t="s">
        <v>118</v>
      </c>
      <c r="H99" s="91" t="s">
        <v>119</v>
      </c>
      <c r="I99" s="91" t="s">
        <v>120</v>
      </c>
      <c r="J99" s="91" t="s">
        <v>97</v>
      </c>
      <c r="K99" s="92" t="s">
        <v>121</v>
      </c>
      <c r="L99" s="89"/>
      <c r="M99" s="41" t="s">
        <v>3</v>
      </c>
      <c r="N99" s="42" t="s">
        <v>45</v>
      </c>
      <c r="O99" s="42" t="s">
        <v>122</v>
      </c>
      <c r="P99" s="42" t="s">
        <v>123</v>
      </c>
      <c r="Q99" s="42" t="s">
        <v>124</v>
      </c>
      <c r="R99" s="42" t="s">
        <v>125</v>
      </c>
      <c r="S99" s="42" t="s">
        <v>126</v>
      </c>
      <c r="T99" s="43" t="s">
        <v>127</v>
      </c>
    </row>
    <row r="100" spans="2:65" s="1" customFormat="1" ht="22.95" hidden="1" customHeight="1" x14ac:dyDescent="0.35">
      <c r="B100" s="26"/>
      <c r="C100" s="46" t="s">
        <v>128</v>
      </c>
      <c r="J100" s="93" t="e">
        <f>BK100</f>
        <v>#REF!</v>
      </c>
      <c r="L100" s="26"/>
      <c r="M100" s="44"/>
      <c r="N100" s="36"/>
      <c r="O100" s="36"/>
      <c r="P100" s="94" t="e">
        <f>P101+P421+P636+#REF!</f>
        <v>#REF!</v>
      </c>
      <c r="Q100" s="36"/>
      <c r="R100" s="94" t="e">
        <f>R101+R421+R636+#REF!</f>
        <v>#REF!</v>
      </c>
      <c r="S100" s="36"/>
      <c r="T100" s="95" t="e">
        <f>T101+T421+T636+#REF!</f>
        <v>#REF!</v>
      </c>
      <c r="AT100" s="17" t="s">
        <v>74</v>
      </c>
      <c r="AU100" s="17" t="s">
        <v>98</v>
      </c>
      <c r="BK100" s="96" t="e">
        <f>BK101+BK421+BK636+#REF!</f>
        <v>#REF!</v>
      </c>
    </row>
    <row r="101" spans="2:65" s="11" customFormat="1" ht="25.95" customHeight="1" x14ac:dyDescent="0.35">
      <c r="B101" s="97"/>
      <c r="D101" s="98" t="s">
        <v>74</v>
      </c>
      <c r="E101" s="99" t="s">
        <v>129</v>
      </c>
      <c r="F101" s="99" t="s">
        <v>130</v>
      </c>
      <c r="J101" s="100">
        <f>J102+J122+J131+J139+J233+J409+J418</f>
        <v>0</v>
      </c>
      <c r="L101" s="97"/>
      <c r="M101" s="101"/>
      <c r="P101" s="102">
        <f>P102+P122+P131+P139+P233+P409+P418</f>
        <v>2524.5963970000003</v>
      </c>
      <c r="R101" s="102">
        <f>R102+R122+R131+R139+R233+R409+R418</f>
        <v>74.553316660000007</v>
      </c>
      <c r="T101" s="103">
        <f>T102+T122+T131+T139+T233+T409+T418</f>
        <v>127.38473500000001</v>
      </c>
      <c r="AR101" s="98" t="s">
        <v>83</v>
      </c>
      <c r="AT101" s="104" t="s">
        <v>74</v>
      </c>
      <c r="AU101" s="104" t="s">
        <v>75</v>
      </c>
      <c r="AY101" s="98" t="s">
        <v>131</v>
      </c>
      <c r="BK101" s="105">
        <f>BK102+BK122+BK131+BK139+BK233+BK409+BK418</f>
        <v>32958.03</v>
      </c>
    </row>
    <row r="102" spans="2:65" s="11" customFormat="1" ht="22.95" customHeight="1" x14ac:dyDescent="0.3">
      <c r="B102" s="97"/>
      <c r="D102" s="98" t="s">
        <v>74</v>
      </c>
      <c r="E102" s="106" t="s">
        <v>85</v>
      </c>
      <c r="F102" s="106" t="s">
        <v>499</v>
      </c>
      <c r="J102" s="107">
        <f>BK102</f>
        <v>0</v>
      </c>
      <c r="L102" s="97"/>
      <c r="M102" s="101"/>
      <c r="P102" s="102">
        <f>SUM(P103:P121)</f>
        <v>8.0847909999999992</v>
      </c>
      <c r="R102" s="102">
        <f>SUM(R103:R121)</f>
        <v>6.0073145299999995</v>
      </c>
      <c r="T102" s="103">
        <f>SUM(T103:T121)</f>
        <v>0</v>
      </c>
      <c r="AR102" s="98" t="s">
        <v>83</v>
      </c>
      <c r="AT102" s="104" t="s">
        <v>74</v>
      </c>
      <c r="AU102" s="104" t="s">
        <v>83</v>
      </c>
      <c r="AY102" s="98" t="s">
        <v>131</v>
      </c>
      <c r="BK102" s="105">
        <f>SUM(BK103:BK121)</f>
        <v>0</v>
      </c>
    </row>
    <row r="103" spans="2:65" s="1" customFormat="1" ht="33" customHeight="1" x14ac:dyDescent="0.25">
      <c r="B103" s="108"/>
      <c r="C103" s="320" t="s">
        <v>83</v>
      </c>
      <c r="D103" s="320" t="s">
        <v>133</v>
      </c>
      <c r="E103" s="321" t="s">
        <v>500</v>
      </c>
      <c r="F103" s="322" t="s">
        <v>501</v>
      </c>
      <c r="G103" s="323" t="s">
        <v>136</v>
      </c>
      <c r="H103" s="324">
        <v>2.246</v>
      </c>
      <c r="I103" s="316"/>
      <c r="J103" s="340">
        <f>ROUND(I103*H103,2)</f>
        <v>0</v>
      </c>
      <c r="K103" s="322" t="s">
        <v>137</v>
      </c>
      <c r="L103" s="26"/>
      <c r="M103" s="115" t="s">
        <v>3</v>
      </c>
      <c r="N103" s="116" t="s">
        <v>46</v>
      </c>
      <c r="O103" s="117">
        <v>0.629</v>
      </c>
      <c r="P103" s="117">
        <f>O103*H103</f>
        <v>1.4127339999999999</v>
      </c>
      <c r="Q103" s="117">
        <v>2.5018699999999998</v>
      </c>
      <c r="R103" s="117">
        <f>Q103*H103</f>
        <v>5.6192000199999992</v>
      </c>
      <c r="S103" s="117">
        <v>0</v>
      </c>
      <c r="T103" s="118">
        <f>S103*H103</f>
        <v>0</v>
      </c>
      <c r="AR103" s="119" t="s">
        <v>138</v>
      </c>
      <c r="AT103" s="119" t="s">
        <v>133</v>
      </c>
      <c r="AU103" s="119" t="s">
        <v>85</v>
      </c>
      <c r="AY103" s="17" t="s">
        <v>131</v>
      </c>
      <c r="BE103" s="120">
        <f>IF(N103="základní",J103,0)</f>
        <v>0</v>
      </c>
      <c r="BF103" s="120">
        <f>IF(N103="snížená",J103,0)</f>
        <v>0</v>
      </c>
      <c r="BG103" s="120">
        <f>IF(N103="zákl. přenesená",J103,0)</f>
        <v>0</v>
      </c>
      <c r="BH103" s="120">
        <f>IF(N103="sníž. přenesená",J103,0)</f>
        <v>0</v>
      </c>
      <c r="BI103" s="120">
        <f>IF(N103="nulová",J103,0)</f>
        <v>0</v>
      </c>
      <c r="BJ103" s="17" t="s">
        <v>83</v>
      </c>
      <c r="BK103" s="120">
        <f>ROUND(I103*H103,2)</f>
        <v>0</v>
      </c>
      <c r="BL103" s="17" t="s">
        <v>138</v>
      </c>
      <c r="BM103" s="119" t="s">
        <v>502</v>
      </c>
    </row>
    <row r="104" spans="2:65" s="1" customFormat="1" hidden="1" x14ac:dyDescent="0.25">
      <c r="B104" s="26"/>
      <c r="D104" s="121" t="s">
        <v>140</v>
      </c>
      <c r="F104" s="122" t="s">
        <v>503</v>
      </c>
      <c r="L104" s="26"/>
      <c r="M104" s="123"/>
      <c r="T104" s="39"/>
      <c r="AT104" s="17" t="s">
        <v>140</v>
      </c>
      <c r="AU104" s="17" t="s">
        <v>85</v>
      </c>
    </row>
    <row r="105" spans="2:65" s="12" customFormat="1" hidden="1" x14ac:dyDescent="0.25">
      <c r="B105" s="124"/>
      <c r="D105" s="125" t="s">
        <v>142</v>
      </c>
      <c r="E105" s="126" t="s">
        <v>3</v>
      </c>
      <c r="F105" s="127" t="s">
        <v>504</v>
      </c>
      <c r="H105" s="126" t="s">
        <v>3</v>
      </c>
      <c r="L105" s="124"/>
      <c r="M105" s="128"/>
      <c r="T105" s="129"/>
      <c r="AT105" s="126" t="s">
        <v>142</v>
      </c>
      <c r="AU105" s="126" t="s">
        <v>85</v>
      </c>
      <c r="AV105" s="12" t="s">
        <v>83</v>
      </c>
      <c r="AW105" s="12" t="s">
        <v>37</v>
      </c>
      <c r="AX105" s="12" t="s">
        <v>75</v>
      </c>
      <c r="AY105" s="126" t="s">
        <v>131</v>
      </c>
    </row>
    <row r="106" spans="2:65" s="13" customFormat="1" hidden="1" x14ac:dyDescent="0.25">
      <c r="B106" s="130"/>
      <c r="D106" s="125" t="s">
        <v>142</v>
      </c>
      <c r="E106" s="131" t="s">
        <v>3</v>
      </c>
      <c r="F106" s="132" t="s">
        <v>505</v>
      </c>
      <c r="H106" s="133">
        <v>1.546</v>
      </c>
      <c r="L106" s="130"/>
      <c r="M106" s="134"/>
      <c r="T106" s="135"/>
      <c r="AT106" s="131" t="s">
        <v>142</v>
      </c>
      <c r="AU106" s="131" t="s">
        <v>85</v>
      </c>
      <c r="AV106" s="13" t="s">
        <v>85</v>
      </c>
      <c r="AW106" s="13" t="s">
        <v>37</v>
      </c>
      <c r="AX106" s="13" t="s">
        <v>75</v>
      </c>
      <c r="AY106" s="131" t="s">
        <v>131</v>
      </c>
    </row>
    <row r="107" spans="2:65" s="12" customFormat="1" hidden="1" x14ac:dyDescent="0.25">
      <c r="B107" s="124"/>
      <c r="D107" s="125" t="s">
        <v>142</v>
      </c>
      <c r="E107" s="126" t="s">
        <v>3</v>
      </c>
      <c r="F107" s="127" t="s">
        <v>506</v>
      </c>
      <c r="H107" s="126" t="s">
        <v>3</v>
      </c>
      <c r="L107" s="124"/>
      <c r="M107" s="128"/>
      <c r="T107" s="129"/>
      <c r="AT107" s="126" t="s">
        <v>142</v>
      </c>
      <c r="AU107" s="126" t="s">
        <v>85</v>
      </c>
      <c r="AV107" s="12" t="s">
        <v>83</v>
      </c>
      <c r="AW107" s="12" t="s">
        <v>37</v>
      </c>
      <c r="AX107" s="12" t="s">
        <v>75</v>
      </c>
      <c r="AY107" s="126" t="s">
        <v>131</v>
      </c>
    </row>
    <row r="108" spans="2:65" s="13" customFormat="1" hidden="1" x14ac:dyDescent="0.25">
      <c r="B108" s="130"/>
      <c r="D108" s="125" t="s">
        <v>142</v>
      </c>
      <c r="E108" s="131" t="s">
        <v>3</v>
      </c>
      <c r="F108" s="132" t="s">
        <v>507</v>
      </c>
      <c r="H108" s="133">
        <v>0.7</v>
      </c>
      <c r="L108" s="130"/>
      <c r="M108" s="134"/>
      <c r="T108" s="135"/>
      <c r="AT108" s="131" t="s">
        <v>142</v>
      </c>
      <c r="AU108" s="131" t="s">
        <v>85</v>
      </c>
      <c r="AV108" s="13" t="s">
        <v>85</v>
      </c>
      <c r="AW108" s="13" t="s">
        <v>37</v>
      </c>
      <c r="AX108" s="13" t="s">
        <v>75</v>
      </c>
      <c r="AY108" s="131" t="s">
        <v>131</v>
      </c>
    </row>
    <row r="109" spans="2:65" s="14" customFormat="1" hidden="1" x14ac:dyDescent="0.25">
      <c r="B109" s="145"/>
      <c r="D109" s="125" t="s">
        <v>142</v>
      </c>
      <c r="E109" s="146" t="s">
        <v>3</v>
      </c>
      <c r="F109" s="147" t="s">
        <v>162</v>
      </c>
      <c r="H109" s="148">
        <v>2.246</v>
      </c>
      <c r="L109" s="145"/>
      <c r="M109" s="149"/>
      <c r="T109" s="150"/>
      <c r="AT109" s="146" t="s">
        <v>142</v>
      </c>
      <c r="AU109" s="146" t="s">
        <v>85</v>
      </c>
      <c r="AV109" s="14" t="s">
        <v>138</v>
      </c>
      <c r="AW109" s="14" t="s">
        <v>37</v>
      </c>
      <c r="AX109" s="14" t="s">
        <v>83</v>
      </c>
      <c r="AY109" s="146" t="s">
        <v>131</v>
      </c>
    </row>
    <row r="110" spans="2:65" s="1" customFormat="1" ht="16.5" customHeight="1" x14ac:dyDescent="0.25">
      <c r="B110" s="108"/>
      <c r="C110" s="320" t="s">
        <v>85</v>
      </c>
      <c r="D110" s="320" t="s">
        <v>133</v>
      </c>
      <c r="E110" s="321" t="s">
        <v>508</v>
      </c>
      <c r="F110" s="322" t="s">
        <v>509</v>
      </c>
      <c r="G110" s="323" t="s">
        <v>165</v>
      </c>
      <c r="H110" s="324">
        <v>2.6640000000000001</v>
      </c>
      <c r="I110" s="316"/>
      <c r="J110" s="340">
        <f>ROUND(I110*H110,2)</f>
        <v>0</v>
      </c>
      <c r="K110" s="322" t="s">
        <v>137</v>
      </c>
      <c r="L110" s="26"/>
      <c r="M110" s="115" t="s">
        <v>3</v>
      </c>
      <c r="N110" s="116" t="s">
        <v>46</v>
      </c>
      <c r="O110" s="117">
        <v>0.3</v>
      </c>
      <c r="P110" s="117">
        <f>O110*H110</f>
        <v>0.79920000000000002</v>
      </c>
      <c r="Q110" s="117">
        <v>2.47E-3</v>
      </c>
      <c r="R110" s="117">
        <f>Q110*H110</f>
        <v>6.5800800000000003E-3</v>
      </c>
      <c r="S110" s="117">
        <v>0</v>
      </c>
      <c r="T110" s="118">
        <f>S110*H110</f>
        <v>0</v>
      </c>
      <c r="AR110" s="119" t="s">
        <v>138</v>
      </c>
      <c r="AT110" s="119" t="s">
        <v>133</v>
      </c>
      <c r="AU110" s="119" t="s">
        <v>85</v>
      </c>
      <c r="AY110" s="17" t="s">
        <v>131</v>
      </c>
      <c r="BE110" s="120">
        <f>IF(N110="základní",J110,0)</f>
        <v>0</v>
      </c>
      <c r="BF110" s="120">
        <f>IF(N110="snížená",J110,0)</f>
        <v>0</v>
      </c>
      <c r="BG110" s="120">
        <f>IF(N110="zákl. přenesená",J110,0)</f>
        <v>0</v>
      </c>
      <c r="BH110" s="120">
        <f>IF(N110="sníž. přenesená",J110,0)</f>
        <v>0</v>
      </c>
      <c r="BI110" s="120">
        <f>IF(N110="nulová",J110,0)</f>
        <v>0</v>
      </c>
      <c r="BJ110" s="17" t="s">
        <v>83</v>
      </c>
      <c r="BK110" s="120">
        <f>ROUND(I110*H110,2)</f>
        <v>0</v>
      </c>
      <c r="BL110" s="17" t="s">
        <v>138</v>
      </c>
      <c r="BM110" s="119" t="s">
        <v>510</v>
      </c>
    </row>
    <row r="111" spans="2:65" s="1" customFormat="1" hidden="1" x14ac:dyDescent="0.25">
      <c r="B111" s="26"/>
      <c r="D111" s="121" t="s">
        <v>140</v>
      </c>
      <c r="F111" s="122" t="s">
        <v>511</v>
      </c>
      <c r="L111" s="26"/>
      <c r="M111" s="123"/>
      <c r="T111" s="39"/>
      <c r="AT111" s="17" t="s">
        <v>140</v>
      </c>
      <c r="AU111" s="17" t="s">
        <v>85</v>
      </c>
    </row>
    <row r="112" spans="2:65" s="12" customFormat="1" hidden="1" x14ac:dyDescent="0.25">
      <c r="B112" s="124"/>
      <c r="D112" s="125" t="s">
        <v>142</v>
      </c>
      <c r="E112" s="126" t="s">
        <v>3</v>
      </c>
      <c r="F112" s="127" t="s">
        <v>504</v>
      </c>
      <c r="H112" s="126" t="s">
        <v>3</v>
      </c>
      <c r="L112" s="124"/>
      <c r="M112" s="128"/>
      <c r="T112" s="129"/>
      <c r="AT112" s="126" t="s">
        <v>142</v>
      </c>
      <c r="AU112" s="126" t="s">
        <v>85</v>
      </c>
      <c r="AV112" s="12" t="s">
        <v>83</v>
      </c>
      <c r="AW112" s="12" t="s">
        <v>37</v>
      </c>
      <c r="AX112" s="12" t="s">
        <v>75</v>
      </c>
      <c r="AY112" s="126" t="s">
        <v>131</v>
      </c>
    </row>
    <row r="113" spans="2:65" s="13" customFormat="1" hidden="1" x14ac:dyDescent="0.25">
      <c r="B113" s="130"/>
      <c r="D113" s="125" t="s">
        <v>142</v>
      </c>
      <c r="E113" s="131" t="s">
        <v>3</v>
      </c>
      <c r="F113" s="132" t="s">
        <v>512</v>
      </c>
      <c r="H113" s="133">
        <v>1.6639999999999999</v>
      </c>
      <c r="L113" s="130"/>
      <c r="M113" s="134"/>
      <c r="T113" s="135"/>
      <c r="AT113" s="131" t="s">
        <v>142</v>
      </c>
      <c r="AU113" s="131" t="s">
        <v>85</v>
      </c>
      <c r="AV113" s="13" t="s">
        <v>85</v>
      </c>
      <c r="AW113" s="13" t="s">
        <v>37</v>
      </c>
      <c r="AX113" s="13" t="s">
        <v>75</v>
      </c>
      <c r="AY113" s="131" t="s">
        <v>131</v>
      </c>
    </row>
    <row r="114" spans="2:65" s="12" customFormat="1" hidden="1" x14ac:dyDescent="0.25">
      <c r="B114" s="124"/>
      <c r="D114" s="125" t="s">
        <v>142</v>
      </c>
      <c r="E114" s="126" t="s">
        <v>3</v>
      </c>
      <c r="F114" s="127" t="s">
        <v>506</v>
      </c>
      <c r="H114" s="126" t="s">
        <v>3</v>
      </c>
      <c r="L114" s="124"/>
      <c r="M114" s="128"/>
      <c r="T114" s="129"/>
      <c r="AT114" s="126" t="s">
        <v>142</v>
      </c>
      <c r="AU114" s="126" t="s">
        <v>85</v>
      </c>
      <c r="AV114" s="12" t="s">
        <v>83</v>
      </c>
      <c r="AW114" s="12" t="s">
        <v>37</v>
      </c>
      <c r="AX114" s="12" t="s">
        <v>75</v>
      </c>
      <c r="AY114" s="126" t="s">
        <v>131</v>
      </c>
    </row>
    <row r="115" spans="2:65" s="13" customFormat="1" hidden="1" x14ac:dyDescent="0.25">
      <c r="B115" s="130"/>
      <c r="D115" s="125" t="s">
        <v>142</v>
      </c>
      <c r="E115" s="131" t="s">
        <v>3</v>
      </c>
      <c r="F115" s="132" t="s">
        <v>513</v>
      </c>
      <c r="H115" s="133">
        <v>1</v>
      </c>
      <c r="L115" s="130"/>
      <c r="M115" s="134"/>
      <c r="T115" s="135"/>
      <c r="AT115" s="131" t="s">
        <v>142</v>
      </c>
      <c r="AU115" s="131" t="s">
        <v>85</v>
      </c>
      <c r="AV115" s="13" t="s">
        <v>85</v>
      </c>
      <c r="AW115" s="13" t="s">
        <v>37</v>
      </c>
      <c r="AX115" s="13" t="s">
        <v>75</v>
      </c>
      <c r="AY115" s="131" t="s">
        <v>131</v>
      </c>
    </row>
    <row r="116" spans="2:65" s="14" customFormat="1" hidden="1" x14ac:dyDescent="0.25">
      <c r="B116" s="145"/>
      <c r="D116" s="125" t="s">
        <v>142</v>
      </c>
      <c r="E116" s="146" t="s">
        <v>3</v>
      </c>
      <c r="F116" s="147" t="s">
        <v>162</v>
      </c>
      <c r="H116" s="148">
        <v>2.6639999999999997</v>
      </c>
      <c r="L116" s="145"/>
      <c r="M116" s="149"/>
      <c r="T116" s="150"/>
      <c r="AT116" s="146" t="s">
        <v>142</v>
      </c>
      <c r="AU116" s="146" t="s">
        <v>85</v>
      </c>
      <c r="AV116" s="14" t="s">
        <v>138</v>
      </c>
      <c r="AW116" s="14" t="s">
        <v>37</v>
      </c>
      <c r="AX116" s="14" t="s">
        <v>83</v>
      </c>
      <c r="AY116" s="146" t="s">
        <v>131</v>
      </c>
    </row>
    <row r="117" spans="2:65" s="1" customFormat="1" ht="16.5" customHeight="1" x14ac:dyDescent="0.25">
      <c r="B117" s="108"/>
      <c r="C117" s="320" t="s">
        <v>152</v>
      </c>
      <c r="D117" s="320" t="s">
        <v>133</v>
      </c>
      <c r="E117" s="321" t="s">
        <v>514</v>
      </c>
      <c r="F117" s="322" t="s">
        <v>515</v>
      </c>
      <c r="G117" s="323" t="s">
        <v>165</v>
      </c>
      <c r="H117" s="324">
        <v>2.6640000000000001</v>
      </c>
      <c r="I117" s="316"/>
      <c r="J117" s="340">
        <f>ROUND(I117*H117,2)</f>
        <v>0</v>
      </c>
      <c r="K117" s="322" t="s">
        <v>137</v>
      </c>
      <c r="L117" s="26"/>
      <c r="M117" s="115" t="s">
        <v>3</v>
      </c>
      <c r="N117" s="116" t="s">
        <v>46</v>
      </c>
      <c r="O117" s="117">
        <v>0.152</v>
      </c>
      <c r="P117" s="117">
        <f>O117*H117</f>
        <v>0.40492800000000001</v>
      </c>
      <c r="Q117" s="117">
        <v>0</v>
      </c>
      <c r="R117" s="117">
        <f>Q117*H117</f>
        <v>0</v>
      </c>
      <c r="S117" s="117">
        <v>0</v>
      </c>
      <c r="T117" s="118">
        <f>S117*H117</f>
        <v>0</v>
      </c>
      <c r="AR117" s="119" t="s">
        <v>138</v>
      </c>
      <c r="AT117" s="119" t="s">
        <v>133</v>
      </c>
      <c r="AU117" s="119" t="s">
        <v>85</v>
      </c>
      <c r="AY117" s="17" t="s">
        <v>131</v>
      </c>
      <c r="BE117" s="120">
        <f>IF(N117="základní",J117,0)</f>
        <v>0</v>
      </c>
      <c r="BF117" s="120">
        <f>IF(N117="snížená",J117,0)</f>
        <v>0</v>
      </c>
      <c r="BG117" s="120">
        <f>IF(N117="zákl. přenesená",J117,0)</f>
        <v>0</v>
      </c>
      <c r="BH117" s="120">
        <f>IF(N117="sníž. přenesená",J117,0)</f>
        <v>0</v>
      </c>
      <c r="BI117" s="120">
        <f>IF(N117="nulová",J117,0)</f>
        <v>0</v>
      </c>
      <c r="BJ117" s="17" t="s">
        <v>83</v>
      </c>
      <c r="BK117" s="120">
        <f>ROUND(I117*H117,2)</f>
        <v>0</v>
      </c>
      <c r="BL117" s="17" t="s">
        <v>138</v>
      </c>
      <c r="BM117" s="119" t="s">
        <v>516</v>
      </c>
    </row>
    <row r="118" spans="2:65" s="1" customFormat="1" hidden="1" x14ac:dyDescent="0.25">
      <c r="B118" s="26"/>
      <c r="D118" s="121" t="s">
        <v>140</v>
      </c>
      <c r="F118" s="122" t="s">
        <v>517</v>
      </c>
      <c r="L118" s="26"/>
      <c r="M118" s="123"/>
      <c r="T118" s="39"/>
      <c r="AT118" s="17" t="s">
        <v>140</v>
      </c>
      <c r="AU118" s="17" t="s">
        <v>85</v>
      </c>
    </row>
    <row r="119" spans="2:65" s="1" customFormat="1" ht="24.2" customHeight="1" x14ac:dyDescent="0.25">
      <c r="B119" s="108"/>
      <c r="C119" s="320" t="s">
        <v>138</v>
      </c>
      <c r="D119" s="320" t="s">
        <v>133</v>
      </c>
      <c r="E119" s="321" t="s">
        <v>518</v>
      </c>
      <c r="F119" s="322" t="s">
        <v>519</v>
      </c>
      <c r="G119" s="323" t="s">
        <v>148</v>
      </c>
      <c r="H119" s="324">
        <v>0.35899999999999999</v>
      </c>
      <c r="I119" s="316"/>
      <c r="J119" s="340">
        <f>ROUND(I119*H119,2)</f>
        <v>0</v>
      </c>
      <c r="K119" s="322" t="s">
        <v>137</v>
      </c>
      <c r="L119" s="26"/>
      <c r="M119" s="115" t="s">
        <v>3</v>
      </c>
      <c r="N119" s="116" t="s">
        <v>46</v>
      </c>
      <c r="O119" s="117">
        <v>15.231</v>
      </c>
      <c r="P119" s="117">
        <f>O119*H119</f>
        <v>5.4679289999999998</v>
      </c>
      <c r="Q119" s="117">
        <v>1.06277</v>
      </c>
      <c r="R119" s="117">
        <f>Q119*H119</f>
        <v>0.38153442999999998</v>
      </c>
      <c r="S119" s="117">
        <v>0</v>
      </c>
      <c r="T119" s="118">
        <f>S119*H119</f>
        <v>0</v>
      </c>
      <c r="AR119" s="119" t="s">
        <v>138</v>
      </c>
      <c r="AT119" s="119" t="s">
        <v>133</v>
      </c>
      <c r="AU119" s="119" t="s">
        <v>85</v>
      </c>
      <c r="AY119" s="17" t="s">
        <v>131</v>
      </c>
      <c r="BE119" s="120">
        <f>IF(N119="základní",J119,0)</f>
        <v>0</v>
      </c>
      <c r="BF119" s="120">
        <f>IF(N119="snížená",J119,0)</f>
        <v>0</v>
      </c>
      <c r="BG119" s="120">
        <f>IF(N119="zákl. přenesená",J119,0)</f>
        <v>0</v>
      </c>
      <c r="BH119" s="120">
        <f>IF(N119="sníž. přenesená",J119,0)</f>
        <v>0</v>
      </c>
      <c r="BI119" s="120">
        <f>IF(N119="nulová",J119,0)</f>
        <v>0</v>
      </c>
      <c r="BJ119" s="17" t="s">
        <v>83</v>
      </c>
      <c r="BK119" s="120">
        <f>ROUND(I119*H119,2)</f>
        <v>0</v>
      </c>
      <c r="BL119" s="17" t="s">
        <v>138</v>
      </c>
      <c r="BM119" s="119" t="s">
        <v>520</v>
      </c>
    </row>
    <row r="120" spans="2:65" s="1" customFormat="1" hidden="1" x14ac:dyDescent="0.25">
      <c r="B120" s="26"/>
      <c r="D120" s="121" t="s">
        <v>140</v>
      </c>
      <c r="F120" s="122" t="s">
        <v>521</v>
      </c>
      <c r="L120" s="26"/>
      <c r="M120" s="123"/>
      <c r="T120" s="39"/>
      <c r="AT120" s="17" t="s">
        <v>140</v>
      </c>
      <c r="AU120" s="17" t="s">
        <v>85</v>
      </c>
    </row>
    <row r="121" spans="2:65" s="13" customFormat="1" hidden="1" x14ac:dyDescent="0.25">
      <c r="B121" s="130"/>
      <c r="D121" s="125" t="s">
        <v>142</v>
      </c>
      <c r="E121" s="131" t="s">
        <v>3</v>
      </c>
      <c r="F121" s="132" t="s">
        <v>522</v>
      </c>
      <c r="H121" s="133">
        <v>0.35899999999999999</v>
      </c>
      <c r="L121" s="130"/>
      <c r="M121" s="134"/>
      <c r="T121" s="135"/>
      <c r="AT121" s="131" t="s">
        <v>142</v>
      </c>
      <c r="AU121" s="131" t="s">
        <v>85</v>
      </c>
      <c r="AV121" s="13" t="s">
        <v>85</v>
      </c>
      <c r="AW121" s="13" t="s">
        <v>37</v>
      </c>
      <c r="AX121" s="13" t="s">
        <v>83</v>
      </c>
      <c r="AY121" s="131" t="s">
        <v>131</v>
      </c>
    </row>
    <row r="122" spans="2:65" s="11" customFormat="1" ht="22.95" customHeight="1" x14ac:dyDescent="0.3">
      <c r="B122" s="97"/>
      <c r="D122" s="98" t="s">
        <v>74</v>
      </c>
      <c r="E122" s="106" t="s">
        <v>152</v>
      </c>
      <c r="F122" s="106" t="s">
        <v>153</v>
      </c>
      <c r="J122" s="107">
        <f>BK122</f>
        <v>0</v>
      </c>
      <c r="L122" s="97"/>
      <c r="M122" s="101"/>
      <c r="P122" s="102">
        <f>SUM(P123:P130)</f>
        <v>49.890839999999997</v>
      </c>
      <c r="R122" s="102">
        <f>SUM(R123:R130)</f>
        <v>17.683731000000002</v>
      </c>
      <c r="T122" s="103">
        <f>SUM(T123:T130)</f>
        <v>0</v>
      </c>
      <c r="AR122" s="98" t="s">
        <v>83</v>
      </c>
      <c r="AT122" s="104" t="s">
        <v>74</v>
      </c>
      <c r="AU122" s="104" t="s">
        <v>83</v>
      </c>
      <c r="AY122" s="98" t="s">
        <v>131</v>
      </c>
      <c r="BK122" s="105">
        <f>SUM(BK123:BK130)</f>
        <v>0</v>
      </c>
    </row>
    <row r="123" spans="2:65" s="1" customFormat="1" ht="33" customHeight="1" x14ac:dyDescent="0.25">
      <c r="B123" s="108"/>
      <c r="C123" s="320" t="s">
        <v>171</v>
      </c>
      <c r="D123" s="320" t="s">
        <v>133</v>
      </c>
      <c r="E123" s="321" t="s">
        <v>523</v>
      </c>
      <c r="F123" s="322" t="s">
        <v>524</v>
      </c>
      <c r="G123" s="323" t="s">
        <v>136</v>
      </c>
      <c r="H123" s="324">
        <v>5.67</v>
      </c>
      <c r="I123" s="316"/>
      <c r="J123" s="340">
        <f>ROUND(I123*H123,2)</f>
        <v>0</v>
      </c>
      <c r="K123" s="322" t="s">
        <v>137</v>
      </c>
      <c r="L123" s="26"/>
      <c r="M123" s="115" t="s">
        <v>3</v>
      </c>
      <c r="N123" s="116" t="s">
        <v>46</v>
      </c>
      <c r="O123" s="117">
        <v>3.88</v>
      </c>
      <c r="P123" s="117">
        <f>O123*H123</f>
        <v>21.999599999999997</v>
      </c>
      <c r="Q123" s="117">
        <v>1.6627000000000001</v>
      </c>
      <c r="R123" s="117">
        <f>Q123*H123</f>
        <v>9.4275090000000006</v>
      </c>
      <c r="S123" s="117">
        <v>0</v>
      </c>
      <c r="T123" s="118">
        <f>S123*H123</f>
        <v>0</v>
      </c>
      <c r="AR123" s="119" t="s">
        <v>138</v>
      </c>
      <c r="AT123" s="119" t="s">
        <v>133</v>
      </c>
      <c r="AU123" s="119" t="s">
        <v>85</v>
      </c>
      <c r="AY123" s="17" t="s">
        <v>131</v>
      </c>
      <c r="BE123" s="120">
        <f>IF(N123="základní",J123,0)</f>
        <v>0</v>
      </c>
      <c r="BF123" s="120">
        <f>IF(N123="snížená",J123,0)</f>
        <v>0</v>
      </c>
      <c r="BG123" s="120">
        <f>IF(N123="zákl. přenesená",J123,0)</f>
        <v>0</v>
      </c>
      <c r="BH123" s="120">
        <f>IF(N123="sníž. přenesená",J123,0)</f>
        <v>0</v>
      </c>
      <c r="BI123" s="120">
        <f>IF(N123="nulová",J123,0)</f>
        <v>0</v>
      </c>
      <c r="BJ123" s="17" t="s">
        <v>83</v>
      </c>
      <c r="BK123" s="120">
        <f>ROUND(I123*H123,2)</f>
        <v>0</v>
      </c>
      <c r="BL123" s="17" t="s">
        <v>138</v>
      </c>
      <c r="BM123" s="119" t="s">
        <v>525</v>
      </c>
    </row>
    <row r="124" spans="2:65" s="1" customFormat="1" hidden="1" x14ac:dyDescent="0.25">
      <c r="B124" s="26"/>
      <c r="D124" s="121" t="s">
        <v>140</v>
      </c>
      <c r="F124" s="122" t="s">
        <v>526</v>
      </c>
      <c r="L124" s="26"/>
      <c r="M124" s="123"/>
      <c r="T124" s="39"/>
      <c r="AT124" s="17" t="s">
        <v>140</v>
      </c>
      <c r="AU124" s="17" t="s">
        <v>85</v>
      </c>
    </row>
    <row r="125" spans="2:65" s="12" customFormat="1" ht="20.6" hidden="1" x14ac:dyDescent="0.25">
      <c r="B125" s="124"/>
      <c r="D125" s="125" t="s">
        <v>142</v>
      </c>
      <c r="E125" s="126" t="s">
        <v>3</v>
      </c>
      <c r="F125" s="127" t="s">
        <v>527</v>
      </c>
      <c r="H125" s="126" t="s">
        <v>3</v>
      </c>
      <c r="L125" s="124"/>
      <c r="M125" s="128"/>
      <c r="T125" s="129"/>
      <c r="AT125" s="126" t="s">
        <v>142</v>
      </c>
      <c r="AU125" s="126" t="s">
        <v>85</v>
      </c>
      <c r="AV125" s="12" t="s">
        <v>83</v>
      </c>
      <c r="AW125" s="12" t="s">
        <v>37</v>
      </c>
      <c r="AX125" s="12" t="s">
        <v>75</v>
      </c>
      <c r="AY125" s="126" t="s">
        <v>131</v>
      </c>
    </row>
    <row r="126" spans="2:65" s="13" customFormat="1" hidden="1" x14ac:dyDescent="0.25">
      <c r="B126" s="130"/>
      <c r="D126" s="125" t="s">
        <v>142</v>
      </c>
      <c r="E126" s="131" t="s">
        <v>3</v>
      </c>
      <c r="F126" s="132" t="s">
        <v>528</v>
      </c>
      <c r="H126" s="133">
        <v>5.67</v>
      </c>
      <c r="L126" s="130"/>
      <c r="M126" s="134"/>
      <c r="T126" s="135"/>
      <c r="AT126" s="131" t="s">
        <v>142</v>
      </c>
      <c r="AU126" s="131" t="s">
        <v>85</v>
      </c>
      <c r="AV126" s="13" t="s">
        <v>85</v>
      </c>
      <c r="AW126" s="13" t="s">
        <v>37</v>
      </c>
      <c r="AX126" s="13" t="s">
        <v>83</v>
      </c>
      <c r="AY126" s="131" t="s">
        <v>131</v>
      </c>
    </row>
    <row r="127" spans="2:65" s="1" customFormat="1" ht="49.35" customHeight="1" x14ac:dyDescent="0.25">
      <c r="B127" s="108"/>
      <c r="C127" s="320" t="s">
        <v>180</v>
      </c>
      <c r="D127" s="320" t="s">
        <v>133</v>
      </c>
      <c r="E127" s="321" t="s">
        <v>529</v>
      </c>
      <c r="F127" s="322" t="s">
        <v>530</v>
      </c>
      <c r="G127" s="323" t="s">
        <v>136</v>
      </c>
      <c r="H127" s="324">
        <v>3.7050000000000001</v>
      </c>
      <c r="I127" s="316"/>
      <c r="J127" s="340">
        <f>ROUND(I127*H127,2)</f>
        <v>0</v>
      </c>
      <c r="K127" s="322" t="s">
        <v>137</v>
      </c>
      <c r="L127" s="26"/>
      <c r="M127" s="115" t="s">
        <v>3</v>
      </c>
      <c r="N127" s="116" t="s">
        <v>46</v>
      </c>
      <c r="O127" s="117">
        <v>7.5279999999999996</v>
      </c>
      <c r="P127" s="117">
        <f>O127*H127</f>
        <v>27.89124</v>
      </c>
      <c r="Q127" s="117">
        <v>2.2284000000000002</v>
      </c>
      <c r="R127" s="117">
        <f>Q127*H127</f>
        <v>8.2562220000000011</v>
      </c>
      <c r="S127" s="117">
        <v>0</v>
      </c>
      <c r="T127" s="118">
        <f>S127*H127</f>
        <v>0</v>
      </c>
      <c r="AR127" s="119" t="s">
        <v>138</v>
      </c>
      <c r="AT127" s="119" t="s">
        <v>133</v>
      </c>
      <c r="AU127" s="119" t="s">
        <v>85</v>
      </c>
      <c r="AY127" s="17" t="s">
        <v>131</v>
      </c>
      <c r="BE127" s="120">
        <f>IF(N127="základní",J127,0)</f>
        <v>0</v>
      </c>
      <c r="BF127" s="120">
        <f>IF(N127="snížená",J127,0)</f>
        <v>0</v>
      </c>
      <c r="BG127" s="120">
        <f>IF(N127="zákl. přenesená",J127,0)</f>
        <v>0</v>
      </c>
      <c r="BH127" s="120">
        <f>IF(N127="sníž. přenesená",J127,0)</f>
        <v>0</v>
      </c>
      <c r="BI127" s="120">
        <f>IF(N127="nulová",J127,0)</f>
        <v>0</v>
      </c>
      <c r="BJ127" s="17" t="s">
        <v>83</v>
      </c>
      <c r="BK127" s="120">
        <f>ROUND(I127*H127,2)</f>
        <v>0</v>
      </c>
      <c r="BL127" s="17" t="s">
        <v>138</v>
      </c>
      <c r="BM127" s="119" t="s">
        <v>531</v>
      </c>
    </row>
    <row r="128" spans="2:65" s="1" customFormat="1" hidden="1" x14ac:dyDescent="0.25">
      <c r="B128" s="26"/>
      <c r="D128" s="121" t="s">
        <v>140</v>
      </c>
      <c r="F128" s="122" t="s">
        <v>532</v>
      </c>
      <c r="L128" s="26"/>
      <c r="M128" s="123"/>
      <c r="T128" s="39"/>
      <c r="AT128" s="17" t="s">
        <v>140</v>
      </c>
      <c r="AU128" s="17" t="s">
        <v>85</v>
      </c>
    </row>
    <row r="129" spans="2:65" s="12" customFormat="1" ht="20.6" hidden="1" x14ac:dyDescent="0.25">
      <c r="B129" s="124"/>
      <c r="D129" s="125" t="s">
        <v>142</v>
      </c>
      <c r="E129" s="126" t="s">
        <v>3</v>
      </c>
      <c r="F129" s="127" t="s">
        <v>533</v>
      </c>
      <c r="H129" s="126" t="s">
        <v>3</v>
      </c>
      <c r="L129" s="124"/>
      <c r="M129" s="128"/>
      <c r="T129" s="129"/>
      <c r="AT129" s="126" t="s">
        <v>142</v>
      </c>
      <c r="AU129" s="126" t="s">
        <v>85</v>
      </c>
      <c r="AV129" s="12" t="s">
        <v>83</v>
      </c>
      <c r="AW129" s="12" t="s">
        <v>37</v>
      </c>
      <c r="AX129" s="12" t="s">
        <v>75</v>
      </c>
      <c r="AY129" s="126" t="s">
        <v>131</v>
      </c>
    </row>
    <row r="130" spans="2:65" s="13" customFormat="1" hidden="1" x14ac:dyDescent="0.25">
      <c r="B130" s="130"/>
      <c r="D130" s="125" t="s">
        <v>142</v>
      </c>
      <c r="E130" s="131" t="s">
        <v>3</v>
      </c>
      <c r="F130" s="132" t="s">
        <v>534</v>
      </c>
      <c r="H130" s="133">
        <v>3.7050000000000001</v>
      </c>
      <c r="L130" s="130"/>
      <c r="M130" s="134"/>
      <c r="T130" s="135"/>
      <c r="AT130" s="131" t="s">
        <v>142</v>
      </c>
      <c r="AU130" s="131" t="s">
        <v>85</v>
      </c>
      <c r="AV130" s="13" t="s">
        <v>85</v>
      </c>
      <c r="AW130" s="13" t="s">
        <v>37</v>
      </c>
      <c r="AX130" s="13" t="s">
        <v>83</v>
      </c>
      <c r="AY130" s="131" t="s">
        <v>131</v>
      </c>
    </row>
    <row r="131" spans="2:65" s="11" customFormat="1" ht="22.95" customHeight="1" x14ac:dyDescent="0.3">
      <c r="B131" s="97"/>
      <c r="D131" s="98" t="s">
        <v>74</v>
      </c>
      <c r="E131" s="106" t="s">
        <v>138</v>
      </c>
      <c r="F131" s="106" t="s">
        <v>535</v>
      </c>
      <c r="J131" s="107">
        <f>BK131</f>
        <v>0</v>
      </c>
      <c r="L131" s="97"/>
      <c r="M131" s="101"/>
      <c r="P131" s="102">
        <f>SUM(P132:P138)</f>
        <v>4.8200899999999995</v>
      </c>
      <c r="R131" s="102">
        <f>SUM(R132:R138)</f>
        <v>0.69883619999999991</v>
      </c>
      <c r="T131" s="103">
        <f>SUM(T132:T138)</f>
        <v>0</v>
      </c>
      <c r="AR131" s="98" t="s">
        <v>83</v>
      </c>
      <c r="AT131" s="104" t="s">
        <v>74</v>
      </c>
      <c r="AU131" s="104" t="s">
        <v>83</v>
      </c>
      <c r="AY131" s="98" t="s">
        <v>131</v>
      </c>
      <c r="BK131" s="105">
        <f>SUM(BK132:BK138)</f>
        <v>0</v>
      </c>
    </row>
    <row r="132" spans="2:65" s="1" customFormat="1" ht="49.35" customHeight="1" x14ac:dyDescent="0.25">
      <c r="B132" s="108"/>
      <c r="C132" s="320" t="s">
        <v>185</v>
      </c>
      <c r="D132" s="320" t="s">
        <v>133</v>
      </c>
      <c r="E132" s="321" t="s">
        <v>536</v>
      </c>
      <c r="F132" s="322" t="s">
        <v>537</v>
      </c>
      <c r="G132" s="323" t="s">
        <v>136</v>
      </c>
      <c r="H132" s="324">
        <v>0.28999999999999998</v>
      </c>
      <c r="I132" s="316"/>
      <c r="J132" s="340">
        <f>ROUND(I132*H132,2)</f>
        <v>0</v>
      </c>
      <c r="K132" s="322" t="s">
        <v>137</v>
      </c>
      <c r="L132" s="26"/>
      <c r="M132" s="115" t="s">
        <v>3</v>
      </c>
      <c r="N132" s="116" t="s">
        <v>46</v>
      </c>
      <c r="O132" s="117">
        <v>16.620999999999999</v>
      </c>
      <c r="P132" s="117">
        <f>O132*H132</f>
        <v>4.8200899999999995</v>
      </c>
      <c r="Q132" s="117">
        <v>2.40978</v>
      </c>
      <c r="R132" s="117">
        <f>Q132*H132</f>
        <v>0.69883619999999991</v>
      </c>
      <c r="S132" s="117">
        <v>0</v>
      </c>
      <c r="T132" s="118">
        <f>S132*H132</f>
        <v>0</v>
      </c>
      <c r="AR132" s="119" t="s">
        <v>138</v>
      </c>
      <c r="AT132" s="119" t="s">
        <v>133</v>
      </c>
      <c r="AU132" s="119" t="s">
        <v>85</v>
      </c>
      <c r="AY132" s="17" t="s">
        <v>131</v>
      </c>
      <c r="BE132" s="120">
        <f>IF(N132="základní",J132,0)</f>
        <v>0</v>
      </c>
      <c r="BF132" s="120">
        <f>IF(N132="snížená",J132,0)</f>
        <v>0</v>
      </c>
      <c r="BG132" s="120">
        <f>IF(N132="zákl. přenesená",J132,0)</f>
        <v>0</v>
      </c>
      <c r="BH132" s="120">
        <f>IF(N132="sníž. přenesená",J132,0)</f>
        <v>0</v>
      </c>
      <c r="BI132" s="120">
        <f>IF(N132="nulová",J132,0)</f>
        <v>0</v>
      </c>
      <c r="BJ132" s="17" t="s">
        <v>83</v>
      </c>
      <c r="BK132" s="120">
        <f>ROUND(I132*H132,2)</f>
        <v>0</v>
      </c>
      <c r="BL132" s="17" t="s">
        <v>138</v>
      </c>
      <c r="BM132" s="119" t="s">
        <v>538</v>
      </c>
    </row>
    <row r="133" spans="2:65" s="1" customFormat="1" hidden="1" x14ac:dyDescent="0.25">
      <c r="B133" s="26"/>
      <c r="D133" s="121" t="s">
        <v>140</v>
      </c>
      <c r="F133" s="122" t="s">
        <v>539</v>
      </c>
      <c r="L133" s="26"/>
      <c r="M133" s="123"/>
      <c r="T133" s="39"/>
      <c r="AT133" s="17" t="s">
        <v>140</v>
      </c>
      <c r="AU133" s="17" t="s">
        <v>85</v>
      </c>
    </row>
    <row r="134" spans="2:65" s="12" customFormat="1" ht="20.6" hidden="1" x14ac:dyDescent="0.25">
      <c r="B134" s="124"/>
      <c r="D134" s="125" t="s">
        <v>142</v>
      </c>
      <c r="E134" s="126" t="s">
        <v>3</v>
      </c>
      <c r="F134" s="127" t="s">
        <v>540</v>
      </c>
      <c r="H134" s="126" t="s">
        <v>3</v>
      </c>
      <c r="L134" s="124"/>
      <c r="M134" s="128"/>
      <c r="T134" s="129"/>
      <c r="AT134" s="126" t="s">
        <v>142</v>
      </c>
      <c r="AU134" s="126" t="s">
        <v>85</v>
      </c>
      <c r="AV134" s="12" t="s">
        <v>83</v>
      </c>
      <c r="AW134" s="12" t="s">
        <v>37</v>
      </c>
      <c r="AX134" s="12" t="s">
        <v>75</v>
      </c>
      <c r="AY134" s="126" t="s">
        <v>131</v>
      </c>
    </row>
    <row r="135" spans="2:65" s="13" customFormat="1" hidden="1" x14ac:dyDescent="0.25">
      <c r="B135" s="130"/>
      <c r="D135" s="125" t="s">
        <v>142</v>
      </c>
      <c r="E135" s="131" t="s">
        <v>3</v>
      </c>
      <c r="F135" s="132" t="s">
        <v>541</v>
      </c>
      <c r="H135" s="133">
        <v>0.25</v>
      </c>
      <c r="L135" s="130"/>
      <c r="M135" s="134"/>
      <c r="T135" s="135"/>
      <c r="AT135" s="131" t="s">
        <v>142</v>
      </c>
      <c r="AU135" s="131" t="s">
        <v>85</v>
      </c>
      <c r="AV135" s="13" t="s">
        <v>85</v>
      </c>
      <c r="AW135" s="13" t="s">
        <v>37</v>
      </c>
      <c r="AX135" s="13" t="s">
        <v>75</v>
      </c>
      <c r="AY135" s="131" t="s">
        <v>131</v>
      </c>
    </row>
    <row r="136" spans="2:65" s="12" customFormat="1" hidden="1" x14ac:dyDescent="0.25">
      <c r="B136" s="124"/>
      <c r="D136" s="125" t="s">
        <v>142</v>
      </c>
      <c r="E136" s="126" t="s">
        <v>3</v>
      </c>
      <c r="F136" s="127" t="s">
        <v>542</v>
      </c>
      <c r="H136" s="126" t="s">
        <v>3</v>
      </c>
      <c r="L136" s="124"/>
      <c r="M136" s="128"/>
      <c r="T136" s="129"/>
      <c r="AT136" s="126" t="s">
        <v>142</v>
      </c>
      <c r="AU136" s="126" t="s">
        <v>85</v>
      </c>
      <c r="AV136" s="12" t="s">
        <v>83</v>
      </c>
      <c r="AW136" s="12" t="s">
        <v>37</v>
      </c>
      <c r="AX136" s="12" t="s">
        <v>75</v>
      </c>
      <c r="AY136" s="126" t="s">
        <v>131</v>
      </c>
    </row>
    <row r="137" spans="2:65" s="13" customFormat="1" hidden="1" x14ac:dyDescent="0.25">
      <c r="B137" s="130"/>
      <c r="D137" s="125" t="s">
        <v>142</v>
      </c>
      <c r="E137" s="131" t="s">
        <v>3</v>
      </c>
      <c r="F137" s="132" t="s">
        <v>543</v>
      </c>
      <c r="H137" s="133">
        <v>0.04</v>
      </c>
      <c r="L137" s="130"/>
      <c r="M137" s="134"/>
      <c r="T137" s="135"/>
      <c r="AT137" s="131" t="s">
        <v>142</v>
      </c>
      <c r="AU137" s="131" t="s">
        <v>85</v>
      </c>
      <c r="AV137" s="13" t="s">
        <v>85</v>
      </c>
      <c r="AW137" s="13" t="s">
        <v>37</v>
      </c>
      <c r="AX137" s="13" t="s">
        <v>75</v>
      </c>
      <c r="AY137" s="131" t="s">
        <v>131</v>
      </c>
    </row>
    <row r="138" spans="2:65" s="14" customFormat="1" hidden="1" x14ac:dyDescent="0.25">
      <c r="B138" s="145"/>
      <c r="D138" s="125" t="s">
        <v>142</v>
      </c>
      <c r="E138" s="146" t="s">
        <v>3</v>
      </c>
      <c r="F138" s="147" t="s">
        <v>162</v>
      </c>
      <c r="H138" s="148">
        <v>0.28999999999999998</v>
      </c>
      <c r="L138" s="145"/>
      <c r="M138" s="149"/>
      <c r="T138" s="150"/>
      <c r="AT138" s="146" t="s">
        <v>142</v>
      </c>
      <c r="AU138" s="146" t="s">
        <v>85</v>
      </c>
      <c r="AV138" s="14" t="s">
        <v>138</v>
      </c>
      <c r="AW138" s="14" t="s">
        <v>37</v>
      </c>
      <c r="AX138" s="14" t="s">
        <v>83</v>
      </c>
      <c r="AY138" s="146" t="s">
        <v>131</v>
      </c>
    </row>
    <row r="139" spans="2:65" s="11" customFormat="1" ht="22.95" customHeight="1" x14ac:dyDescent="0.3">
      <c r="B139" s="97"/>
      <c r="D139" s="98" t="s">
        <v>74</v>
      </c>
      <c r="E139" s="106" t="s">
        <v>180</v>
      </c>
      <c r="F139" s="106" t="s">
        <v>544</v>
      </c>
      <c r="J139" s="107">
        <f>BK139</f>
        <v>0</v>
      </c>
      <c r="L139" s="97"/>
      <c r="M139" s="101"/>
      <c r="P139" s="102">
        <f>SUM(P140:P232)</f>
        <v>652.69355000000007</v>
      </c>
      <c r="R139" s="102">
        <f>SUM(R140:R232)</f>
        <v>48.248943930000003</v>
      </c>
      <c r="T139" s="103">
        <f>SUM(T140:T232)</f>
        <v>0</v>
      </c>
      <c r="AR139" s="98" t="s">
        <v>83</v>
      </c>
      <c r="AT139" s="104" t="s">
        <v>74</v>
      </c>
      <c r="AU139" s="104" t="s">
        <v>83</v>
      </c>
      <c r="AY139" s="98" t="s">
        <v>131</v>
      </c>
      <c r="BK139" s="105">
        <f>SUM(BK140:BK232)</f>
        <v>0</v>
      </c>
    </row>
    <row r="140" spans="2:65" s="1" customFormat="1" ht="44.3" customHeight="1" x14ac:dyDescent="0.25">
      <c r="B140" s="108"/>
      <c r="C140" s="320" t="s">
        <v>149</v>
      </c>
      <c r="D140" s="320" t="s">
        <v>133</v>
      </c>
      <c r="E140" s="321" t="s">
        <v>545</v>
      </c>
      <c r="F140" s="322" t="s">
        <v>546</v>
      </c>
      <c r="G140" s="323" t="s">
        <v>165</v>
      </c>
      <c r="H140" s="324">
        <v>147.30000000000001</v>
      </c>
      <c r="I140" s="316"/>
      <c r="J140" s="340">
        <f>ROUND(I140*H140,2)</f>
        <v>0</v>
      </c>
      <c r="K140" s="322" t="s">
        <v>137</v>
      </c>
      <c r="L140" s="26"/>
      <c r="M140" s="115" t="s">
        <v>3</v>
      </c>
      <c r="N140" s="116" t="s">
        <v>46</v>
      </c>
      <c r="O140" s="117">
        <v>0.47</v>
      </c>
      <c r="P140" s="117">
        <f>O140*H140</f>
        <v>69.230999999999995</v>
      </c>
      <c r="Q140" s="117">
        <v>1.8380000000000001E-2</v>
      </c>
      <c r="R140" s="117">
        <f>Q140*H140</f>
        <v>2.7073740000000002</v>
      </c>
      <c r="S140" s="117">
        <v>0</v>
      </c>
      <c r="T140" s="118">
        <f>S140*H140</f>
        <v>0</v>
      </c>
      <c r="AR140" s="119" t="s">
        <v>138</v>
      </c>
      <c r="AT140" s="119" t="s">
        <v>133</v>
      </c>
      <c r="AU140" s="119" t="s">
        <v>85</v>
      </c>
      <c r="AY140" s="17" t="s">
        <v>131</v>
      </c>
      <c r="BE140" s="120">
        <f>IF(N140="základní",J140,0)</f>
        <v>0</v>
      </c>
      <c r="BF140" s="120">
        <f>IF(N140="snížená",J140,0)</f>
        <v>0</v>
      </c>
      <c r="BG140" s="120">
        <f>IF(N140="zákl. přenesená",J140,0)</f>
        <v>0</v>
      </c>
      <c r="BH140" s="120">
        <f>IF(N140="sníž. přenesená",J140,0)</f>
        <v>0</v>
      </c>
      <c r="BI140" s="120">
        <f>IF(N140="nulová",J140,0)</f>
        <v>0</v>
      </c>
      <c r="BJ140" s="17" t="s">
        <v>83</v>
      </c>
      <c r="BK140" s="120">
        <f>ROUND(I140*H140,2)</f>
        <v>0</v>
      </c>
      <c r="BL140" s="17" t="s">
        <v>138</v>
      </c>
      <c r="BM140" s="119" t="s">
        <v>547</v>
      </c>
    </row>
    <row r="141" spans="2:65" s="1" customFormat="1" hidden="1" x14ac:dyDescent="0.25">
      <c r="B141" s="26"/>
      <c r="D141" s="121" t="s">
        <v>140</v>
      </c>
      <c r="F141" s="122" t="s">
        <v>548</v>
      </c>
      <c r="L141" s="26"/>
      <c r="M141" s="123"/>
      <c r="T141" s="39"/>
      <c r="AT141" s="17" t="s">
        <v>140</v>
      </c>
      <c r="AU141" s="17" t="s">
        <v>85</v>
      </c>
    </row>
    <row r="142" spans="2:65" s="12" customFormat="1" hidden="1" x14ac:dyDescent="0.25">
      <c r="B142" s="124"/>
      <c r="D142" s="125" t="s">
        <v>142</v>
      </c>
      <c r="E142" s="126" t="s">
        <v>3</v>
      </c>
      <c r="F142" s="127" t="s">
        <v>549</v>
      </c>
      <c r="H142" s="126" t="s">
        <v>3</v>
      </c>
      <c r="L142" s="124"/>
      <c r="M142" s="128"/>
      <c r="T142" s="129"/>
      <c r="AT142" s="126" t="s">
        <v>142</v>
      </c>
      <c r="AU142" s="126" t="s">
        <v>85</v>
      </c>
      <c r="AV142" s="12" t="s">
        <v>83</v>
      </c>
      <c r="AW142" s="12" t="s">
        <v>37</v>
      </c>
      <c r="AX142" s="12" t="s">
        <v>75</v>
      </c>
      <c r="AY142" s="126" t="s">
        <v>131</v>
      </c>
    </row>
    <row r="143" spans="2:65" s="12" customFormat="1" hidden="1" x14ac:dyDescent="0.25">
      <c r="B143" s="124"/>
      <c r="D143" s="125" t="s">
        <v>142</v>
      </c>
      <c r="E143" s="126" t="s">
        <v>3</v>
      </c>
      <c r="F143" s="127" t="s">
        <v>550</v>
      </c>
      <c r="H143" s="126" t="s">
        <v>3</v>
      </c>
      <c r="L143" s="124"/>
      <c r="M143" s="128"/>
      <c r="T143" s="129"/>
      <c r="AT143" s="126" t="s">
        <v>142</v>
      </c>
      <c r="AU143" s="126" t="s">
        <v>85</v>
      </c>
      <c r="AV143" s="12" t="s">
        <v>83</v>
      </c>
      <c r="AW143" s="12" t="s">
        <v>37</v>
      </c>
      <c r="AX143" s="12" t="s">
        <v>75</v>
      </c>
      <c r="AY143" s="126" t="s">
        <v>131</v>
      </c>
    </row>
    <row r="144" spans="2:65" s="13" customFormat="1" hidden="1" x14ac:dyDescent="0.25">
      <c r="B144" s="130"/>
      <c r="D144" s="125" t="s">
        <v>142</v>
      </c>
      <c r="E144" s="131" t="s">
        <v>3</v>
      </c>
      <c r="F144" s="132" t="s">
        <v>551</v>
      </c>
      <c r="H144" s="133">
        <v>41.71</v>
      </c>
      <c r="L144" s="130"/>
      <c r="M144" s="134"/>
      <c r="T144" s="135"/>
      <c r="AT144" s="131" t="s">
        <v>142</v>
      </c>
      <c r="AU144" s="131" t="s">
        <v>85</v>
      </c>
      <c r="AV144" s="13" t="s">
        <v>85</v>
      </c>
      <c r="AW144" s="13" t="s">
        <v>37</v>
      </c>
      <c r="AX144" s="13" t="s">
        <v>75</v>
      </c>
      <c r="AY144" s="131" t="s">
        <v>131</v>
      </c>
    </row>
    <row r="145" spans="2:65" s="12" customFormat="1" hidden="1" x14ac:dyDescent="0.25">
      <c r="B145" s="124"/>
      <c r="D145" s="125" t="s">
        <v>142</v>
      </c>
      <c r="E145" s="126" t="s">
        <v>3</v>
      </c>
      <c r="F145" s="127" t="s">
        <v>552</v>
      </c>
      <c r="H145" s="126" t="s">
        <v>3</v>
      </c>
      <c r="L145" s="124"/>
      <c r="M145" s="128"/>
      <c r="T145" s="129"/>
      <c r="AT145" s="126" t="s">
        <v>142</v>
      </c>
      <c r="AU145" s="126" t="s">
        <v>85</v>
      </c>
      <c r="AV145" s="12" t="s">
        <v>83</v>
      </c>
      <c r="AW145" s="12" t="s">
        <v>37</v>
      </c>
      <c r="AX145" s="12" t="s">
        <v>75</v>
      </c>
      <c r="AY145" s="126" t="s">
        <v>131</v>
      </c>
    </row>
    <row r="146" spans="2:65" s="13" customFormat="1" hidden="1" x14ac:dyDescent="0.25">
      <c r="B146" s="130"/>
      <c r="D146" s="125" t="s">
        <v>142</v>
      </c>
      <c r="E146" s="131" t="s">
        <v>3</v>
      </c>
      <c r="F146" s="132" t="s">
        <v>553</v>
      </c>
      <c r="H146" s="133">
        <v>4.0999999999999996</v>
      </c>
      <c r="L146" s="130"/>
      <c r="M146" s="134"/>
      <c r="T146" s="135"/>
      <c r="AT146" s="131" t="s">
        <v>142</v>
      </c>
      <c r="AU146" s="131" t="s">
        <v>85</v>
      </c>
      <c r="AV146" s="13" t="s">
        <v>85</v>
      </c>
      <c r="AW146" s="13" t="s">
        <v>37</v>
      </c>
      <c r="AX146" s="13" t="s">
        <v>75</v>
      </c>
      <c r="AY146" s="131" t="s">
        <v>131</v>
      </c>
    </row>
    <row r="147" spans="2:65" s="12" customFormat="1" hidden="1" x14ac:dyDescent="0.25">
      <c r="B147" s="124"/>
      <c r="D147" s="125" t="s">
        <v>142</v>
      </c>
      <c r="E147" s="126" t="s">
        <v>3</v>
      </c>
      <c r="F147" s="127" t="s">
        <v>554</v>
      </c>
      <c r="H147" s="126" t="s">
        <v>3</v>
      </c>
      <c r="L147" s="124"/>
      <c r="M147" s="128"/>
      <c r="T147" s="129"/>
      <c r="AT147" s="126" t="s">
        <v>142</v>
      </c>
      <c r="AU147" s="126" t="s">
        <v>85</v>
      </c>
      <c r="AV147" s="12" t="s">
        <v>83</v>
      </c>
      <c r="AW147" s="12" t="s">
        <v>37</v>
      </c>
      <c r="AX147" s="12" t="s">
        <v>75</v>
      </c>
      <c r="AY147" s="126" t="s">
        <v>131</v>
      </c>
    </row>
    <row r="148" spans="2:65" s="13" customFormat="1" hidden="1" x14ac:dyDescent="0.25">
      <c r="B148" s="130"/>
      <c r="D148" s="125" t="s">
        <v>142</v>
      </c>
      <c r="E148" s="131" t="s">
        <v>3</v>
      </c>
      <c r="F148" s="132" t="s">
        <v>555</v>
      </c>
      <c r="H148" s="133">
        <v>5.7</v>
      </c>
      <c r="L148" s="130"/>
      <c r="M148" s="134"/>
      <c r="T148" s="135"/>
      <c r="AT148" s="131" t="s">
        <v>142</v>
      </c>
      <c r="AU148" s="131" t="s">
        <v>85</v>
      </c>
      <c r="AV148" s="13" t="s">
        <v>85</v>
      </c>
      <c r="AW148" s="13" t="s">
        <v>37</v>
      </c>
      <c r="AX148" s="13" t="s">
        <v>75</v>
      </c>
      <c r="AY148" s="131" t="s">
        <v>131</v>
      </c>
    </row>
    <row r="149" spans="2:65" s="12" customFormat="1" hidden="1" x14ac:dyDescent="0.25">
      <c r="B149" s="124"/>
      <c r="D149" s="125" t="s">
        <v>142</v>
      </c>
      <c r="E149" s="126" t="s">
        <v>3</v>
      </c>
      <c r="F149" s="127" t="s">
        <v>556</v>
      </c>
      <c r="H149" s="126" t="s">
        <v>3</v>
      </c>
      <c r="L149" s="124"/>
      <c r="M149" s="128"/>
      <c r="T149" s="129"/>
      <c r="AT149" s="126" t="s">
        <v>142</v>
      </c>
      <c r="AU149" s="126" t="s">
        <v>85</v>
      </c>
      <c r="AV149" s="12" t="s">
        <v>83</v>
      </c>
      <c r="AW149" s="12" t="s">
        <v>37</v>
      </c>
      <c r="AX149" s="12" t="s">
        <v>75</v>
      </c>
      <c r="AY149" s="126" t="s">
        <v>131</v>
      </c>
    </row>
    <row r="150" spans="2:65" s="13" customFormat="1" hidden="1" x14ac:dyDescent="0.25">
      <c r="B150" s="130"/>
      <c r="D150" s="125" t="s">
        <v>142</v>
      </c>
      <c r="E150" s="131" t="s">
        <v>3</v>
      </c>
      <c r="F150" s="132" t="s">
        <v>557</v>
      </c>
      <c r="H150" s="133">
        <v>78.14</v>
      </c>
      <c r="L150" s="130"/>
      <c r="M150" s="134"/>
      <c r="T150" s="135"/>
      <c r="AT150" s="131" t="s">
        <v>142</v>
      </c>
      <c r="AU150" s="131" t="s">
        <v>85</v>
      </c>
      <c r="AV150" s="13" t="s">
        <v>85</v>
      </c>
      <c r="AW150" s="13" t="s">
        <v>37</v>
      </c>
      <c r="AX150" s="13" t="s">
        <v>75</v>
      </c>
      <c r="AY150" s="131" t="s">
        <v>131</v>
      </c>
    </row>
    <row r="151" spans="2:65" s="12" customFormat="1" hidden="1" x14ac:dyDescent="0.25">
      <c r="B151" s="124"/>
      <c r="D151" s="125" t="s">
        <v>142</v>
      </c>
      <c r="E151" s="126" t="s">
        <v>3</v>
      </c>
      <c r="F151" s="127" t="s">
        <v>558</v>
      </c>
      <c r="H151" s="126" t="s">
        <v>3</v>
      </c>
      <c r="L151" s="124"/>
      <c r="M151" s="128"/>
      <c r="T151" s="129"/>
      <c r="AT151" s="126" t="s">
        <v>142</v>
      </c>
      <c r="AU151" s="126" t="s">
        <v>85</v>
      </c>
      <c r="AV151" s="12" t="s">
        <v>83</v>
      </c>
      <c r="AW151" s="12" t="s">
        <v>37</v>
      </c>
      <c r="AX151" s="12" t="s">
        <v>75</v>
      </c>
      <c r="AY151" s="126" t="s">
        <v>131</v>
      </c>
    </row>
    <row r="152" spans="2:65" s="13" customFormat="1" hidden="1" x14ac:dyDescent="0.25">
      <c r="B152" s="130"/>
      <c r="D152" s="125" t="s">
        <v>142</v>
      </c>
      <c r="E152" s="131" t="s">
        <v>3</v>
      </c>
      <c r="F152" s="132" t="s">
        <v>559</v>
      </c>
      <c r="H152" s="133">
        <v>17.649999999999999</v>
      </c>
      <c r="L152" s="130"/>
      <c r="M152" s="134"/>
      <c r="T152" s="135"/>
      <c r="AT152" s="131" t="s">
        <v>142</v>
      </c>
      <c r="AU152" s="131" t="s">
        <v>85</v>
      </c>
      <c r="AV152" s="13" t="s">
        <v>85</v>
      </c>
      <c r="AW152" s="13" t="s">
        <v>37</v>
      </c>
      <c r="AX152" s="13" t="s">
        <v>75</v>
      </c>
      <c r="AY152" s="131" t="s">
        <v>131</v>
      </c>
    </row>
    <row r="153" spans="2:65" s="14" customFormat="1" hidden="1" x14ac:dyDescent="0.25">
      <c r="B153" s="145"/>
      <c r="D153" s="125" t="s">
        <v>142</v>
      </c>
      <c r="E153" s="146" t="s">
        <v>3</v>
      </c>
      <c r="F153" s="147" t="s">
        <v>162</v>
      </c>
      <c r="H153" s="148">
        <v>147.30000000000001</v>
      </c>
      <c r="L153" s="145"/>
      <c r="M153" s="149"/>
      <c r="T153" s="150"/>
      <c r="AT153" s="146" t="s">
        <v>142</v>
      </c>
      <c r="AU153" s="146" t="s">
        <v>85</v>
      </c>
      <c r="AV153" s="14" t="s">
        <v>138</v>
      </c>
      <c r="AW153" s="14" t="s">
        <v>37</v>
      </c>
      <c r="AX153" s="14" t="s">
        <v>83</v>
      </c>
      <c r="AY153" s="146" t="s">
        <v>131</v>
      </c>
    </row>
    <row r="154" spans="2:65" s="1" customFormat="1" ht="49.35" customHeight="1" x14ac:dyDescent="0.25">
      <c r="B154" s="108"/>
      <c r="C154" s="320" t="s">
        <v>169</v>
      </c>
      <c r="D154" s="320" t="s">
        <v>133</v>
      </c>
      <c r="E154" s="321" t="s">
        <v>560</v>
      </c>
      <c r="F154" s="322" t="s">
        <v>561</v>
      </c>
      <c r="G154" s="323" t="s">
        <v>165</v>
      </c>
      <c r="H154" s="324">
        <v>999.1</v>
      </c>
      <c r="I154" s="316"/>
      <c r="J154" s="340">
        <f>ROUND(I154*H154,2)</f>
        <v>0</v>
      </c>
      <c r="K154" s="322" t="s">
        <v>137</v>
      </c>
      <c r="L154" s="26"/>
      <c r="M154" s="115" t="s">
        <v>3</v>
      </c>
      <c r="N154" s="116" t="s">
        <v>46</v>
      </c>
      <c r="O154" s="117">
        <v>0.46600000000000003</v>
      </c>
      <c r="P154" s="117">
        <f>O154*H154</f>
        <v>465.58060000000006</v>
      </c>
      <c r="Q154" s="117">
        <v>2.8400000000000002E-2</v>
      </c>
      <c r="R154" s="117">
        <f>Q154*H154</f>
        <v>28.374440000000003</v>
      </c>
      <c r="S154" s="117">
        <v>0</v>
      </c>
      <c r="T154" s="118">
        <f>S154*H154</f>
        <v>0</v>
      </c>
      <c r="AR154" s="119" t="s">
        <v>138</v>
      </c>
      <c r="AT154" s="119" t="s">
        <v>133</v>
      </c>
      <c r="AU154" s="119" t="s">
        <v>85</v>
      </c>
      <c r="AY154" s="17" t="s">
        <v>131</v>
      </c>
      <c r="BE154" s="120">
        <f>IF(N154="základní",J154,0)</f>
        <v>0</v>
      </c>
      <c r="BF154" s="120">
        <f>IF(N154="snížená",J154,0)</f>
        <v>0</v>
      </c>
      <c r="BG154" s="120">
        <f>IF(N154="zákl. přenesená",J154,0)</f>
        <v>0</v>
      </c>
      <c r="BH154" s="120">
        <f>IF(N154="sníž. přenesená",J154,0)</f>
        <v>0</v>
      </c>
      <c r="BI154" s="120">
        <f>IF(N154="nulová",J154,0)</f>
        <v>0</v>
      </c>
      <c r="BJ154" s="17" t="s">
        <v>83</v>
      </c>
      <c r="BK154" s="120">
        <f>ROUND(I154*H154,2)</f>
        <v>0</v>
      </c>
      <c r="BL154" s="17" t="s">
        <v>138</v>
      </c>
      <c r="BM154" s="119" t="s">
        <v>562</v>
      </c>
    </row>
    <row r="155" spans="2:65" s="1" customFormat="1" hidden="1" x14ac:dyDescent="0.25">
      <c r="B155" s="26"/>
      <c r="D155" s="121" t="s">
        <v>140</v>
      </c>
      <c r="F155" s="122" t="s">
        <v>563</v>
      </c>
      <c r="L155" s="26"/>
      <c r="M155" s="123"/>
      <c r="T155" s="39"/>
      <c r="AT155" s="17" t="s">
        <v>140</v>
      </c>
      <c r="AU155" s="17" t="s">
        <v>85</v>
      </c>
    </row>
    <row r="156" spans="2:65" s="12" customFormat="1" hidden="1" x14ac:dyDescent="0.25">
      <c r="B156" s="124"/>
      <c r="D156" s="125" t="s">
        <v>142</v>
      </c>
      <c r="E156" s="126" t="s">
        <v>3</v>
      </c>
      <c r="F156" s="127" t="s">
        <v>550</v>
      </c>
      <c r="H156" s="126" t="s">
        <v>3</v>
      </c>
      <c r="L156" s="124"/>
      <c r="M156" s="128"/>
      <c r="T156" s="129"/>
      <c r="AT156" s="126" t="s">
        <v>142</v>
      </c>
      <c r="AU156" s="126" t="s">
        <v>85</v>
      </c>
      <c r="AV156" s="12" t="s">
        <v>83</v>
      </c>
      <c r="AW156" s="12" t="s">
        <v>37</v>
      </c>
      <c r="AX156" s="12" t="s">
        <v>75</v>
      </c>
      <c r="AY156" s="126" t="s">
        <v>131</v>
      </c>
    </row>
    <row r="157" spans="2:65" s="13" customFormat="1" hidden="1" x14ac:dyDescent="0.25">
      <c r="B157" s="130"/>
      <c r="D157" s="125" t="s">
        <v>142</v>
      </c>
      <c r="E157" s="131" t="s">
        <v>3</v>
      </c>
      <c r="F157" s="132" t="s">
        <v>564</v>
      </c>
      <c r="H157" s="133">
        <v>101.13</v>
      </c>
      <c r="L157" s="130"/>
      <c r="M157" s="134"/>
      <c r="T157" s="135"/>
      <c r="AT157" s="131" t="s">
        <v>142</v>
      </c>
      <c r="AU157" s="131" t="s">
        <v>85</v>
      </c>
      <c r="AV157" s="13" t="s">
        <v>85</v>
      </c>
      <c r="AW157" s="13" t="s">
        <v>37</v>
      </c>
      <c r="AX157" s="13" t="s">
        <v>75</v>
      </c>
      <c r="AY157" s="131" t="s">
        <v>131</v>
      </c>
    </row>
    <row r="158" spans="2:65" s="12" customFormat="1" hidden="1" x14ac:dyDescent="0.25">
      <c r="B158" s="124"/>
      <c r="D158" s="125" t="s">
        <v>142</v>
      </c>
      <c r="E158" s="126" t="s">
        <v>3</v>
      </c>
      <c r="F158" s="127" t="s">
        <v>552</v>
      </c>
      <c r="H158" s="126" t="s">
        <v>3</v>
      </c>
      <c r="L158" s="124"/>
      <c r="M158" s="128"/>
      <c r="T158" s="129"/>
      <c r="AT158" s="126" t="s">
        <v>142</v>
      </c>
      <c r="AU158" s="126" t="s">
        <v>85</v>
      </c>
      <c r="AV158" s="12" t="s">
        <v>83</v>
      </c>
      <c r="AW158" s="12" t="s">
        <v>37</v>
      </c>
      <c r="AX158" s="12" t="s">
        <v>75</v>
      </c>
      <c r="AY158" s="126" t="s">
        <v>131</v>
      </c>
    </row>
    <row r="159" spans="2:65" s="13" customFormat="1" hidden="1" x14ac:dyDescent="0.25">
      <c r="B159" s="130"/>
      <c r="D159" s="125" t="s">
        <v>142</v>
      </c>
      <c r="E159" s="131" t="s">
        <v>3</v>
      </c>
      <c r="F159" s="132" t="s">
        <v>565</v>
      </c>
      <c r="H159" s="133">
        <v>41.77</v>
      </c>
      <c r="L159" s="130"/>
      <c r="M159" s="134"/>
      <c r="T159" s="135"/>
      <c r="AT159" s="131" t="s">
        <v>142</v>
      </c>
      <c r="AU159" s="131" t="s">
        <v>85</v>
      </c>
      <c r="AV159" s="13" t="s">
        <v>85</v>
      </c>
      <c r="AW159" s="13" t="s">
        <v>37</v>
      </c>
      <c r="AX159" s="13" t="s">
        <v>75</v>
      </c>
      <c r="AY159" s="131" t="s">
        <v>131</v>
      </c>
    </row>
    <row r="160" spans="2:65" s="12" customFormat="1" hidden="1" x14ac:dyDescent="0.25">
      <c r="B160" s="124"/>
      <c r="D160" s="125" t="s">
        <v>142</v>
      </c>
      <c r="E160" s="126" t="s">
        <v>3</v>
      </c>
      <c r="F160" s="127" t="s">
        <v>556</v>
      </c>
      <c r="H160" s="126" t="s">
        <v>3</v>
      </c>
      <c r="L160" s="124"/>
      <c r="M160" s="128"/>
      <c r="T160" s="129"/>
      <c r="AT160" s="126" t="s">
        <v>142</v>
      </c>
      <c r="AU160" s="126" t="s">
        <v>85</v>
      </c>
      <c r="AV160" s="12" t="s">
        <v>83</v>
      </c>
      <c r="AW160" s="12" t="s">
        <v>37</v>
      </c>
      <c r="AX160" s="12" t="s">
        <v>75</v>
      </c>
      <c r="AY160" s="126" t="s">
        <v>131</v>
      </c>
    </row>
    <row r="161" spans="2:51" s="13" customFormat="1" hidden="1" x14ac:dyDescent="0.25">
      <c r="B161" s="130"/>
      <c r="D161" s="125" t="s">
        <v>142</v>
      </c>
      <c r="E161" s="131" t="s">
        <v>3</v>
      </c>
      <c r="F161" s="132" t="s">
        <v>566</v>
      </c>
      <c r="H161" s="133">
        <v>466.04</v>
      </c>
      <c r="L161" s="130"/>
      <c r="M161" s="134"/>
      <c r="T161" s="135"/>
      <c r="AT161" s="131" t="s">
        <v>142</v>
      </c>
      <c r="AU161" s="131" t="s">
        <v>85</v>
      </c>
      <c r="AV161" s="13" t="s">
        <v>85</v>
      </c>
      <c r="AW161" s="13" t="s">
        <v>37</v>
      </c>
      <c r="AX161" s="13" t="s">
        <v>75</v>
      </c>
      <c r="AY161" s="131" t="s">
        <v>131</v>
      </c>
    </row>
    <row r="162" spans="2:51" s="12" customFormat="1" hidden="1" x14ac:dyDescent="0.25">
      <c r="B162" s="124"/>
      <c r="D162" s="125" t="s">
        <v>142</v>
      </c>
      <c r="E162" s="126" t="s">
        <v>3</v>
      </c>
      <c r="F162" s="127" t="s">
        <v>567</v>
      </c>
      <c r="H162" s="126" t="s">
        <v>3</v>
      </c>
      <c r="L162" s="124"/>
      <c r="M162" s="128"/>
      <c r="T162" s="129"/>
      <c r="AT162" s="126" t="s">
        <v>142</v>
      </c>
      <c r="AU162" s="126" t="s">
        <v>85</v>
      </c>
      <c r="AV162" s="12" t="s">
        <v>83</v>
      </c>
      <c r="AW162" s="12" t="s">
        <v>37</v>
      </c>
      <c r="AX162" s="12" t="s">
        <v>75</v>
      </c>
      <c r="AY162" s="126" t="s">
        <v>131</v>
      </c>
    </row>
    <row r="163" spans="2:51" s="13" customFormat="1" hidden="1" x14ac:dyDescent="0.25">
      <c r="B163" s="130"/>
      <c r="D163" s="125" t="s">
        <v>142</v>
      </c>
      <c r="E163" s="131" t="s">
        <v>3</v>
      </c>
      <c r="F163" s="132" t="s">
        <v>568</v>
      </c>
      <c r="H163" s="133">
        <v>59.2</v>
      </c>
      <c r="L163" s="130"/>
      <c r="M163" s="134"/>
      <c r="T163" s="135"/>
      <c r="AT163" s="131" t="s">
        <v>142</v>
      </c>
      <c r="AU163" s="131" t="s">
        <v>85</v>
      </c>
      <c r="AV163" s="13" t="s">
        <v>85</v>
      </c>
      <c r="AW163" s="13" t="s">
        <v>37</v>
      </c>
      <c r="AX163" s="13" t="s">
        <v>75</v>
      </c>
      <c r="AY163" s="131" t="s">
        <v>131</v>
      </c>
    </row>
    <row r="164" spans="2:51" s="12" customFormat="1" hidden="1" x14ac:dyDescent="0.25">
      <c r="B164" s="124"/>
      <c r="D164" s="125" t="s">
        <v>142</v>
      </c>
      <c r="E164" s="126" t="s">
        <v>3</v>
      </c>
      <c r="F164" s="127" t="s">
        <v>558</v>
      </c>
      <c r="H164" s="126" t="s">
        <v>3</v>
      </c>
      <c r="L164" s="124"/>
      <c r="M164" s="128"/>
      <c r="T164" s="129"/>
      <c r="AT164" s="126" t="s">
        <v>142</v>
      </c>
      <c r="AU164" s="126" t="s">
        <v>85</v>
      </c>
      <c r="AV164" s="12" t="s">
        <v>83</v>
      </c>
      <c r="AW164" s="12" t="s">
        <v>37</v>
      </c>
      <c r="AX164" s="12" t="s">
        <v>75</v>
      </c>
      <c r="AY164" s="126" t="s">
        <v>131</v>
      </c>
    </row>
    <row r="165" spans="2:51" s="13" customFormat="1" hidden="1" x14ac:dyDescent="0.25">
      <c r="B165" s="130"/>
      <c r="D165" s="125" t="s">
        <v>142</v>
      </c>
      <c r="E165" s="131" t="s">
        <v>3</v>
      </c>
      <c r="F165" s="132" t="s">
        <v>569</v>
      </c>
      <c r="H165" s="133">
        <v>54.01</v>
      </c>
      <c r="L165" s="130"/>
      <c r="M165" s="134"/>
      <c r="T165" s="135"/>
      <c r="AT165" s="131" t="s">
        <v>142</v>
      </c>
      <c r="AU165" s="131" t="s">
        <v>85</v>
      </c>
      <c r="AV165" s="13" t="s">
        <v>85</v>
      </c>
      <c r="AW165" s="13" t="s">
        <v>37</v>
      </c>
      <c r="AX165" s="13" t="s">
        <v>75</v>
      </c>
      <c r="AY165" s="131" t="s">
        <v>131</v>
      </c>
    </row>
    <row r="166" spans="2:51" s="12" customFormat="1" hidden="1" x14ac:dyDescent="0.25">
      <c r="B166" s="124"/>
      <c r="D166" s="125" t="s">
        <v>142</v>
      </c>
      <c r="E166" s="126" t="s">
        <v>3</v>
      </c>
      <c r="F166" s="127" t="s">
        <v>570</v>
      </c>
      <c r="H166" s="126" t="s">
        <v>3</v>
      </c>
      <c r="L166" s="124"/>
      <c r="M166" s="128"/>
      <c r="T166" s="129"/>
      <c r="AT166" s="126" t="s">
        <v>142</v>
      </c>
      <c r="AU166" s="126" t="s">
        <v>85</v>
      </c>
      <c r="AV166" s="12" t="s">
        <v>83</v>
      </c>
      <c r="AW166" s="12" t="s">
        <v>37</v>
      </c>
      <c r="AX166" s="12" t="s">
        <v>75</v>
      </c>
      <c r="AY166" s="126" t="s">
        <v>131</v>
      </c>
    </row>
    <row r="167" spans="2:51" s="13" customFormat="1" hidden="1" x14ac:dyDescent="0.25">
      <c r="B167" s="130"/>
      <c r="D167" s="125" t="s">
        <v>142</v>
      </c>
      <c r="E167" s="131" t="s">
        <v>3</v>
      </c>
      <c r="F167" s="132" t="s">
        <v>571</v>
      </c>
      <c r="H167" s="133">
        <v>33.04</v>
      </c>
      <c r="L167" s="130"/>
      <c r="M167" s="134"/>
      <c r="T167" s="135"/>
      <c r="AT167" s="131" t="s">
        <v>142</v>
      </c>
      <c r="AU167" s="131" t="s">
        <v>85</v>
      </c>
      <c r="AV167" s="13" t="s">
        <v>85</v>
      </c>
      <c r="AW167" s="13" t="s">
        <v>37</v>
      </c>
      <c r="AX167" s="13" t="s">
        <v>75</v>
      </c>
      <c r="AY167" s="131" t="s">
        <v>131</v>
      </c>
    </row>
    <row r="168" spans="2:51" s="12" customFormat="1" hidden="1" x14ac:dyDescent="0.25">
      <c r="B168" s="124"/>
      <c r="D168" s="125" t="s">
        <v>142</v>
      </c>
      <c r="E168" s="126" t="s">
        <v>3</v>
      </c>
      <c r="F168" s="127" t="s">
        <v>572</v>
      </c>
      <c r="H168" s="126" t="s">
        <v>3</v>
      </c>
      <c r="L168" s="124"/>
      <c r="M168" s="128"/>
      <c r="T168" s="129"/>
      <c r="AT168" s="126" t="s">
        <v>142</v>
      </c>
      <c r="AU168" s="126" t="s">
        <v>85</v>
      </c>
      <c r="AV168" s="12" t="s">
        <v>83</v>
      </c>
      <c r="AW168" s="12" t="s">
        <v>37</v>
      </c>
      <c r="AX168" s="12" t="s">
        <v>75</v>
      </c>
      <c r="AY168" s="126" t="s">
        <v>131</v>
      </c>
    </row>
    <row r="169" spans="2:51" s="13" customFormat="1" hidden="1" x14ac:dyDescent="0.25">
      <c r="B169" s="130"/>
      <c r="D169" s="125" t="s">
        <v>142</v>
      </c>
      <c r="E169" s="131" t="s">
        <v>3</v>
      </c>
      <c r="F169" s="132" t="s">
        <v>573</v>
      </c>
      <c r="H169" s="133">
        <v>30.22</v>
      </c>
      <c r="L169" s="130"/>
      <c r="M169" s="134"/>
      <c r="T169" s="135"/>
      <c r="AT169" s="131" t="s">
        <v>142</v>
      </c>
      <c r="AU169" s="131" t="s">
        <v>85</v>
      </c>
      <c r="AV169" s="13" t="s">
        <v>85</v>
      </c>
      <c r="AW169" s="13" t="s">
        <v>37</v>
      </c>
      <c r="AX169" s="13" t="s">
        <v>75</v>
      </c>
      <c r="AY169" s="131" t="s">
        <v>131</v>
      </c>
    </row>
    <row r="170" spans="2:51" s="12" customFormat="1" hidden="1" x14ac:dyDescent="0.25">
      <c r="B170" s="124"/>
      <c r="D170" s="125" t="s">
        <v>142</v>
      </c>
      <c r="E170" s="126" t="s">
        <v>3</v>
      </c>
      <c r="F170" s="127" t="s">
        <v>574</v>
      </c>
      <c r="H170" s="126" t="s">
        <v>3</v>
      </c>
      <c r="L170" s="124"/>
      <c r="M170" s="128"/>
      <c r="T170" s="129"/>
      <c r="AT170" s="126" t="s">
        <v>142</v>
      </c>
      <c r="AU170" s="126" t="s">
        <v>85</v>
      </c>
      <c r="AV170" s="12" t="s">
        <v>83</v>
      </c>
      <c r="AW170" s="12" t="s">
        <v>37</v>
      </c>
      <c r="AX170" s="12" t="s">
        <v>75</v>
      </c>
      <c r="AY170" s="126" t="s">
        <v>131</v>
      </c>
    </row>
    <row r="171" spans="2:51" s="13" customFormat="1" hidden="1" x14ac:dyDescent="0.25">
      <c r="B171" s="130"/>
      <c r="D171" s="125" t="s">
        <v>142</v>
      </c>
      <c r="E171" s="131" t="s">
        <v>3</v>
      </c>
      <c r="F171" s="132" t="s">
        <v>575</v>
      </c>
      <c r="H171" s="133">
        <v>7.97</v>
      </c>
      <c r="L171" s="130"/>
      <c r="M171" s="134"/>
      <c r="T171" s="135"/>
      <c r="AT171" s="131" t="s">
        <v>142</v>
      </c>
      <c r="AU171" s="131" t="s">
        <v>85</v>
      </c>
      <c r="AV171" s="13" t="s">
        <v>85</v>
      </c>
      <c r="AW171" s="13" t="s">
        <v>37</v>
      </c>
      <c r="AX171" s="13" t="s">
        <v>75</v>
      </c>
      <c r="AY171" s="131" t="s">
        <v>131</v>
      </c>
    </row>
    <row r="172" spans="2:51" s="12" customFormat="1" hidden="1" x14ac:dyDescent="0.25">
      <c r="B172" s="124"/>
      <c r="D172" s="125" t="s">
        <v>142</v>
      </c>
      <c r="E172" s="126" t="s">
        <v>3</v>
      </c>
      <c r="F172" s="127" t="s">
        <v>576</v>
      </c>
      <c r="H172" s="126" t="s">
        <v>3</v>
      </c>
      <c r="L172" s="124"/>
      <c r="M172" s="128"/>
      <c r="T172" s="129"/>
      <c r="AT172" s="126" t="s">
        <v>142</v>
      </c>
      <c r="AU172" s="126" t="s">
        <v>85</v>
      </c>
      <c r="AV172" s="12" t="s">
        <v>83</v>
      </c>
      <c r="AW172" s="12" t="s">
        <v>37</v>
      </c>
      <c r="AX172" s="12" t="s">
        <v>75</v>
      </c>
      <c r="AY172" s="126" t="s">
        <v>131</v>
      </c>
    </row>
    <row r="173" spans="2:51" s="13" customFormat="1" hidden="1" x14ac:dyDescent="0.25">
      <c r="B173" s="130"/>
      <c r="D173" s="125" t="s">
        <v>142</v>
      </c>
      <c r="E173" s="131" t="s">
        <v>3</v>
      </c>
      <c r="F173" s="132" t="s">
        <v>577</v>
      </c>
      <c r="H173" s="133">
        <v>29.08</v>
      </c>
      <c r="L173" s="130"/>
      <c r="M173" s="134"/>
      <c r="T173" s="135"/>
      <c r="AT173" s="131" t="s">
        <v>142</v>
      </c>
      <c r="AU173" s="131" t="s">
        <v>85</v>
      </c>
      <c r="AV173" s="13" t="s">
        <v>85</v>
      </c>
      <c r="AW173" s="13" t="s">
        <v>37</v>
      </c>
      <c r="AX173" s="13" t="s">
        <v>75</v>
      </c>
      <c r="AY173" s="131" t="s">
        <v>131</v>
      </c>
    </row>
    <row r="174" spans="2:51" s="12" customFormat="1" hidden="1" x14ac:dyDescent="0.25">
      <c r="B174" s="124"/>
      <c r="D174" s="125" t="s">
        <v>142</v>
      </c>
      <c r="E174" s="126" t="s">
        <v>3</v>
      </c>
      <c r="F174" s="127" t="s">
        <v>578</v>
      </c>
      <c r="H174" s="126" t="s">
        <v>3</v>
      </c>
      <c r="L174" s="124"/>
      <c r="M174" s="128"/>
      <c r="T174" s="129"/>
      <c r="AT174" s="126" t="s">
        <v>142</v>
      </c>
      <c r="AU174" s="126" t="s">
        <v>85</v>
      </c>
      <c r="AV174" s="12" t="s">
        <v>83</v>
      </c>
      <c r="AW174" s="12" t="s">
        <v>37</v>
      </c>
      <c r="AX174" s="12" t="s">
        <v>75</v>
      </c>
      <c r="AY174" s="126" t="s">
        <v>131</v>
      </c>
    </row>
    <row r="175" spans="2:51" s="13" customFormat="1" hidden="1" x14ac:dyDescent="0.25">
      <c r="B175" s="130"/>
      <c r="D175" s="125" t="s">
        <v>142</v>
      </c>
      <c r="E175" s="131" t="s">
        <v>3</v>
      </c>
      <c r="F175" s="132" t="s">
        <v>579</v>
      </c>
      <c r="H175" s="133">
        <v>102.31</v>
      </c>
      <c r="L175" s="130"/>
      <c r="M175" s="134"/>
      <c r="T175" s="135"/>
      <c r="AT175" s="131" t="s">
        <v>142</v>
      </c>
      <c r="AU175" s="131" t="s">
        <v>85</v>
      </c>
      <c r="AV175" s="13" t="s">
        <v>85</v>
      </c>
      <c r="AW175" s="13" t="s">
        <v>37</v>
      </c>
      <c r="AX175" s="13" t="s">
        <v>75</v>
      </c>
      <c r="AY175" s="131" t="s">
        <v>131</v>
      </c>
    </row>
    <row r="176" spans="2:51" s="12" customFormat="1" hidden="1" x14ac:dyDescent="0.25">
      <c r="B176" s="124"/>
      <c r="D176" s="125" t="s">
        <v>142</v>
      </c>
      <c r="E176" s="126" t="s">
        <v>3</v>
      </c>
      <c r="F176" s="127" t="s">
        <v>580</v>
      </c>
      <c r="H176" s="126" t="s">
        <v>3</v>
      </c>
      <c r="L176" s="124"/>
      <c r="M176" s="128"/>
      <c r="T176" s="129"/>
      <c r="AT176" s="126" t="s">
        <v>142</v>
      </c>
      <c r="AU176" s="126" t="s">
        <v>85</v>
      </c>
      <c r="AV176" s="12" t="s">
        <v>83</v>
      </c>
      <c r="AW176" s="12" t="s">
        <v>37</v>
      </c>
      <c r="AX176" s="12" t="s">
        <v>75</v>
      </c>
      <c r="AY176" s="126" t="s">
        <v>131</v>
      </c>
    </row>
    <row r="177" spans="2:65" s="13" customFormat="1" hidden="1" x14ac:dyDescent="0.25">
      <c r="B177" s="130"/>
      <c r="D177" s="125" t="s">
        <v>142</v>
      </c>
      <c r="E177" s="131" t="s">
        <v>3</v>
      </c>
      <c r="F177" s="132" t="s">
        <v>581</v>
      </c>
      <c r="H177" s="133">
        <v>24.7</v>
      </c>
      <c r="L177" s="130"/>
      <c r="M177" s="134"/>
      <c r="T177" s="135"/>
      <c r="AT177" s="131" t="s">
        <v>142</v>
      </c>
      <c r="AU177" s="131" t="s">
        <v>85</v>
      </c>
      <c r="AV177" s="13" t="s">
        <v>85</v>
      </c>
      <c r="AW177" s="13" t="s">
        <v>37</v>
      </c>
      <c r="AX177" s="13" t="s">
        <v>75</v>
      </c>
      <c r="AY177" s="131" t="s">
        <v>131</v>
      </c>
    </row>
    <row r="178" spans="2:65" s="12" customFormat="1" hidden="1" x14ac:dyDescent="0.25">
      <c r="B178" s="124"/>
      <c r="D178" s="125" t="s">
        <v>142</v>
      </c>
      <c r="E178" s="126" t="s">
        <v>3</v>
      </c>
      <c r="F178" s="127" t="s">
        <v>582</v>
      </c>
      <c r="H178" s="126" t="s">
        <v>3</v>
      </c>
      <c r="L178" s="124"/>
      <c r="M178" s="128"/>
      <c r="T178" s="129"/>
      <c r="AT178" s="126" t="s">
        <v>142</v>
      </c>
      <c r="AU178" s="126" t="s">
        <v>85</v>
      </c>
      <c r="AV178" s="12" t="s">
        <v>83</v>
      </c>
      <c r="AW178" s="12" t="s">
        <v>37</v>
      </c>
      <c r="AX178" s="12" t="s">
        <v>75</v>
      </c>
      <c r="AY178" s="126" t="s">
        <v>131</v>
      </c>
    </row>
    <row r="179" spans="2:65" s="13" customFormat="1" hidden="1" x14ac:dyDescent="0.25">
      <c r="B179" s="130"/>
      <c r="D179" s="125" t="s">
        <v>142</v>
      </c>
      <c r="E179" s="131" t="s">
        <v>3</v>
      </c>
      <c r="F179" s="132" t="s">
        <v>583</v>
      </c>
      <c r="H179" s="133">
        <v>18.649999999999999</v>
      </c>
      <c r="L179" s="130"/>
      <c r="M179" s="134"/>
      <c r="T179" s="135"/>
      <c r="AT179" s="131" t="s">
        <v>142</v>
      </c>
      <c r="AU179" s="131" t="s">
        <v>85</v>
      </c>
      <c r="AV179" s="13" t="s">
        <v>85</v>
      </c>
      <c r="AW179" s="13" t="s">
        <v>37</v>
      </c>
      <c r="AX179" s="13" t="s">
        <v>75</v>
      </c>
      <c r="AY179" s="131" t="s">
        <v>131</v>
      </c>
    </row>
    <row r="180" spans="2:65" s="12" customFormat="1" hidden="1" x14ac:dyDescent="0.25">
      <c r="B180" s="124"/>
      <c r="D180" s="125" t="s">
        <v>142</v>
      </c>
      <c r="E180" s="126" t="s">
        <v>3</v>
      </c>
      <c r="F180" s="127" t="s">
        <v>584</v>
      </c>
      <c r="H180" s="126" t="s">
        <v>3</v>
      </c>
      <c r="L180" s="124"/>
      <c r="M180" s="128"/>
      <c r="T180" s="129"/>
      <c r="AT180" s="126" t="s">
        <v>142</v>
      </c>
      <c r="AU180" s="126" t="s">
        <v>85</v>
      </c>
      <c r="AV180" s="12" t="s">
        <v>83</v>
      </c>
      <c r="AW180" s="12" t="s">
        <v>37</v>
      </c>
      <c r="AX180" s="12" t="s">
        <v>75</v>
      </c>
      <c r="AY180" s="126" t="s">
        <v>131</v>
      </c>
    </row>
    <row r="181" spans="2:65" s="13" customFormat="1" hidden="1" x14ac:dyDescent="0.25">
      <c r="B181" s="130"/>
      <c r="D181" s="125" t="s">
        <v>142</v>
      </c>
      <c r="E181" s="131" t="s">
        <v>3</v>
      </c>
      <c r="F181" s="132" t="s">
        <v>585</v>
      </c>
      <c r="H181" s="133">
        <v>5.56</v>
      </c>
      <c r="L181" s="130"/>
      <c r="M181" s="134"/>
      <c r="T181" s="135"/>
      <c r="AT181" s="131" t="s">
        <v>142</v>
      </c>
      <c r="AU181" s="131" t="s">
        <v>85</v>
      </c>
      <c r="AV181" s="13" t="s">
        <v>85</v>
      </c>
      <c r="AW181" s="13" t="s">
        <v>37</v>
      </c>
      <c r="AX181" s="13" t="s">
        <v>75</v>
      </c>
      <c r="AY181" s="131" t="s">
        <v>131</v>
      </c>
    </row>
    <row r="182" spans="2:65" s="12" customFormat="1" hidden="1" x14ac:dyDescent="0.25">
      <c r="B182" s="124"/>
      <c r="D182" s="125" t="s">
        <v>142</v>
      </c>
      <c r="E182" s="126" t="s">
        <v>3</v>
      </c>
      <c r="F182" s="127" t="s">
        <v>586</v>
      </c>
      <c r="H182" s="126" t="s">
        <v>3</v>
      </c>
      <c r="L182" s="124"/>
      <c r="M182" s="128"/>
      <c r="T182" s="129"/>
      <c r="AT182" s="126" t="s">
        <v>142</v>
      </c>
      <c r="AU182" s="126" t="s">
        <v>85</v>
      </c>
      <c r="AV182" s="12" t="s">
        <v>83</v>
      </c>
      <c r="AW182" s="12" t="s">
        <v>37</v>
      </c>
      <c r="AX182" s="12" t="s">
        <v>75</v>
      </c>
      <c r="AY182" s="126" t="s">
        <v>131</v>
      </c>
    </row>
    <row r="183" spans="2:65" s="13" customFormat="1" hidden="1" x14ac:dyDescent="0.25">
      <c r="B183" s="130"/>
      <c r="D183" s="125" t="s">
        <v>142</v>
      </c>
      <c r="E183" s="131" t="s">
        <v>3</v>
      </c>
      <c r="F183" s="132" t="s">
        <v>587</v>
      </c>
      <c r="H183" s="133">
        <v>25.42</v>
      </c>
      <c r="L183" s="130"/>
      <c r="M183" s="134"/>
      <c r="T183" s="135"/>
      <c r="AT183" s="131" t="s">
        <v>142</v>
      </c>
      <c r="AU183" s="131" t="s">
        <v>85</v>
      </c>
      <c r="AV183" s="13" t="s">
        <v>85</v>
      </c>
      <c r="AW183" s="13" t="s">
        <v>37</v>
      </c>
      <c r="AX183" s="13" t="s">
        <v>75</v>
      </c>
      <c r="AY183" s="131" t="s">
        <v>131</v>
      </c>
    </row>
    <row r="184" spans="2:65" s="14" customFormat="1" hidden="1" x14ac:dyDescent="0.25">
      <c r="B184" s="145"/>
      <c r="D184" s="125" t="s">
        <v>142</v>
      </c>
      <c r="E184" s="146" t="s">
        <v>3</v>
      </c>
      <c r="F184" s="147" t="s">
        <v>162</v>
      </c>
      <c r="H184" s="148">
        <v>999.10000000000014</v>
      </c>
      <c r="L184" s="145"/>
      <c r="M184" s="149"/>
      <c r="T184" s="150"/>
      <c r="AT184" s="146" t="s">
        <v>142</v>
      </c>
      <c r="AU184" s="146" t="s">
        <v>85</v>
      </c>
      <c r="AV184" s="14" t="s">
        <v>138</v>
      </c>
      <c r="AW184" s="14" t="s">
        <v>37</v>
      </c>
      <c r="AX184" s="14" t="s">
        <v>83</v>
      </c>
      <c r="AY184" s="146" t="s">
        <v>131</v>
      </c>
    </row>
    <row r="185" spans="2:65" s="1" customFormat="1" ht="33" customHeight="1" x14ac:dyDescent="0.25">
      <c r="B185" s="108"/>
      <c r="C185" s="320" t="s">
        <v>205</v>
      </c>
      <c r="D185" s="320" t="s">
        <v>133</v>
      </c>
      <c r="E185" s="321" t="s">
        <v>588</v>
      </c>
      <c r="F185" s="322" t="s">
        <v>589</v>
      </c>
      <c r="G185" s="323" t="s">
        <v>136</v>
      </c>
      <c r="H185" s="324">
        <v>0.23899999999999999</v>
      </c>
      <c r="I185" s="316"/>
      <c r="J185" s="340">
        <f>ROUND(I185*H185,2)</f>
        <v>0</v>
      </c>
      <c r="K185" s="322" t="s">
        <v>137</v>
      </c>
      <c r="L185" s="26"/>
      <c r="M185" s="115" t="s">
        <v>3</v>
      </c>
      <c r="N185" s="116" t="s">
        <v>46</v>
      </c>
      <c r="O185" s="117">
        <v>2.3170000000000002</v>
      </c>
      <c r="P185" s="117">
        <f>O185*H185</f>
        <v>0.55376300000000001</v>
      </c>
      <c r="Q185" s="117">
        <v>2.5018699999999998</v>
      </c>
      <c r="R185" s="117">
        <f>Q185*H185</f>
        <v>0.59794692999999988</v>
      </c>
      <c r="S185" s="117">
        <v>0</v>
      </c>
      <c r="T185" s="118">
        <f>S185*H185</f>
        <v>0</v>
      </c>
      <c r="AR185" s="119" t="s">
        <v>138</v>
      </c>
      <c r="AT185" s="119" t="s">
        <v>133</v>
      </c>
      <c r="AU185" s="119" t="s">
        <v>85</v>
      </c>
      <c r="AY185" s="17" t="s">
        <v>131</v>
      </c>
      <c r="BE185" s="120">
        <f>IF(N185="základní",J185,0)</f>
        <v>0</v>
      </c>
      <c r="BF185" s="120">
        <f>IF(N185="snížená",J185,0)</f>
        <v>0</v>
      </c>
      <c r="BG185" s="120">
        <f>IF(N185="zákl. přenesená",J185,0)</f>
        <v>0</v>
      </c>
      <c r="BH185" s="120">
        <f>IF(N185="sníž. přenesená",J185,0)</f>
        <v>0</v>
      </c>
      <c r="BI185" s="120">
        <f>IF(N185="nulová",J185,0)</f>
        <v>0</v>
      </c>
      <c r="BJ185" s="17" t="s">
        <v>83</v>
      </c>
      <c r="BK185" s="120">
        <f>ROUND(I185*H185,2)</f>
        <v>0</v>
      </c>
      <c r="BL185" s="17" t="s">
        <v>138</v>
      </c>
      <c r="BM185" s="119" t="s">
        <v>590</v>
      </c>
    </row>
    <row r="186" spans="2:65" s="1" customFormat="1" hidden="1" x14ac:dyDescent="0.25">
      <c r="B186" s="26"/>
      <c r="D186" s="121" t="s">
        <v>140</v>
      </c>
      <c r="F186" s="122" t="s">
        <v>591</v>
      </c>
      <c r="L186" s="26"/>
      <c r="M186" s="123"/>
      <c r="T186" s="39"/>
      <c r="AT186" s="17" t="s">
        <v>140</v>
      </c>
      <c r="AU186" s="17" t="s">
        <v>85</v>
      </c>
    </row>
    <row r="187" spans="2:65" s="12" customFormat="1" ht="20.6" hidden="1" x14ac:dyDescent="0.25">
      <c r="B187" s="124"/>
      <c r="D187" s="125" t="s">
        <v>142</v>
      </c>
      <c r="E187" s="126" t="s">
        <v>3</v>
      </c>
      <c r="F187" s="127" t="s">
        <v>592</v>
      </c>
      <c r="H187" s="126" t="s">
        <v>3</v>
      </c>
      <c r="L187" s="124"/>
      <c r="M187" s="128"/>
      <c r="T187" s="129"/>
      <c r="AT187" s="126" t="s">
        <v>142</v>
      </c>
      <c r="AU187" s="126" t="s">
        <v>85</v>
      </c>
      <c r="AV187" s="12" t="s">
        <v>83</v>
      </c>
      <c r="AW187" s="12" t="s">
        <v>37</v>
      </c>
      <c r="AX187" s="12" t="s">
        <v>75</v>
      </c>
      <c r="AY187" s="126" t="s">
        <v>131</v>
      </c>
    </row>
    <row r="188" spans="2:65" s="13" customFormat="1" hidden="1" x14ac:dyDescent="0.25">
      <c r="B188" s="130"/>
      <c r="D188" s="125" t="s">
        <v>142</v>
      </c>
      <c r="E188" s="131" t="s">
        <v>3</v>
      </c>
      <c r="F188" s="132" t="s">
        <v>593</v>
      </c>
      <c r="H188" s="133">
        <v>0.23899999999999999</v>
      </c>
      <c r="L188" s="130"/>
      <c r="M188" s="134"/>
      <c r="T188" s="135"/>
      <c r="AT188" s="131" t="s">
        <v>142</v>
      </c>
      <c r="AU188" s="131" t="s">
        <v>85</v>
      </c>
      <c r="AV188" s="13" t="s">
        <v>85</v>
      </c>
      <c r="AW188" s="13" t="s">
        <v>37</v>
      </c>
      <c r="AX188" s="13" t="s">
        <v>83</v>
      </c>
      <c r="AY188" s="131" t="s">
        <v>131</v>
      </c>
    </row>
    <row r="189" spans="2:65" s="1" customFormat="1" ht="37.75" customHeight="1" x14ac:dyDescent="0.25">
      <c r="B189" s="108"/>
      <c r="C189" s="320" t="s">
        <v>210</v>
      </c>
      <c r="D189" s="320" t="s">
        <v>133</v>
      </c>
      <c r="E189" s="321" t="s">
        <v>594</v>
      </c>
      <c r="F189" s="322" t="s">
        <v>595</v>
      </c>
      <c r="G189" s="323" t="s">
        <v>136</v>
      </c>
      <c r="H189" s="324">
        <v>0.23899999999999999</v>
      </c>
      <c r="I189" s="316"/>
      <c r="J189" s="340">
        <f>ROUND(I189*H189,2)</f>
        <v>0</v>
      </c>
      <c r="K189" s="322" t="s">
        <v>137</v>
      </c>
      <c r="L189" s="26"/>
      <c r="M189" s="115" t="s">
        <v>3</v>
      </c>
      <c r="N189" s="116" t="s">
        <v>46</v>
      </c>
      <c r="O189" s="117">
        <v>0.67500000000000004</v>
      </c>
      <c r="P189" s="117">
        <f>O189*H189</f>
        <v>0.161325</v>
      </c>
      <c r="Q189" s="117">
        <v>0</v>
      </c>
      <c r="R189" s="117">
        <f>Q189*H189</f>
        <v>0</v>
      </c>
      <c r="S189" s="117">
        <v>0</v>
      </c>
      <c r="T189" s="118">
        <f>S189*H189</f>
        <v>0</v>
      </c>
      <c r="AR189" s="119" t="s">
        <v>138</v>
      </c>
      <c r="AT189" s="119" t="s">
        <v>133</v>
      </c>
      <c r="AU189" s="119" t="s">
        <v>85</v>
      </c>
      <c r="AY189" s="17" t="s">
        <v>131</v>
      </c>
      <c r="BE189" s="120">
        <f>IF(N189="základní",J189,0)</f>
        <v>0</v>
      </c>
      <c r="BF189" s="120">
        <f>IF(N189="snížená",J189,0)</f>
        <v>0</v>
      </c>
      <c r="BG189" s="120">
        <f>IF(N189="zákl. přenesená",J189,0)</f>
        <v>0</v>
      </c>
      <c r="BH189" s="120">
        <f>IF(N189="sníž. přenesená",J189,0)</f>
        <v>0</v>
      </c>
      <c r="BI189" s="120">
        <f>IF(N189="nulová",J189,0)</f>
        <v>0</v>
      </c>
      <c r="BJ189" s="17" t="s">
        <v>83</v>
      </c>
      <c r="BK189" s="120">
        <f>ROUND(I189*H189,2)</f>
        <v>0</v>
      </c>
      <c r="BL189" s="17" t="s">
        <v>138</v>
      </c>
      <c r="BM189" s="119" t="s">
        <v>596</v>
      </c>
    </row>
    <row r="190" spans="2:65" s="1" customFormat="1" hidden="1" x14ac:dyDescent="0.25">
      <c r="B190" s="26"/>
      <c r="D190" s="121" t="s">
        <v>140</v>
      </c>
      <c r="F190" s="122" t="s">
        <v>597</v>
      </c>
      <c r="L190" s="26"/>
      <c r="M190" s="123"/>
      <c r="T190" s="39"/>
      <c r="AT190" s="17" t="s">
        <v>140</v>
      </c>
      <c r="AU190" s="17" t="s">
        <v>85</v>
      </c>
    </row>
    <row r="191" spans="2:65" s="1" customFormat="1" ht="33" customHeight="1" x14ac:dyDescent="0.25">
      <c r="B191" s="108"/>
      <c r="C191" s="320" t="s">
        <v>215</v>
      </c>
      <c r="D191" s="320" t="s">
        <v>133</v>
      </c>
      <c r="E191" s="321" t="s">
        <v>598</v>
      </c>
      <c r="F191" s="322" t="s">
        <v>599</v>
      </c>
      <c r="G191" s="323" t="s">
        <v>136</v>
      </c>
      <c r="H191" s="324">
        <v>0.23899999999999999</v>
      </c>
      <c r="I191" s="316"/>
      <c r="J191" s="340">
        <f>ROUND(I191*H191,2)</f>
        <v>0</v>
      </c>
      <c r="K191" s="322" t="s">
        <v>137</v>
      </c>
      <c r="L191" s="26"/>
      <c r="M191" s="115" t="s">
        <v>3</v>
      </c>
      <c r="N191" s="116" t="s">
        <v>46</v>
      </c>
      <c r="O191" s="117">
        <v>0.20799999999999999</v>
      </c>
      <c r="P191" s="117">
        <f>O191*H191</f>
        <v>4.9711999999999992E-2</v>
      </c>
      <c r="Q191" s="117">
        <v>0</v>
      </c>
      <c r="R191" s="117">
        <f>Q191*H191</f>
        <v>0</v>
      </c>
      <c r="S191" s="117">
        <v>0</v>
      </c>
      <c r="T191" s="118">
        <f>S191*H191</f>
        <v>0</v>
      </c>
      <c r="AR191" s="119" t="s">
        <v>138</v>
      </c>
      <c r="AT191" s="119" t="s">
        <v>133</v>
      </c>
      <c r="AU191" s="119" t="s">
        <v>85</v>
      </c>
      <c r="AY191" s="17" t="s">
        <v>131</v>
      </c>
      <c r="BE191" s="120">
        <f>IF(N191="základní",J191,0)</f>
        <v>0</v>
      </c>
      <c r="BF191" s="120">
        <f>IF(N191="snížená",J191,0)</f>
        <v>0</v>
      </c>
      <c r="BG191" s="120">
        <f>IF(N191="zákl. přenesená",J191,0)</f>
        <v>0</v>
      </c>
      <c r="BH191" s="120">
        <f>IF(N191="sníž. přenesená",J191,0)</f>
        <v>0</v>
      </c>
      <c r="BI191" s="120">
        <f>IF(N191="nulová",J191,0)</f>
        <v>0</v>
      </c>
      <c r="BJ191" s="17" t="s">
        <v>83</v>
      </c>
      <c r="BK191" s="120">
        <f>ROUND(I191*H191,2)</f>
        <v>0</v>
      </c>
      <c r="BL191" s="17" t="s">
        <v>138</v>
      </c>
      <c r="BM191" s="119" t="s">
        <v>600</v>
      </c>
    </row>
    <row r="192" spans="2:65" s="1" customFormat="1" hidden="1" x14ac:dyDescent="0.25">
      <c r="B192" s="26"/>
      <c r="D192" s="121" t="s">
        <v>140</v>
      </c>
      <c r="F192" s="122" t="s">
        <v>601</v>
      </c>
      <c r="L192" s="26"/>
      <c r="M192" s="123"/>
      <c r="T192" s="39"/>
      <c r="AT192" s="17" t="s">
        <v>140</v>
      </c>
      <c r="AU192" s="17" t="s">
        <v>85</v>
      </c>
    </row>
    <row r="193" spans="2:65" s="1" customFormat="1" ht="33" customHeight="1" x14ac:dyDescent="0.25">
      <c r="B193" s="108"/>
      <c r="C193" s="320" t="s">
        <v>221</v>
      </c>
      <c r="D193" s="320" t="s">
        <v>133</v>
      </c>
      <c r="E193" s="321" t="s">
        <v>602</v>
      </c>
      <c r="F193" s="322" t="s">
        <v>603</v>
      </c>
      <c r="G193" s="323" t="s">
        <v>165</v>
      </c>
      <c r="H193" s="324">
        <v>167.55</v>
      </c>
      <c r="I193" s="316"/>
      <c r="J193" s="340">
        <f>ROUND(I193*H193,2)</f>
        <v>0</v>
      </c>
      <c r="K193" s="322" t="s">
        <v>137</v>
      </c>
      <c r="L193" s="26"/>
      <c r="M193" s="115" t="s">
        <v>3</v>
      </c>
      <c r="N193" s="116" t="s">
        <v>46</v>
      </c>
      <c r="O193" s="117">
        <v>0.373</v>
      </c>
      <c r="P193" s="117">
        <f>O193*H193</f>
        <v>62.496150000000007</v>
      </c>
      <c r="Q193" s="117">
        <v>7.4260000000000007E-2</v>
      </c>
      <c r="R193" s="117">
        <f>Q193*H193</f>
        <v>12.442263000000002</v>
      </c>
      <c r="S193" s="117">
        <v>0</v>
      </c>
      <c r="T193" s="118">
        <f>S193*H193</f>
        <v>0</v>
      </c>
      <c r="AR193" s="119" t="s">
        <v>138</v>
      </c>
      <c r="AT193" s="119" t="s">
        <v>133</v>
      </c>
      <c r="AU193" s="119" t="s">
        <v>85</v>
      </c>
      <c r="AY193" s="17" t="s">
        <v>131</v>
      </c>
      <c r="BE193" s="120">
        <f>IF(N193="základní",J193,0)</f>
        <v>0</v>
      </c>
      <c r="BF193" s="120">
        <f>IF(N193="snížená",J193,0)</f>
        <v>0</v>
      </c>
      <c r="BG193" s="120">
        <f>IF(N193="zákl. přenesená",J193,0)</f>
        <v>0</v>
      </c>
      <c r="BH193" s="120">
        <f>IF(N193="sníž. přenesená",J193,0)</f>
        <v>0</v>
      </c>
      <c r="BI193" s="120">
        <f>IF(N193="nulová",J193,0)</f>
        <v>0</v>
      </c>
      <c r="BJ193" s="17" t="s">
        <v>83</v>
      </c>
      <c r="BK193" s="120">
        <f>ROUND(I193*H193,2)</f>
        <v>0</v>
      </c>
      <c r="BL193" s="17" t="s">
        <v>138</v>
      </c>
      <c r="BM193" s="119" t="s">
        <v>604</v>
      </c>
    </row>
    <row r="194" spans="2:65" s="1" customFormat="1" hidden="1" x14ac:dyDescent="0.25">
      <c r="B194" s="26"/>
      <c r="D194" s="121" t="s">
        <v>140</v>
      </c>
      <c r="F194" s="122" t="s">
        <v>605</v>
      </c>
      <c r="L194" s="26"/>
      <c r="M194" s="123"/>
      <c r="T194" s="39"/>
      <c r="AT194" s="17" t="s">
        <v>140</v>
      </c>
      <c r="AU194" s="17" t="s">
        <v>85</v>
      </c>
    </row>
    <row r="195" spans="2:65" s="12" customFormat="1" ht="20.6" hidden="1" x14ac:dyDescent="0.25">
      <c r="B195" s="124"/>
      <c r="D195" s="125" t="s">
        <v>142</v>
      </c>
      <c r="E195" s="126" t="s">
        <v>3</v>
      </c>
      <c r="F195" s="127" t="s">
        <v>606</v>
      </c>
      <c r="H195" s="126" t="s">
        <v>3</v>
      </c>
      <c r="L195" s="124"/>
      <c r="M195" s="128"/>
      <c r="T195" s="129"/>
      <c r="AT195" s="126" t="s">
        <v>142</v>
      </c>
      <c r="AU195" s="126" t="s">
        <v>85</v>
      </c>
      <c r="AV195" s="12" t="s">
        <v>83</v>
      </c>
      <c r="AW195" s="12" t="s">
        <v>37</v>
      </c>
      <c r="AX195" s="12" t="s">
        <v>75</v>
      </c>
      <c r="AY195" s="126" t="s">
        <v>131</v>
      </c>
    </row>
    <row r="196" spans="2:65" s="12" customFormat="1" hidden="1" x14ac:dyDescent="0.25">
      <c r="B196" s="124"/>
      <c r="D196" s="125" t="s">
        <v>142</v>
      </c>
      <c r="E196" s="126" t="s">
        <v>3</v>
      </c>
      <c r="F196" s="127" t="s">
        <v>552</v>
      </c>
      <c r="H196" s="126" t="s">
        <v>3</v>
      </c>
      <c r="L196" s="124"/>
      <c r="M196" s="128"/>
      <c r="T196" s="129"/>
      <c r="AT196" s="126" t="s">
        <v>142</v>
      </c>
      <c r="AU196" s="126" t="s">
        <v>85</v>
      </c>
      <c r="AV196" s="12" t="s">
        <v>83</v>
      </c>
      <c r="AW196" s="12" t="s">
        <v>37</v>
      </c>
      <c r="AX196" s="12" t="s">
        <v>75</v>
      </c>
      <c r="AY196" s="126" t="s">
        <v>131</v>
      </c>
    </row>
    <row r="197" spans="2:65" s="13" customFormat="1" hidden="1" x14ac:dyDescent="0.25">
      <c r="B197" s="130"/>
      <c r="D197" s="125" t="s">
        <v>142</v>
      </c>
      <c r="E197" s="131" t="s">
        <v>3</v>
      </c>
      <c r="F197" s="132" t="s">
        <v>607</v>
      </c>
      <c r="H197" s="133">
        <v>5.5</v>
      </c>
      <c r="L197" s="130"/>
      <c r="M197" s="134"/>
      <c r="T197" s="135"/>
      <c r="AT197" s="131" t="s">
        <v>142</v>
      </c>
      <c r="AU197" s="131" t="s">
        <v>85</v>
      </c>
      <c r="AV197" s="13" t="s">
        <v>85</v>
      </c>
      <c r="AW197" s="13" t="s">
        <v>37</v>
      </c>
      <c r="AX197" s="13" t="s">
        <v>75</v>
      </c>
      <c r="AY197" s="131" t="s">
        <v>131</v>
      </c>
    </row>
    <row r="198" spans="2:65" s="12" customFormat="1" hidden="1" x14ac:dyDescent="0.25">
      <c r="B198" s="124"/>
      <c r="D198" s="125" t="s">
        <v>142</v>
      </c>
      <c r="E198" s="126" t="s">
        <v>3</v>
      </c>
      <c r="F198" s="127" t="s">
        <v>554</v>
      </c>
      <c r="H198" s="126" t="s">
        <v>3</v>
      </c>
      <c r="L198" s="124"/>
      <c r="M198" s="128"/>
      <c r="T198" s="129"/>
      <c r="AT198" s="126" t="s">
        <v>142</v>
      </c>
      <c r="AU198" s="126" t="s">
        <v>85</v>
      </c>
      <c r="AV198" s="12" t="s">
        <v>83</v>
      </c>
      <c r="AW198" s="12" t="s">
        <v>37</v>
      </c>
      <c r="AX198" s="12" t="s">
        <v>75</v>
      </c>
      <c r="AY198" s="126" t="s">
        <v>131</v>
      </c>
    </row>
    <row r="199" spans="2:65" s="13" customFormat="1" hidden="1" x14ac:dyDescent="0.25">
      <c r="B199" s="130"/>
      <c r="D199" s="125" t="s">
        <v>142</v>
      </c>
      <c r="E199" s="131" t="s">
        <v>3</v>
      </c>
      <c r="F199" s="132" t="s">
        <v>608</v>
      </c>
      <c r="H199" s="133">
        <v>12.04</v>
      </c>
      <c r="L199" s="130"/>
      <c r="M199" s="134"/>
      <c r="T199" s="135"/>
      <c r="AT199" s="131" t="s">
        <v>142</v>
      </c>
      <c r="AU199" s="131" t="s">
        <v>85</v>
      </c>
      <c r="AV199" s="13" t="s">
        <v>85</v>
      </c>
      <c r="AW199" s="13" t="s">
        <v>37</v>
      </c>
      <c r="AX199" s="13" t="s">
        <v>75</v>
      </c>
      <c r="AY199" s="131" t="s">
        <v>131</v>
      </c>
    </row>
    <row r="200" spans="2:65" s="12" customFormat="1" hidden="1" x14ac:dyDescent="0.25">
      <c r="B200" s="124"/>
      <c r="D200" s="125" t="s">
        <v>142</v>
      </c>
      <c r="E200" s="126" t="s">
        <v>3</v>
      </c>
      <c r="F200" s="127" t="s">
        <v>556</v>
      </c>
      <c r="H200" s="126" t="s">
        <v>3</v>
      </c>
      <c r="L200" s="124"/>
      <c r="M200" s="128"/>
      <c r="T200" s="129"/>
      <c r="AT200" s="126" t="s">
        <v>142</v>
      </c>
      <c r="AU200" s="126" t="s">
        <v>85</v>
      </c>
      <c r="AV200" s="12" t="s">
        <v>83</v>
      </c>
      <c r="AW200" s="12" t="s">
        <v>37</v>
      </c>
      <c r="AX200" s="12" t="s">
        <v>75</v>
      </c>
      <c r="AY200" s="126" t="s">
        <v>131</v>
      </c>
    </row>
    <row r="201" spans="2:65" s="13" customFormat="1" hidden="1" x14ac:dyDescent="0.25">
      <c r="B201" s="130"/>
      <c r="D201" s="125" t="s">
        <v>142</v>
      </c>
      <c r="E201" s="131" t="s">
        <v>3</v>
      </c>
      <c r="F201" s="132" t="s">
        <v>609</v>
      </c>
      <c r="H201" s="133">
        <v>140.01</v>
      </c>
      <c r="L201" s="130"/>
      <c r="M201" s="134"/>
      <c r="T201" s="135"/>
      <c r="AT201" s="131" t="s">
        <v>142</v>
      </c>
      <c r="AU201" s="131" t="s">
        <v>85</v>
      </c>
      <c r="AV201" s="13" t="s">
        <v>85</v>
      </c>
      <c r="AW201" s="13" t="s">
        <v>37</v>
      </c>
      <c r="AX201" s="13" t="s">
        <v>75</v>
      </c>
      <c r="AY201" s="131" t="s">
        <v>131</v>
      </c>
    </row>
    <row r="202" spans="2:65" s="12" customFormat="1" hidden="1" x14ac:dyDescent="0.25">
      <c r="B202" s="124"/>
      <c r="D202" s="125" t="s">
        <v>142</v>
      </c>
      <c r="E202" s="126" t="s">
        <v>3</v>
      </c>
      <c r="F202" s="127" t="s">
        <v>558</v>
      </c>
      <c r="H202" s="126" t="s">
        <v>3</v>
      </c>
      <c r="L202" s="124"/>
      <c r="M202" s="128"/>
      <c r="T202" s="129"/>
      <c r="AT202" s="126" t="s">
        <v>142</v>
      </c>
      <c r="AU202" s="126" t="s">
        <v>85</v>
      </c>
      <c r="AV202" s="12" t="s">
        <v>83</v>
      </c>
      <c r="AW202" s="12" t="s">
        <v>37</v>
      </c>
      <c r="AX202" s="12" t="s">
        <v>75</v>
      </c>
      <c r="AY202" s="126" t="s">
        <v>131</v>
      </c>
    </row>
    <row r="203" spans="2:65" s="13" customFormat="1" hidden="1" x14ac:dyDescent="0.25">
      <c r="B203" s="130"/>
      <c r="D203" s="125" t="s">
        <v>142</v>
      </c>
      <c r="E203" s="131" t="s">
        <v>3</v>
      </c>
      <c r="F203" s="132" t="s">
        <v>205</v>
      </c>
      <c r="H203" s="133">
        <v>10</v>
      </c>
      <c r="L203" s="130"/>
      <c r="M203" s="134"/>
      <c r="T203" s="135"/>
      <c r="AT203" s="131" t="s">
        <v>142</v>
      </c>
      <c r="AU203" s="131" t="s">
        <v>85</v>
      </c>
      <c r="AV203" s="13" t="s">
        <v>85</v>
      </c>
      <c r="AW203" s="13" t="s">
        <v>37</v>
      </c>
      <c r="AX203" s="13" t="s">
        <v>75</v>
      </c>
      <c r="AY203" s="131" t="s">
        <v>131</v>
      </c>
    </row>
    <row r="204" spans="2:65" s="14" customFormat="1" hidden="1" x14ac:dyDescent="0.25">
      <c r="B204" s="145"/>
      <c r="D204" s="125" t="s">
        <v>142</v>
      </c>
      <c r="E204" s="146" t="s">
        <v>3</v>
      </c>
      <c r="F204" s="147" t="s">
        <v>162</v>
      </c>
      <c r="H204" s="148">
        <v>167.54999999999998</v>
      </c>
      <c r="L204" s="145"/>
      <c r="M204" s="149"/>
      <c r="T204" s="150"/>
      <c r="AT204" s="146" t="s">
        <v>142</v>
      </c>
      <c r="AU204" s="146" t="s">
        <v>85</v>
      </c>
      <c r="AV204" s="14" t="s">
        <v>138</v>
      </c>
      <c r="AW204" s="14" t="s">
        <v>37</v>
      </c>
      <c r="AX204" s="14" t="s">
        <v>83</v>
      </c>
      <c r="AY204" s="146" t="s">
        <v>131</v>
      </c>
    </row>
    <row r="205" spans="2:65" s="1" customFormat="1" ht="24.2" customHeight="1" x14ac:dyDescent="0.25">
      <c r="B205" s="108"/>
      <c r="C205" s="320" t="s">
        <v>228</v>
      </c>
      <c r="D205" s="320" t="s">
        <v>133</v>
      </c>
      <c r="E205" s="321" t="s">
        <v>610</v>
      </c>
      <c r="F205" s="322" t="s">
        <v>611</v>
      </c>
      <c r="G205" s="323" t="s">
        <v>165</v>
      </c>
      <c r="H205" s="324">
        <v>202.3</v>
      </c>
      <c r="I205" s="316"/>
      <c r="J205" s="340">
        <f>ROUND(I205*H205,2)</f>
        <v>0</v>
      </c>
      <c r="K205" s="322" t="s">
        <v>137</v>
      </c>
      <c r="L205" s="26"/>
      <c r="M205" s="115" t="s">
        <v>3</v>
      </c>
      <c r="N205" s="116" t="s">
        <v>46</v>
      </c>
      <c r="O205" s="117">
        <v>0.27</v>
      </c>
      <c r="P205" s="117">
        <f>O205*H205</f>
        <v>54.621000000000009</v>
      </c>
      <c r="Q205" s="117">
        <v>2.0400000000000001E-2</v>
      </c>
      <c r="R205" s="117">
        <f>Q205*H205</f>
        <v>4.1269200000000001</v>
      </c>
      <c r="S205" s="117">
        <v>0</v>
      </c>
      <c r="T205" s="118">
        <f>S205*H205</f>
        <v>0</v>
      </c>
      <c r="AR205" s="119" t="s">
        <v>138</v>
      </c>
      <c r="AT205" s="119" t="s">
        <v>133</v>
      </c>
      <c r="AU205" s="119" t="s">
        <v>85</v>
      </c>
      <c r="AY205" s="17" t="s">
        <v>131</v>
      </c>
      <c r="BE205" s="120">
        <f>IF(N205="základní",J205,0)</f>
        <v>0</v>
      </c>
      <c r="BF205" s="120">
        <f>IF(N205="snížená",J205,0)</f>
        <v>0</v>
      </c>
      <c r="BG205" s="120">
        <f>IF(N205="zákl. přenesená",J205,0)</f>
        <v>0</v>
      </c>
      <c r="BH205" s="120">
        <f>IF(N205="sníž. přenesená",J205,0)</f>
        <v>0</v>
      </c>
      <c r="BI205" s="120">
        <f>IF(N205="nulová",J205,0)</f>
        <v>0</v>
      </c>
      <c r="BJ205" s="17" t="s">
        <v>83</v>
      </c>
      <c r="BK205" s="120">
        <f>ROUND(I205*H205,2)</f>
        <v>0</v>
      </c>
      <c r="BL205" s="17" t="s">
        <v>138</v>
      </c>
      <c r="BM205" s="119" t="s">
        <v>612</v>
      </c>
    </row>
    <row r="206" spans="2:65" s="1" customFormat="1" hidden="1" x14ac:dyDescent="0.25">
      <c r="B206" s="26"/>
      <c r="D206" s="121" t="s">
        <v>140</v>
      </c>
      <c r="F206" s="122" t="s">
        <v>613</v>
      </c>
      <c r="L206" s="26"/>
      <c r="M206" s="123"/>
      <c r="T206" s="39"/>
      <c r="AT206" s="17" t="s">
        <v>140</v>
      </c>
      <c r="AU206" s="17" t="s">
        <v>85</v>
      </c>
    </row>
    <row r="207" spans="2:65" s="12" customFormat="1" ht="20.6" hidden="1" x14ac:dyDescent="0.25">
      <c r="B207" s="124"/>
      <c r="D207" s="125" t="s">
        <v>142</v>
      </c>
      <c r="E207" s="126" t="s">
        <v>3</v>
      </c>
      <c r="F207" s="127" t="s">
        <v>614</v>
      </c>
      <c r="H207" s="126" t="s">
        <v>3</v>
      </c>
      <c r="L207" s="124"/>
      <c r="M207" s="128"/>
      <c r="T207" s="129"/>
      <c r="AT207" s="126" t="s">
        <v>142</v>
      </c>
      <c r="AU207" s="126" t="s">
        <v>85</v>
      </c>
      <c r="AV207" s="12" t="s">
        <v>83</v>
      </c>
      <c r="AW207" s="12" t="s">
        <v>37</v>
      </c>
      <c r="AX207" s="12" t="s">
        <v>75</v>
      </c>
      <c r="AY207" s="126" t="s">
        <v>131</v>
      </c>
    </row>
    <row r="208" spans="2:65" s="12" customFormat="1" hidden="1" x14ac:dyDescent="0.25">
      <c r="B208" s="124"/>
      <c r="D208" s="125" t="s">
        <v>142</v>
      </c>
      <c r="E208" s="126" t="s">
        <v>3</v>
      </c>
      <c r="F208" s="127" t="s">
        <v>550</v>
      </c>
      <c r="H208" s="126" t="s">
        <v>3</v>
      </c>
      <c r="L208" s="124"/>
      <c r="M208" s="128"/>
      <c r="T208" s="129"/>
      <c r="AT208" s="126" t="s">
        <v>142</v>
      </c>
      <c r="AU208" s="126" t="s">
        <v>85</v>
      </c>
      <c r="AV208" s="12" t="s">
        <v>83</v>
      </c>
      <c r="AW208" s="12" t="s">
        <v>37</v>
      </c>
      <c r="AX208" s="12" t="s">
        <v>75</v>
      </c>
      <c r="AY208" s="126" t="s">
        <v>131</v>
      </c>
    </row>
    <row r="209" spans="2:51" s="13" customFormat="1" hidden="1" x14ac:dyDescent="0.25">
      <c r="B209" s="130"/>
      <c r="D209" s="125" t="s">
        <v>142</v>
      </c>
      <c r="E209" s="131" t="s">
        <v>3</v>
      </c>
      <c r="F209" s="132" t="s">
        <v>615</v>
      </c>
      <c r="H209" s="133">
        <v>51.35</v>
      </c>
      <c r="L209" s="130"/>
      <c r="M209" s="134"/>
      <c r="T209" s="135"/>
      <c r="AT209" s="131" t="s">
        <v>142</v>
      </c>
      <c r="AU209" s="131" t="s">
        <v>85</v>
      </c>
      <c r="AV209" s="13" t="s">
        <v>85</v>
      </c>
      <c r="AW209" s="13" t="s">
        <v>37</v>
      </c>
      <c r="AX209" s="13" t="s">
        <v>75</v>
      </c>
      <c r="AY209" s="131" t="s">
        <v>131</v>
      </c>
    </row>
    <row r="210" spans="2:51" s="12" customFormat="1" hidden="1" x14ac:dyDescent="0.25">
      <c r="B210" s="124"/>
      <c r="D210" s="125" t="s">
        <v>142</v>
      </c>
      <c r="E210" s="126" t="s">
        <v>3</v>
      </c>
      <c r="F210" s="127" t="s">
        <v>552</v>
      </c>
      <c r="H210" s="126" t="s">
        <v>3</v>
      </c>
      <c r="L210" s="124"/>
      <c r="M210" s="128"/>
      <c r="T210" s="129"/>
      <c r="AT210" s="126" t="s">
        <v>142</v>
      </c>
      <c r="AU210" s="126" t="s">
        <v>85</v>
      </c>
      <c r="AV210" s="12" t="s">
        <v>83</v>
      </c>
      <c r="AW210" s="12" t="s">
        <v>37</v>
      </c>
      <c r="AX210" s="12" t="s">
        <v>75</v>
      </c>
      <c r="AY210" s="126" t="s">
        <v>131</v>
      </c>
    </row>
    <row r="211" spans="2:51" s="13" customFormat="1" hidden="1" x14ac:dyDescent="0.25">
      <c r="B211" s="130"/>
      <c r="D211" s="125" t="s">
        <v>142</v>
      </c>
      <c r="E211" s="131" t="s">
        <v>3</v>
      </c>
      <c r="F211" s="132" t="s">
        <v>607</v>
      </c>
      <c r="H211" s="133">
        <v>5.5</v>
      </c>
      <c r="L211" s="130"/>
      <c r="M211" s="134"/>
      <c r="T211" s="135"/>
      <c r="AT211" s="131" t="s">
        <v>142</v>
      </c>
      <c r="AU211" s="131" t="s">
        <v>85</v>
      </c>
      <c r="AV211" s="13" t="s">
        <v>85</v>
      </c>
      <c r="AW211" s="13" t="s">
        <v>37</v>
      </c>
      <c r="AX211" s="13" t="s">
        <v>75</v>
      </c>
      <c r="AY211" s="131" t="s">
        <v>131</v>
      </c>
    </row>
    <row r="212" spans="2:51" s="12" customFormat="1" hidden="1" x14ac:dyDescent="0.25">
      <c r="B212" s="124"/>
      <c r="D212" s="125" t="s">
        <v>142</v>
      </c>
      <c r="E212" s="126" t="s">
        <v>3</v>
      </c>
      <c r="F212" s="127" t="s">
        <v>567</v>
      </c>
      <c r="H212" s="126" t="s">
        <v>3</v>
      </c>
      <c r="L212" s="124"/>
      <c r="M212" s="128"/>
      <c r="T212" s="129"/>
      <c r="AT212" s="126" t="s">
        <v>142</v>
      </c>
      <c r="AU212" s="126" t="s">
        <v>85</v>
      </c>
      <c r="AV212" s="12" t="s">
        <v>83</v>
      </c>
      <c r="AW212" s="12" t="s">
        <v>37</v>
      </c>
      <c r="AX212" s="12" t="s">
        <v>75</v>
      </c>
      <c r="AY212" s="126" t="s">
        <v>131</v>
      </c>
    </row>
    <row r="213" spans="2:51" s="13" customFormat="1" hidden="1" x14ac:dyDescent="0.25">
      <c r="B213" s="130"/>
      <c r="D213" s="125" t="s">
        <v>142</v>
      </c>
      <c r="E213" s="131" t="s">
        <v>3</v>
      </c>
      <c r="F213" s="132" t="s">
        <v>616</v>
      </c>
      <c r="H213" s="133">
        <v>4.74</v>
      </c>
      <c r="L213" s="130"/>
      <c r="M213" s="134"/>
      <c r="T213" s="135"/>
      <c r="AT213" s="131" t="s">
        <v>142</v>
      </c>
      <c r="AU213" s="131" t="s">
        <v>85</v>
      </c>
      <c r="AV213" s="13" t="s">
        <v>85</v>
      </c>
      <c r="AW213" s="13" t="s">
        <v>37</v>
      </c>
      <c r="AX213" s="13" t="s">
        <v>75</v>
      </c>
      <c r="AY213" s="131" t="s">
        <v>131</v>
      </c>
    </row>
    <row r="214" spans="2:51" s="12" customFormat="1" hidden="1" x14ac:dyDescent="0.25">
      <c r="B214" s="124"/>
      <c r="D214" s="125" t="s">
        <v>142</v>
      </c>
      <c r="E214" s="126" t="s">
        <v>3</v>
      </c>
      <c r="F214" s="127" t="s">
        <v>570</v>
      </c>
      <c r="H214" s="126" t="s">
        <v>3</v>
      </c>
      <c r="L214" s="124"/>
      <c r="M214" s="128"/>
      <c r="T214" s="129"/>
      <c r="AT214" s="126" t="s">
        <v>142</v>
      </c>
      <c r="AU214" s="126" t="s">
        <v>85</v>
      </c>
      <c r="AV214" s="12" t="s">
        <v>83</v>
      </c>
      <c r="AW214" s="12" t="s">
        <v>37</v>
      </c>
      <c r="AX214" s="12" t="s">
        <v>75</v>
      </c>
      <c r="AY214" s="126" t="s">
        <v>131</v>
      </c>
    </row>
    <row r="215" spans="2:51" s="13" customFormat="1" hidden="1" x14ac:dyDescent="0.25">
      <c r="B215" s="130"/>
      <c r="D215" s="125" t="s">
        <v>142</v>
      </c>
      <c r="E215" s="131" t="s">
        <v>3</v>
      </c>
      <c r="F215" s="132" t="s">
        <v>617</v>
      </c>
      <c r="H215" s="133">
        <v>10.14</v>
      </c>
      <c r="L215" s="130"/>
      <c r="M215" s="134"/>
      <c r="T215" s="135"/>
      <c r="AT215" s="131" t="s">
        <v>142</v>
      </c>
      <c r="AU215" s="131" t="s">
        <v>85</v>
      </c>
      <c r="AV215" s="13" t="s">
        <v>85</v>
      </c>
      <c r="AW215" s="13" t="s">
        <v>37</v>
      </c>
      <c r="AX215" s="13" t="s">
        <v>75</v>
      </c>
      <c r="AY215" s="131" t="s">
        <v>131</v>
      </c>
    </row>
    <row r="216" spans="2:51" s="12" customFormat="1" hidden="1" x14ac:dyDescent="0.25">
      <c r="B216" s="124"/>
      <c r="D216" s="125" t="s">
        <v>142</v>
      </c>
      <c r="E216" s="126" t="s">
        <v>3</v>
      </c>
      <c r="F216" s="127" t="s">
        <v>572</v>
      </c>
      <c r="H216" s="126" t="s">
        <v>3</v>
      </c>
      <c r="L216" s="124"/>
      <c r="M216" s="128"/>
      <c r="T216" s="129"/>
      <c r="AT216" s="126" t="s">
        <v>142</v>
      </c>
      <c r="AU216" s="126" t="s">
        <v>85</v>
      </c>
      <c r="AV216" s="12" t="s">
        <v>83</v>
      </c>
      <c r="AW216" s="12" t="s">
        <v>37</v>
      </c>
      <c r="AX216" s="12" t="s">
        <v>75</v>
      </c>
      <c r="AY216" s="126" t="s">
        <v>131</v>
      </c>
    </row>
    <row r="217" spans="2:51" s="13" customFormat="1" hidden="1" x14ac:dyDescent="0.25">
      <c r="B217" s="130"/>
      <c r="D217" s="125" t="s">
        <v>142</v>
      </c>
      <c r="E217" s="131" t="s">
        <v>3</v>
      </c>
      <c r="F217" s="132" t="s">
        <v>618</v>
      </c>
      <c r="H217" s="133">
        <v>11.15</v>
      </c>
      <c r="L217" s="130"/>
      <c r="M217" s="134"/>
      <c r="T217" s="135"/>
      <c r="AT217" s="131" t="s">
        <v>142</v>
      </c>
      <c r="AU217" s="131" t="s">
        <v>85</v>
      </c>
      <c r="AV217" s="13" t="s">
        <v>85</v>
      </c>
      <c r="AW217" s="13" t="s">
        <v>37</v>
      </c>
      <c r="AX217" s="13" t="s">
        <v>75</v>
      </c>
      <c r="AY217" s="131" t="s">
        <v>131</v>
      </c>
    </row>
    <row r="218" spans="2:51" s="12" customFormat="1" hidden="1" x14ac:dyDescent="0.25">
      <c r="B218" s="124"/>
      <c r="D218" s="125" t="s">
        <v>142</v>
      </c>
      <c r="E218" s="126" t="s">
        <v>3</v>
      </c>
      <c r="F218" s="127" t="s">
        <v>574</v>
      </c>
      <c r="H218" s="126" t="s">
        <v>3</v>
      </c>
      <c r="L218" s="124"/>
      <c r="M218" s="128"/>
      <c r="T218" s="129"/>
      <c r="AT218" s="126" t="s">
        <v>142</v>
      </c>
      <c r="AU218" s="126" t="s">
        <v>85</v>
      </c>
      <c r="AV218" s="12" t="s">
        <v>83</v>
      </c>
      <c r="AW218" s="12" t="s">
        <v>37</v>
      </c>
      <c r="AX218" s="12" t="s">
        <v>75</v>
      </c>
      <c r="AY218" s="126" t="s">
        <v>131</v>
      </c>
    </row>
    <row r="219" spans="2:51" s="13" customFormat="1" hidden="1" x14ac:dyDescent="0.25">
      <c r="B219" s="130"/>
      <c r="D219" s="125" t="s">
        <v>142</v>
      </c>
      <c r="E219" s="131" t="s">
        <v>3</v>
      </c>
      <c r="F219" s="132" t="s">
        <v>619</v>
      </c>
      <c r="H219" s="133">
        <v>5.09</v>
      </c>
      <c r="L219" s="130"/>
      <c r="M219" s="134"/>
      <c r="T219" s="135"/>
      <c r="AT219" s="131" t="s">
        <v>142</v>
      </c>
      <c r="AU219" s="131" t="s">
        <v>85</v>
      </c>
      <c r="AV219" s="13" t="s">
        <v>85</v>
      </c>
      <c r="AW219" s="13" t="s">
        <v>37</v>
      </c>
      <c r="AX219" s="13" t="s">
        <v>75</v>
      </c>
      <c r="AY219" s="131" t="s">
        <v>131</v>
      </c>
    </row>
    <row r="220" spans="2:51" s="12" customFormat="1" hidden="1" x14ac:dyDescent="0.25">
      <c r="B220" s="124"/>
      <c r="D220" s="125" t="s">
        <v>142</v>
      </c>
      <c r="E220" s="126" t="s">
        <v>3</v>
      </c>
      <c r="F220" s="127" t="s">
        <v>576</v>
      </c>
      <c r="H220" s="126" t="s">
        <v>3</v>
      </c>
      <c r="L220" s="124"/>
      <c r="M220" s="128"/>
      <c r="T220" s="129"/>
      <c r="AT220" s="126" t="s">
        <v>142</v>
      </c>
      <c r="AU220" s="126" t="s">
        <v>85</v>
      </c>
      <c r="AV220" s="12" t="s">
        <v>83</v>
      </c>
      <c r="AW220" s="12" t="s">
        <v>37</v>
      </c>
      <c r="AX220" s="12" t="s">
        <v>75</v>
      </c>
      <c r="AY220" s="126" t="s">
        <v>131</v>
      </c>
    </row>
    <row r="221" spans="2:51" s="13" customFormat="1" hidden="1" x14ac:dyDescent="0.25">
      <c r="B221" s="130"/>
      <c r="D221" s="125" t="s">
        <v>142</v>
      </c>
      <c r="E221" s="131" t="s">
        <v>3</v>
      </c>
      <c r="F221" s="132" t="s">
        <v>620</v>
      </c>
      <c r="H221" s="133">
        <v>8.5399999999999991</v>
      </c>
      <c r="L221" s="130"/>
      <c r="M221" s="134"/>
      <c r="T221" s="135"/>
      <c r="AT221" s="131" t="s">
        <v>142</v>
      </c>
      <c r="AU221" s="131" t="s">
        <v>85</v>
      </c>
      <c r="AV221" s="13" t="s">
        <v>85</v>
      </c>
      <c r="AW221" s="13" t="s">
        <v>37</v>
      </c>
      <c r="AX221" s="13" t="s">
        <v>75</v>
      </c>
      <c r="AY221" s="131" t="s">
        <v>131</v>
      </c>
    </row>
    <row r="222" spans="2:51" s="12" customFormat="1" hidden="1" x14ac:dyDescent="0.25">
      <c r="B222" s="124"/>
      <c r="D222" s="125" t="s">
        <v>142</v>
      </c>
      <c r="E222" s="126" t="s">
        <v>3</v>
      </c>
      <c r="F222" s="127" t="s">
        <v>578</v>
      </c>
      <c r="H222" s="126" t="s">
        <v>3</v>
      </c>
      <c r="L222" s="124"/>
      <c r="M222" s="128"/>
      <c r="T222" s="129"/>
      <c r="AT222" s="126" t="s">
        <v>142</v>
      </c>
      <c r="AU222" s="126" t="s">
        <v>85</v>
      </c>
      <c r="AV222" s="12" t="s">
        <v>83</v>
      </c>
      <c r="AW222" s="12" t="s">
        <v>37</v>
      </c>
      <c r="AX222" s="12" t="s">
        <v>75</v>
      </c>
      <c r="AY222" s="126" t="s">
        <v>131</v>
      </c>
    </row>
    <row r="223" spans="2:51" s="13" customFormat="1" hidden="1" x14ac:dyDescent="0.25">
      <c r="B223" s="130"/>
      <c r="D223" s="125" t="s">
        <v>142</v>
      </c>
      <c r="E223" s="131" t="s">
        <v>3</v>
      </c>
      <c r="F223" s="132" t="s">
        <v>621</v>
      </c>
      <c r="H223" s="133">
        <v>70.06</v>
      </c>
      <c r="L223" s="130"/>
      <c r="M223" s="134"/>
      <c r="T223" s="135"/>
      <c r="AT223" s="131" t="s">
        <v>142</v>
      </c>
      <c r="AU223" s="131" t="s">
        <v>85</v>
      </c>
      <c r="AV223" s="13" t="s">
        <v>85</v>
      </c>
      <c r="AW223" s="13" t="s">
        <v>37</v>
      </c>
      <c r="AX223" s="13" t="s">
        <v>75</v>
      </c>
      <c r="AY223" s="131" t="s">
        <v>131</v>
      </c>
    </row>
    <row r="224" spans="2:51" s="12" customFormat="1" hidden="1" x14ac:dyDescent="0.25">
      <c r="B224" s="124"/>
      <c r="D224" s="125" t="s">
        <v>142</v>
      </c>
      <c r="E224" s="126" t="s">
        <v>3</v>
      </c>
      <c r="F224" s="127" t="s">
        <v>580</v>
      </c>
      <c r="H224" s="126" t="s">
        <v>3</v>
      </c>
      <c r="L224" s="124"/>
      <c r="M224" s="128"/>
      <c r="T224" s="129"/>
      <c r="AT224" s="126" t="s">
        <v>142</v>
      </c>
      <c r="AU224" s="126" t="s">
        <v>85</v>
      </c>
      <c r="AV224" s="12" t="s">
        <v>83</v>
      </c>
      <c r="AW224" s="12" t="s">
        <v>37</v>
      </c>
      <c r="AX224" s="12" t="s">
        <v>75</v>
      </c>
      <c r="AY224" s="126" t="s">
        <v>131</v>
      </c>
    </row>
    <row r="225" spans="2:65" s="13" customFormat="1" hidden="1" x14ac:dyDescent="0.25">
      <c r="B225" s="130"/>
      <c r="D225" s="125" t="s">
        <v>142</v>
      </c>
      <c r="E225" s="131" t="s">
        <v>3</v>
      </c>
      <c r="F225" s="132" t="s">
        <v>622</v>
      </c>
      <c r="H225" s="133">
        <v>11.71</v>
      </c>
      <c r="L225" s="130"/>
      <c r="M225" s="134"/>
      <c r="T225" s="135"/>
      <c r="AT225" s="131" t="s">
        <v>142</v>
      </c>
      <c r="AU225" s="131" t="s">
        <v>85</v>
      </c>
      <c r="AV225" s="13" t="s">
        <v>85</v>
      </c>
      <c r="AW225" s="13" t="s">
        <v>37</v>
      </c>
      <c r="AX225" s="13" t="s">
        <v>75</v>
      </c>
      <c r="AY225" s="131" t="s">
        <v>131</v>
      </c>
    </row>
    <row r="226" spans="2:65" s="12" customFormat="1" hidden="1" x14ac:dyDescent="0.25">
      <c r="B226" s="124"/>
      <c r="D226" s="125" t="s">
        <v>142</v>
      </c>
      <c r="E226" s="126" t="s">
        <v>3</v>
      </c>
      <c r="F226" s="127" t="s">
        <v>582</v>
      </c>
      <c r="H226" s="126" t="s">
        <v>3</v>
      </c>
      <c r="L226" s="124"/>
      <c r="M226" s="128"/>
      <c r="T226" s="129"/>
      <c r="AT226" s="126" t="s">
        <v>142</v>
      </c>
      <c r="AU226" s="126" t="s">
        <v>85</v>
      </c>
      <c r="AV226" s="12" t="s">
        <v>83</v>
      </c>
      <c r="AW226" s="12" t="s">
        <v>37</v>
      </c>
      <c r="AX226" s="12" t="s">
        <v>75</v>
      </c>
      <c r="AY226" s="126" t="s">
        <v>131</v>
      </c>
    </row>
    <row r="227" spans="2:65" s="13" customFormat="1" hidden="1" x14ac:dyDescent="0.25">
      <c r="B227" s="130"/>
      <c r="D227" s="125" t="s">
        <v>142</v>
      </c>
      <c r="E227" s="131" t="s">
        <v>3</v>
      </c>
      <c r="F227" s="132" t="s">
        <v>623</v>
      </c>
      <c r="H227" s="133">
        <v>10.84</v>
      </c>
      <c r="L227" s="130"/>
      <c r="M227" s="134"/>
      <c r="T227" s="135"/>
      <c r="AT227" s="131" t="s">
        <v>142</v>
      </c>
      <c r="AU227" s="131" t="s">
        <v>85</v>
      </c>
      <c r="AV227" s="13" t="s">
        <v>85</v>
      </c>
      <c r="AW227" s="13" t="s">
        <v>37</v>
      </c>
      <c r="AX227" s="13" t="s">
        <v>75</v>
      </c>
      <c r="AY227" s="131" t="s">
        <v>131</v>
      </c>
    </row>
    <row r="228" spans="2:65" s="12" customFormat="1" hidden="1" x14ac:dyDescent="0.25">
      <c r="B228" s="124"/>
      <c r="D228" s="125" t="s">
        <v>142</v>
      </c>
      <c r="E228" s="126" t="s">
        <v>3</v>
      </c>
      <c r="F228" s="127" t="s">
        <v>584</v>
      </c>
      <c r="H228" s="126" t="s">
        <v>3</v>
      </c>
      <c r="L228" s="124"/>
      <c r="M228" s="128"/>
      <c r="T228" s="129"/>
      <c r="AT228" s="126" t="s">
        <v>142</v>
      </c>
      <c r="AU228" s="126" t="s">
        <v>85</v>
      </c>
      <c r="AV228" s="12" t="s">
        <v>83</v>
      </c>
      <c r="AW228" s="12" t="s">
        <v>37</v>
      </c>
      <c r="AX228" s="12" t="s">
        <v>75</v>
      </c>
      <c r="AY228" s="126" t="s">
        <v>131</v>
      </c>
    </row>
    <row r="229" spans="2:65" s="13" customFormat="1" hidden="1" x14ac:dyDescent="0.25">
      <c r="B229" s="130"/>
      <c r="D229" s="125" t="s">
        <v>142</v>
      </c>
      <c r="E229" s="131" t="s">
        <v>3</v>
      </c>
      <c r="F229" s="132" t="s">
        <v>624</v>
      </c>
      <c r="H229" s="133">
        <v>7.37</v>
      </c>
      <c r="L229" s="130"/>
      <c r="M229" s="134"/>
      <c r="T229" s="135"/>
      <c r="AT229" s="131" t="s">
        <v>142</v>
      </c>
      <c r="AU229" s="131" t="s">
        <v>85</v>
      </c>
      <c r="AV229" s="13" t="s">
        <v>85</v>
      </c>
      <c r="AW229" s="13" t="s">
        <v>37</v>
      </c>
      <c r="AX229" s="13" t="s">
        <v>75</v>
      </c>
      <c r="AY229" s="131" t="s">
        <v>131</v>
      </c>
    </row>
    <row r="230" spans="2:65" s="12" customFormat="1" hidden="1" x14ac:dyDescent="0.25">
      <c r="B230" s="124"/>
      <c r="D230" s="125" t="s">
        <v>142</v>
      </c>
      <c r="E230" s="126" t="s">
        <v>3</v>
      </c>
      <c r="F230" s="127" t="s">
        <v>586</v>
      </c>
      <c r="H230" s="126" t="s">
        <v>3</v>
      </c>
      <c r="L230" s="124"/>
      <c r="M230" s="128"/>
      <c r="T230" s="129"/>
      <c r="AT230" s="126" t="s">
        <v>142</v>
      </c>
      <c r="AU230" s="126" t="s">
        <v>85</v>
      </c>
      <c r="AV230" s="12" t="s">
        <v>83</v>
      </c>
      <c r="AW230" s="12" t="s">
        <v>37</v>
      </c>
      <c r="AX230" s="12" t="s">
        <v>75</v>
      </c>
      <c r="AY230" s="126" t="s">
        <v>131</v>
      </c>
    </row>
    <row r="231" spans="2:65" s="13" customFormat="1" hidden="1" x14ac:dyDescent="0.25">
      <c r="B231" s="130"/>
      <c r="D231" s="125" t="s">
        <v>142</v>
      </c>
      <c r="E231" s="131" t="s">
        <v>3</v>
      </c>
      <c r="F231" s="132" t="s">
        <v>625</v>
      </c>
      <c r="H231" s="133">
        <v>5.81</v>
      </c>
      <c r="L231" s="130"/>
      <c r="M231" s="134"/>
      <c r="T231" s="135"/>
      <c r="AT231" s="131" t="s">
        <v>142</v>
      </c>
      <c r="AU231" s="131" t="s">
        <v>85</v>
      </c>
      <c r="AV231" s="13" t="s">
        <v>85</v>
      </c>
      <c r="AW231" s="13" t="s">
        <v>37</v>
      </c>
      <c r="AX231" s="13" t="s">
        <v>75</v>
      </c>
      <c r="AY231" s="131" t="s">
        <v>131</v>
      </c>
    </row>
    <row r="232" spans="2:65" s="14" customFormat="1" hidden="1" x14ac:dyDescent="0.25">
      <c r="B232" s="145"/>
      <c r="D232" s="125" t="s">
        <v>142</v>
      </c>
      <c r="E232" s="146" t="s">
        <v>3</v>
      </c>
      <c r="F232" s="147" t="s">
        <v>162</v>
      </c>
      <c r="H232" s="148">
        <v>202.30000000000004</v>
      </c>
      <c r="L232" s="145"/>
      <c r="M232" s="149"/>
      <c r="T232" s="150"/>
      <c r="AT232" s="146" t="s">
        <v>142</v>
      </c>
      <c r="AU232" s="146" t="s">
        <v>85</v>
      </c>
      <c r="AV232" s="14" t="s">
        <v>138</v>
      </c>
      <c r="AW232" s="14" t="s">
        <v>37</v>
      </c>
      <c r="AX232" s="14" t="s">
        <v>83</v>
      </c>
      <c r="AY232" s="146" t="s">
        <v>131</v>
      </c>
    </row>
    <row r="233" spans="2:65" s="11" customFormat="1" ht="22.95" customHeight="1" x14ac:dyDescent="0.3">
      <c r="B233" s="97"/>
      <c r="D233" s="98" t="s">
        <v>74</v>
      </c>
      <c r="E233" s="106" t="s">
        <v>169</v>
      </c>
      <c r="F233" s="106" t="s">
        <v>170</v>
      </c>
      <c r="J233" s="107">
        <f>SUBTOTAL(9,J234:J416)</f>
        <v>0</v>
      </c>
      <c r="L233" s="97"/>
      <c r="M233" s="101"/>
      <c r="P233" s="102">
        <f>SUM(P234:P401)</f>
        <v>911.95088800000008</v>
      </c>
      <c r="R233" s="102">
        <f>SUM(R234:R401)</f>
        <v>1.9144909999999999</v>
      </c>
      <c r="T233" s="103">
        <f>SUM(T234:T401)</f>
        <v>127.38473500000001</v>
      </c>
      <c r="AR233" s="98" t="s">
        <v>83</v>
      </c>
      <c r="AT233" s="104" t="s">
        <v>74</v>
      </c>
      <c r="AU233" s="104" t="s">
        <v>83</v>
      </c>
      <c r="AY233" s="98" t="s">
        <v>131</v>
      </c>
      <c r="BK233" s="105">
        <f>SUM(BK234:BK407)</f>
        <v>32958.03</v>
      </c>
    </row>
    <row r="234" spans="2:65" s="1" customFormat="1" ht="24.2" customHeight="1" x14ac:dyDescent="0.25">
      <c r="B234" s="108"/>
      <c r="C234" s="320" t="s">
        <v>9</v>
      </c>
      <c r="D234" s="320" t="s">
        <v>133</v>
      </c>
      <c r="E234" s="321" t="s">
        <v>626</v>
      </c>
      <c r="F234" s="322" t="s">
        <v>627</v>
      </c>
      <c r="G234" s="323" t="s">
        <v>278</v>
      </c>
      <c r="H234" s="324">
        <v>5.5</v>
      </c>
      <c r="I234" s="316"/>
      <c r="J234" s="340">
        <f>ROUND(I234*H234,2)</f>
        <v>0</v>
      </c>
      <c r="K234" s="322" t="s">
        <v>137</v>
      </c>
      <c r="L234" s="26"/>
      <c r="M234" s="115" t="s">
        <v>3</v>
      </c>
      <c r="N234" s="116" t="s">
        <v>46</v>
      </c>
      <c r="O234" s="117">
        <v>0.26900000000000002</v>
      </c>
      <c r="P234" s="117">
        <f>O234*H234</f>
        <v>1.4795</v>
      </c>
      <c r="Q234" s="117">
        <v>0.29221000000000003</v>
      </c>
      <c r="R234" s="117">
        <f>Q234*H234</f>
        <v>1.6071550000000001</v>
      </c>
      <c r="S234" s="117">
        <v>0</v>
      </c>
      <c r="T234" s="118">
        <f>S234*H234</f>
        <v>0</v>
      </c>
      <c r="AR234" s="119" t="s">
        <v>138</v>
      </c>
      <c r="AT234" s="119" t="s">
        <v>133</v>
      </c>
      <c r="AU234" s="119" t="s">
        <v>85</v>
      </c>
      <c r="AY234" s="17" t="s">
        <v>131</v>
      </c>
      <c r="BE234" s="120">
        <f>IF(N234="základní",J234,0)</f>
        <v>0</v>
      </c>
      <c r="BF234" s="120">
        <f>IF(N234="snížená",J234,0)</f>
        <v>0</v>
      </c>
      <c r="BG234" s="120">
        <f>IF(N234="zákl. přenesená",J234,0)</f>
        <v>0</v>
      </c>
      <c r="BH234" s="120">
        <f>IF(N234="sníž. přenesená",J234,0)</f>
        <v>0</v>
      </c>
      <c r="BI234" s="120">
        <f>IF(N234="nulová",J234,0)</f>
        <v>0</v>
      </c>
      <c r="BJ234" s="17" t="s">
        <v>83</v>
      </c>
      <c r="BK234" s="120">
        <f>ROUND(I234*H234,2)</f>
        <v>0</v>
      </c>
      <c r="BL234" s="17" t="s">
        <v>138</v>
      </c>
      <c r="BM234" s="119" t="s">
        <v>628</v>
      </c>
    </row>
    <row r="235" spans="2:65" s="1" customFormat="1" hidden="1" x14ac:dyDescent="0.25">
      <c r="B235" s="26"/>
      <c r="D235" s="121" t="s">
        <v>140</v>
      </c>
      <c r="F235" s="122" t="s">
        <v>629</v>
      </c>
      <c r="L235" s="26"/>
      <c r="M235" s="123"/>
      <c r="T235" s="39"/>
      <c r="AT235" s="17" t="s">
        <v>140</v>
      </c>
      <c r="AU235" s="17" t="s">
        <v>85</v>
      </c>
    </row>
    <row r="236" spans="2:65" s="12" customFormat="1" ht="20.6" hidden="1" x14ac:dyDescent="0.25">
      <c r="B236" s="124"/>
      <c r="D236" s="125" t="s">
        <v>142</v>
      </c>
      <c r="E236" s="126" t="s">
        <v>3</v>
      </c>
      <c r="F236" s="127" t="s">
        <v>630</v>
      </c>
      <c r="H236" s="126" t="s">
        <v>3</v>
      </c>
      <c r="L236" s="124"/>
      <c r="M236" s="128"/>
      <c r="T236" s="129"/>
      <c r="AT236" s="126" t="s">
        <v>142</v>
      </c>
      <c r="AU236" s="126" t="s">
        <v>85</v>
      </c>
      <c r="AV236" s="12" t="s">
        <v>83</v>
      </c>
      <c r="AW236" s="12" t="s">
        <v>37</v>
      </c>
      <c r="AX236" s="12" t="s">
        <v>75</v>
      </c>
      <c r="AY236" s="126" t="s">
        <v>131</v>
      </c>
    </row>
    <row r="237" spans="2:65" s="13" customFormat="1" hidden="1" x14ac:dyDescent="0.25">
      <c r="B237" s="130"/>
      <c r="D237" s="125" t="s">
        <v>142</v>
      </c>
      <c r="E237" s="131" t="s">
        <v>3</v>
      </c>
      <c r="F237" s="132" t="s">
        <v>607</v>
      </c>
      <c r="H237" s="133">
        <v>5.5</v>
      </c>
      <c r="L237" s="130"/>
      <c r="M237" s="134"/>
      <c r="T237" s="135"/>
      <c r="AT237" s="131" t="s">
        <v>142</v>
      </c>
      <c r="AU237" s="131" t="s">
        <v>85</v>
      </c>
      <c r="AV237" s="13" t="s">
        <v>85</v>
      </c>
      <c r="AW237" s="13" t="s">
        <v>37</v>
      </c>
      <c r="AX237" s="13" t="s">
        <v>83</v>
      </c>
      <c r="AY237" s="131" t="s">
        <v>131</v>
      </c>
    </row>
    <row r="238" spans="2:65" s="1" customFormat="1" ht="24.2" customHeight="1" x14ac:dyDescent="0.25">
      <c r="B238" s="108"/>
      <c r="C238" s="325" t="s">
        <v>239</v>
      </c>
      <c r="D238" s="325" t="s">
        <v>145</v>
      </c>
      <c r="E238" s="326" t="s">
        <v>631</v>
      </c>
      <c r="F238" s="327" t="s">
        <v>632</v>
      </c>
      <c r="G238" s="328" t="s">
        <v>278</v>
      </c>
      <c r="H238" s="329">
        <v>5.5</v>
      </c>
      <c r="I238" s="317"/>
      <c r="J238" s="341">
        <f>ROUND(I238*H238,2)</f>
        <v>0</v>
      </c>
      <c r="K238" s="327" t="s">
        <v>137</v>
      </c>
      <c r="L238" s="142"/>
      <c r="M238" s="143" t="s">
        <v>3</v>
      </c>
      <c r="N238" s="144" t="s">
        <v>46</v>
      </c>
      <c r="O238" s="117">
        <v>0</v>
      </c>
      <c r="P238" s="117">
        <f>O238*H238</f>
        <v>0</v>
      </c>
      <c r="Q238" s="117">
        <v>3.2800000000000003E-2</v>
      </c>
      <c r="R238" s="117">
        <f>Q238*H238</f>
        <v>0.1804</v>
      </c>
      <c r="S238" s="117">
        <v>0</v>
      </c>
      <c r="T238" s="118">
        <f>S238*H238</f>
        <v>0</v>
      </c>
      <c r="AR238" s="119" t="s">
        <v>149</v>
      </c>
      <c r="AT238" s="119" t="s">
        <v>145</v>
      </c>
      <c r="AU238" s="119" t="s">
        <v>85</v>
      </c>
      <c r="AY238" s="17" t="s">
        <v>131</v>
      </c>
      <c r="BE238" s="120">
        <f>IF(N238="základní",J238,0)</f>
        <v>0</v>
      </c>
      <c r="BF238" s="120">
        <f>IF(N238="snížená",J238,0)</f>
        <v>0</v>
      </c>
      <c r="BG238" s="120">
        <f>IF(N238="zákl. přenesená",J238,0)</f>
        <v>0</v>
      </c>
      <c r="BH238" s="120">
        <f>IF(N238="sníž. přenesená",J238,0)</f>
        <v>0</v>
      </c>
      <c r="BI238" s="120">
        <f>IF(N238="nulová",J238,0)</f>
        <v>0</v>
      </c>
      <c r="BJ238" s="17" t="s">
        <v>83</v>
      </c>
      <c r="BK238" s="120">
        <f>ROUND(I238*H238,2)</f>
        <v>0</v>
      </c>
      <c r="BL238" s="17" t="s">
        <v>138</v>
      </c>
      <c r="BM238" s="119" t="s">
        <v>633</v>
      </c>
    </row>
    <row r="239" spans="2:65" s="1" customFormat="1" ht="44.3" customHeight="1" x14ac:dyDescent="0.25">
      <c r="B239" s="108"/>
      <c r="C239" s="320" t="s">
        <v>248</v>
      </c>
      <c r="D239" s="320" t="s">
        <v>133</v>
      </c>
      <c r="E239" s="321" t="s">
        <v>634</v>
      </c>
      <c r="F239" s="322" t="s">
        <v>635</v>
      </c>
      <c r="G239" s="323" t="s">
        <v>165</v>
      </c>
      <c r="H239" s="324">
        <v>382.5</v>
      </c>
      <c r="I239" s="316"/>
      <c r="J239" s="340">
        <f>ROUND(I239*H239,2)</f>
        <v>0</v>
      </c>
      <c r="K239" s="322" t="s">
        <v>137</v>
      </c>
      <c r="L239" s="26"/>
      <c r="M239" s="115" t="s">
        <v>3</v>
      </c>
      <c r="N239" s="116" t="s">
        <v>46</v>
      </c>
      <c r="O239" s="117">
        <v>0.11</v>
      </c>
      <c r="P239" s="117">
        <f>O239*H239</f>
        <v>42.075000000000003</v>
      </c>
      <c r="Q239" s="117">
        <v>0</v>
      </c>
      <c r="R239" s="117">
        <f>Q239*H239</f>
        <v>0</v>
      </c>
      <c r="S239" s="117">
        <v>0</v>
      </c>
      <c r="T239" s="118">
        <f>S239*H239</f>
        <v>0</v>
      </c>
      <c r="AR239" s="119" t="s">
        <v>138</v>
      </c>
      <c r="AT239" s="119" t="s">
        <v>133</v>
      </c>
      <c r="AU239" s="119" t="s">
        <v>85</v>
      </c>
      <c r="AY239" s="17" t="s">
        <v>131</v>
      </c>
      <c r="BE239" s="120">
        <f>IF(N239="základní",J239,0)</f>
        <v>0</v>
      </c>
      <c r="BF239" s="120">
        <f>IF(N239="snížená",J239,0)</f>
        <v>0</v>
      </c>
      <c r="BG239" s="120">
        <f>IF(N239="zákl. přenesená",J239,0)</f>
        <v>0</v>
      </c>
      <c r="BH239" s="120">
        <f>IF(N239="sníž. přenesená",J239,0)</f>
        <v>0</v>
      </c>
      <c r="BI239" s="120">
        <f>IF(N239="nulová",J239,0)</f>
        <v>0</v>
      </c>
      <c r="BJ239" s="17" t="s">
        <v>83</v>
      </c>
      <c r="BK239" s="120">
        <f>ROUND(I239*H239,2)</f>
        <v>0</v>
      </c>
      <c r="BL239" s="17" t="s">
        <v>138</v>
      </c>
      <c r="BM239" s="119" t="s">
        <v>636</v>
      </c>
    </row>
    <row r="240" spans="2:65" s="1" customFormat="1" hidden="1" x14ac:dyDescent="0.25">
      <c r="B240" s="26"/>
      <c r="D240" s="121" t="s">
        <v>140</v>
      </c>
      <c r="F240" s="122" t="s">
        <v>637</v>
      </c>
      <c r="L240" s="26"/>
      <c r="M240" s="123"/>
      <c r="T240" s="39"/>
      <c r="AT240" s="17" t="s">
        <v>140</v>
      </c>
      <c r="AU240" s="17" t="s">
        <v>85</v>
      </c>
    </row>
    <row r="241" spans="2:65" s="13" customFormat="1" hidden="1" x14ac:dyDescent="0.25">
      <c r="B241" s="130"/>
      <c r="D241" s="125" t="s">
        <v>142</v>
      </c>
      <c r="E241" s="131" t="s">
        <v>3</v>
      </c>
      <c r="F241" s="132" t="s">
        <v>638</v>
      </c>
      <c r="H241" s="133">
        <v>382.5</v>
      </c>
      <c r="L241" s="130"/>
      <c r="M241" s="134"/>
      <c r="T241" s="135"/>
      <c r="AT241" s="131" t="s">
        <v>142</v>
      </c>
      <c r="AU241" s="131" t="s">
        <v>85</v>
      </c>
      <c r="AV241" s="13" t="s">
        <v>85</v>
      </c>
      <c r="AW241" s="13" t="s">
        <v>37</v>
      </c>
      <c r="AX241" s="13" t="s">
        <v>83</v>
      </c>
      <c r="AY241" s="131" t="s">
        <v>131</v>
      </c>
    </row>
    <row r="242" spans="2:65" s="1" customFormat="1" ht="55.55" customHeight="1" x14ac:dyDescent="0.25">
      <c r="B242" s="108"/>
      <c r="C242" s="320" t="s">
        <v>254</v>
      </c>
      <c r="D242" s="320" t="s">
        <v>133</v>
      </c>
      <c r="E242" s="321" t="s">
        <v>639</v>
      </c>
      <c r="F242" s="322" t="s">
        <v>640</v>
      </c>
      <c r="G242" s="323" t="s">
        <v>165</v>
      </c>
      <c r="H242" s="324">
        <v>22950</v>
      </c>
      <c r="I242" s="316"/>
      <c r="J242" s="340">
        <f>ROUND(I242*H242,2)</f>
        <v>0</v>
      </c>
      <c r="K242" s="322" t="s">
        <v>137</v>
      </c>
      <c r="L242" s="26"/>
      <c r="M242" s="115" t="s">
        <v>3</v>
      </c>
      <c r="N242" s="116" t="s">
        <v>46</v>
      </c>
      <c r="O242" s="117">
        <v>0</v>
      </c>
      <c r="P242" s="117">
        <f>O242*H242</f>
        <v>0</v>
      </c>
      <c r="Q242" s="117">
        <v>0</v>
      </c>
      <c r="R242" s="117">
        <f>Q242*H242</f>
        <v>0</v>
      </c>
      <c r="S242" s="117">
        <v>0</v>
      </c>
      <c r="T242" s="118">
        <f>S242*H242</f>
        <v>0</v>
      </c>
      <c r="AR242" s="119" t="s">
        <v>138</v>
      </c>
      <c r="AT242" s="119" t="s">
        <v>133</v>
      </c>
      <c r="AU242" s="119" t="s">
        <v>85</v>
      </c>
      <c r="AY242" s="17" t="s">
        <v>131</v>
      </c>
      <c r="BE242" s="120">
        <f>IF(N242="základní",J242,0)</f>
        <v>0</v>
      </c>
      <c r="BF242" s="120">
        <f>IF(N242="snížená",J242,0)</f>
        <v>0</v>
      </c>
      <c r="BG242" s="120">
        <f>IF(N242="zákl. přenesená",J242,0)</f>
        <v>0</v>
      </c>
      <c r="BH242" s="120">
        <f>IF(N242="sníž. přenesená",J242,0)</f>
        <v>0</v>
      </c>
      <c r="BI242" s="120">
        <f>IF(N242="nulová",J242,0)</f>
        <v>0</v>
      </c>
      <c r="BJ242" s="17" t="s">
        <v>83</v>
      </c>
      <c r="BK242" s="120">
        <f>ROUND(I242*H242,2)</f>
        <v>0</v>
      </c>
      <c r="BL242" s="17" t="s">
        <v>138</v>
      </c>
      <c r="BM242" s="119" t="s">
        <v>641</v>
      </c>
    </row>
    <row r="243" spans="2:65" s="1" customFormat="1" hidden="1" x14ac:dyDescent="0.25">
      <c r="B243" s="26"/>
      <c r="D243" s="121" t="s">
        <v>140</v>
      </c>
      <c r="F243" s="122" t="s">
        <v>642</v>
      </c>
      <c r="L243" s="26"/>
      <c r="M243" s="123"/>
      <c r="T243" s="39"/>
      <c r="AT243" s="17" t="s">
        <v>140</v>
      </c>
      <c r="AU243" s="17" t="s">
        <v>85</v>
      </c>
    </row>
    <row r="244" spans="2:65" s="13" customFormat="1" hidden="1" x14ac:dyDescent="0.25">
      <c r="B244" s="130"/>
      <c r="D244" s="125" t="s">
        <v>142</v>
      </c>
      <c r="F244" s="132" t="s">
        <v>643</v>
      </c>
      <c r="H244" s="133">
        <v>22950</v>
      </c>
      <c r="L244" s="130"/>
      <c r="M244" s="134"/>
      <c r="T244" s="135"/>
      <c r="AT244" s="131" t="s">
        <v>142</v>
      </c>
      <c r="AU244" s="131" t="s">
        <v>85</v>
      </c>
      <c r="AV244" s="13" t="s">
        <v>85</v>
      </c>
      <c r="AW244" s="13" t="s">
        <v>4</v>
      </c>
      <c r="AX244" s="13" t="s">
        <v>83</v>
      </c>
      <c r="AY244" s="131" t="s">
        <v>131</v>
      </c>
    </row>
    <row r="245" spans="2:65" s="1" customFormat="1" ht="55.55" customHeight="1" x14ac:dyDescent="0.25">
      <c r="B245" s="108"/>
      <c r="C245" s="320" t="s">
        <v>259</v>
      </c>
      <c r="D245" s="320" t="s">
        <v>133</v>
      </c>
      <c r="E245" s="321" t="s">
        <v>644</v>
      </c>
      <c r="F245" s="322" t="s">
        <v>645</v>
      </c>
      <c r="G245" s="323" t="s">
        <v>194</v>
      </c>
      <c r="H245" s="324">
        <v>1</v>
      </c>
      <c r="I245" s="316"/>
      <c r="J245" s="340">
        <f>ROUND(I245*H245,2)</f>
        <v>0</v>
      </c>
      <c r="K245" s="322" t="s">
        <v>137</v>
      </c>
      <c r="L245" s="26"/>
      <c r="M245" s="115" t="s">
        <v>3</v>
      </c>
      <c r="N245" s="116" t="s">
        <v>46</v>
      </c>
      <c r="O245" s="117">
        <v>2</v>
      </c>
      <c r="P245" s="117">
        <f>O245*H245</f>
        <v>2</v>
      </c>
      <c r="Q245" s="117">
        <v>0</v>
      </c>
      <c r="R245" s="117">
        <f>Q245*H245</f>
        <v>0</v>
      </c>
      <c r="S245" s="117">
        <v>0</v>
      </c>
      <c r="T245" s="118">
        <f>S245*H245</f>
        <v>0</v>
      </c>
      <c r="AR245" s="119" t="s">
        <v>138</v>
      </c>
      <c r="AT245" s="119" t="s">
        <v>133</v>
      </c>
      <c r="AU245" s="119" t="s">
        <v>85</v>
      </c>
      <c r="AY245" s="17" t="s">
        <v>131</v>
      </c>
      <c r="BE245" s="120">
        <f>IF(N245="základní",J245,0)</f>
        <v>0</v>
      </c>
      <c r="BF245" s="120">
        <f>IF(N245="snížená",J245,0)</f>
        <v>0</v>
      </c>
      <c r="BG245" s="120">
        <f>IF(N245="zákl. přenesená",J245,0)</f>
        <v>0</v>
      </c>
      <c r="BH245" s="120">
        <f>IF(N245="sníž. přenesená",J245,0)</f>
        <v>0</v>
      </c>
      <c r="BI245" s="120">
        <f>IF(N245="nulová",J245,0)</f>
        <v>0</v>
      </c>
      <c r="BJ245" s="17" t="s">
        <v>83</v>
      </c>
      <c r="BK245" s="120">
        <f>ROUND(I245*H245,2)</f>
        <v>0</v>
      </c>
      <c r="BL245" s="17" t="s">
        <v>138</v>
      </c>
      <c r="BM245" s="119" t="s">
        <v>646</v>
      </c>
    </row>
    <row r="246" spans="2:65" s="1" customFormat="1" hidden="1" x14ac:dyDescent="0.25">
      <c r="B246" s="26"/>
      <c r="D246" s="121" t="s">
        <v>140</v>
      </c>
      <c r="F246" s="122" t="s">
        <v>647</v>
      </c>
      <c r="L246" s="26"/>
      <c r="M246" s="123"/>
      <c r="T246" s="39"/>
      <c r="AT246" s="17" t="s">
        <v>140</v>
      </c>
      <c r="AU246" s="17" t="s">
        <v>85</v>
      </c>
    </row>
    <row r="247" spans="2:65" s="1" customFormat="1" ht="44.3" customHeight="1" x14ac:dyDescent="0.25">
      <c r="B247" s="108"/>
      <c r="C247" s="320" t="s">
        <v>264</v>
      </c>
      <c r="D247" s="320" t="s">
        <v>133</v>
      </c>
      <c r="E247" s="321" t="s">
        <v>648</v>
      </c>
      <c r="F247" s="322" t="s">
        <v>649</v>
      </c>
      <c r="G247" s="323" t="s">
        <v>165</v>
      </c>
      <c r="H247" s="324">
        <v>382.5</v>
      </c>
      <c r="I247" s="316"/>
      <c r="J247" s="340">
        <f>ROUND(I247*H247,2)</f>
        <v>0</v>
      </c>
      <c r="K247" s="322" t="s">
        <v>137</v>
      </c>
      <c r="L247" s="26"/>
      <c r="M247" s="115" t="s">
        <v>3</v>
      </c>
      <c r="N247" s="116" t="s">
        <v>46</v>
      </c>
      <c r="O247" s="117">
        <v>6.9000000000000006E-2</v>
      </c>
      <c r="P247" s="117">
        <f>O247*H247</f>
        <v>26.392500000000002</v>
      </c>
      <c r="Q247" s="117">
        <v>0</v>
      </c>
      <c r="R247" s="117">
        <f>Q247*H247</f>
        <v>0</v>
      </c>
      <c r="S247" s="117">
        <v>0</v>
      </c>
      <c r="T247" s="118">
        <f>S247*H247</f>
        <v>0</v>
      </c>
      <c r="AR247" s="119" t="s">
        <v>138</v>
      </c>
      <c r="AT247" s="119" t="s">
        <v>133</v>
      </c>
      <c r="AU247" s="119" t="s">
        <v>85</v>
      </c>
      <c r="AY247" s="17" t="s">
        <v>131</v>
      </c>
      <c r="BE247" s="120">
        <f>IF(N247="základní",J247,0)</f>
        <v>0</v>
      </c>
      <c r="BF247" s="120">
        <f>IF(N247="snížená",J247,0)</f>
        <v>0</v>
      </c>
      <c r="BG247" s="120">
        <f>IF(N247="zákl. přenesená",J247,0)</f>
        <v>0</v>
      </c>
      <c r="BH247" s="120">
        <f>IF(N247="sníž. přenesená",J247,0)</f>
        <v>0</v>
      </c>
      <c r="BI247" s="120">
        <f>IF(N247="nulová",J247,0)</f>
        <v>0</v>
      </c>
      <c r="BJ247" s="17" t="s">
        <v>83</v>
      </c>
      <c r="BK247" s="120">
        <f>ROUND(I247*H247,2)</f>
        <v>0</v>
      </c>
      <c r="BL247" s="17" t="s">
        <v>138</v>
      </c>
      <c r="BM247" s="119" t="s">
        <v>650</v>
      </c>
    </row>
    <row r="248" spans="2:65" s="1" customFormat="1" hidden="1" x14ac:dyDescent="0.25">
      <c r="B248" s="26"/>
      <c r="D248" s="121" t="s">
        <v>140</v>
      </c>
      <c r="F248" s="122" t="s">
        <v>651</v>
      </c>
      <c r="L248" s="26"/>
      <c r="M248" s="123"/>
      <c r="T248" s="39"/>
      <c r="AT248" s="17" t="s">
        <v>140</v>
      </c>
      <c r="AU248" s="17" t="s">
        <v>85</v>
      </c>
    </row>
    <row r="249" spans="2:65" s="13" customFormat="1" hidden="1" x14ac:dyDescent="0.25">
      <c r="B249" s="130"/>
      <c r="D249" s="125" t="s">
        <v>142</v>
      </c>
      <c r="E249" s="131" t="s">
        <v>3</v>
      </c>
      <c r="F249" s="132" t="s">
        <v>652</v>
      </c>
      <c r="H249" s="133">
        <v>382.5</v>
      </c>
      <c r="L249" s="130"/>
      <c r="M249" s="134"/>
      <c r="T249" s="135"/>
      <c r="AT249" s="131" t="s">
        <v>142</v>
      </c>
      <c r="AU249" s="131" t="s">
        <v>85</v>
      </c>
      <c r="AV249" s="13" t="s">
        <v>85</v>
      </c>
      <c r="AW249" s="13" t="s">
        <v>37</v>
      </c>
      <c r="AX249" s="13" t="s">
        <v>83</v>
      </c>
      <c r="AY249" s="131" t="s">
        <v>131</v>
      </c>
    </row>
    <row r="250" spans="2:65" s="1" customFormat="1" ht="37.75" customHeight="1" x14ac:dyDescent="0.25">
      <c r="B250" s="108"/>
      <c r="C250" s="320" t="s">
        <v>8</v>
      </c>
      <c r="D250" s="320" t="s">
        <v>133</v>
      </c>
      <c r="E250" s="321" t="s">
        <v>653</v>
      </c>
      <c r="F250" s="322" t="s">
        <v>654</v>
      </c>
      <c r="G250" s="323" t="s">
        <v>165</v>
      </c>
      <c r="H250" s="324">
        <v>540</v>
      </c>
      <c r="I250" s="316"/>
      <c r="J250" s="340">
        <f>ROUND(I250*H250,2)</f>
        <v>0</v>
      </c>
      <c r="K250" s="322" t="s">
        <v>137</v>
      </c>
      <c r="L250" s="26"/>
      <c r="M250" s="115" t="s">
        <v>3</v>
      </c>
      <c r="N250" s="116" t="s">
        <v>46</v>
      </c>
      <c r="O250" s="117">
        <v>0.126</v>
      </c>
      <c r="P250" s="117">
        <f>O250*H250</f>
        <v>68.040000000000006</v>
      </c>
      <c r="Q250" s="117">
        <v>2.1000000000000001E-4</v>
      </c>
      <c r="R250" s="117">
        <f>Q250*H250</f>
        <v>0.1134</v>
      </c>
      <c r="S250" s="117">
        <v>0</v>
      </c>
      <c r="T250" s="118">
        <f>S250*H250</f>
        <v>0</v>
      </c>
      <c r="AR250" s="119" t="s">
        <v>138</v>
      </c>
      <c r="AT250" s="119" t="s">
        <v>133</v>
      </c>
      <c r="AU250" s="119" t="s">
        <v>85</v>
      </c>
      <c r="AY250" s="17" t="s">
        <v>131</v>
      </c>
      <c r="BE250" s="120">
        <f>IF(N250="základní",J250,0)</f>
        <v>0</v>
      </c>
      <c r="BF250" s="120">
        <f>IF(N250="snížená",J250,0)</f>
        <v>0</v>
      </c>
      <c r="BG250" s="120">
        <f>IF(N250="zákl. přenesená",J250,0)</f>
        <v>0</v>
      </c>
      <c r="BH250" s="120">
        <f>IF(N250="sníž. přenesená",J250,0)</f>
        <v>0</v>
      </c>
      <c r="BI250" s="120">
        <f>IF(N250="nulová",J250,0)</f>
        <v>0</v>
      </c>
      <c r="BJ250" s="17" t="s">
        <v>83</v>
      </c>
      <c r="BK250" s="120">
        <f>ROUND(I250*H250,2)</f>
        <v>0</v>
      </c>
      <c r="BL250" s="17" t="s">
        <v>138</v>
      </c>
      <c r="BM250" s="119" t="s">
        <v>655</v>
      </c>
    </row>
    <row r="251" spans="2:65" s="1" customFormat="1" hidden="1" x14ac:dyDescent="0.25">
      <c r="B251" s="26"/>
      <c r="D251" s="121" t="s">
        <v>140</v>
      </c>
      <c r="F251" s="122" t="s">
        <v>656</v>
      </c>
      <c r="L251" s="26"/>
      <c r="M251" s="123"/>
      <c r="T251" s="39"/>
      <c r="AT251" s="17" t="s">
        <v>140</v>
      </c>
      <c r="AU251" s="17" t="s">
        <v>85</v>
      </c>
    </row>
    <row r="252" spans="2:65" s="1" customFormat="1" ht="16.5" customHeight="1" x14ac:dyDescent="0.25">
      <c r="B252" s="108"/>
      <c r="C252" s="320" t="s">
        <v>275</v>
      </c>
      <c r="D252" s="320" t="s">
        <v>133</v>
      </c>
      <c r="E252" s="321" t="s">
        <v>172</v>
      </c>
      <c r="F252" s="322" t="s">
        <v>173</v>
      </c>
      <c r="G252" s="323" t="s">
        <v>136</v>
      </c>
      <c r="H252" s="324">
        <v>3.048</v>
      </c>
      <c r="I252" s="316"/>
      <c r="J252" s="340">
        <f>ROUND(I252*H252,2)</f>
        <v>0</v>
      </c>
      <c r="K252" s="322" t="s">
        <v>137</v>
      </c>
      <c r="L252" s="26"/>
      <c r="M252" s="115" t="s">
        <v>3</v>
      </c>
      <c r="N252" s="116" t="s">
        <v>46</v>
      </c>
      <c r="O252" s="117">
        <v>10.986000000000001</v>
      </c>
      <c r="P252" s="117">
        <f>O252*H252</f>
        <v>33.485328000000003</v>
      </c>
      <c r="Q252" s="117">
        <v>0</v>
      </c>
      <c r="R252" s="117">
        <f>Q252*H252</f>
        <v>0</v>
      </c>
      <c r="S252" s="117">
        <v>2.4</v>
      </c>
      <c r="T252" s="118">
        <f>S252*H252</f>
        <v>7.3151999999999999</v>
      </c>
      <c r="AR252" s="119" t="s">
        <v>138</v>
      </c>
      <c r="AT252" s="119" t="s">
        <v>133</v>
      </c>
      <c r="AU252" s="119" t="s">
        <v>85</v>
      </c>
      <c r="AY252" s="17" t="s">
        <v>131</v>
      </c>
      <c r="BE252" s="120">
        <f>IF(N252="základní",J252,0)</f>
        <v>0</v>
      </c>
      <c r="BF252" s="120">
        <f>IF(N252="snížená",J252,0)</f>
        <v>0</v>
      </c>
      <c r="BG252" s="120">
        <f>IF(N252="zákl. přenesená",J252,0)</f>
        <v>0</v>
      </c>
      <c r="BH252" s="120">
        <f>IF(N252="sníž. přenesená",J252,0)</f>
        <v>0</v>
      </c>
      <c r="BI252" s="120">
        <f>IF(N252="nulová",J252,0)</f>
        <v>0</v>
      </c>
      <c r="BJ252" s="17" t="s">
        <v>83</v>
      </c>
      <c r="BK252" s="120">
        <f>ROUND(I252*H252,2)</f>
        <v>0</v>
      </c>
      <c r="BL252" s="17" t="s">
        <v>138</v>
      </c>
      <c r="BM252" s="119" t="s">
        <v>657</v>
      </c>
    </row>
    <row r="253" spans="2:65" s="1" customFormat="1" hidden="1" x14ac:dyDescent="0.25">
      <c r="B253" s="26"/>
      <c r="D253" s="121" t="s">
        <v>140</v>
      </c>
      <c r="F253" s="122" t="s">
        <v>175</v>
      </c>
      <c r="L253" s="26"/>
      <c r="M253" s="123"/>
      <c r="T253" s="39"/>
      <c r="AT253" s="17" t="s">
        <v>140</v>
      </c>
      <c r="AU253" s="17" t="s">
        <v>85</v>
      </c>
    </row>
    <row r="254" spans="2:65" s="12" customFormat="1" ht="20.6" hidden="1" x14ac:dyDescent="0.25">
      <c r="B254" s="124"/>
      <c r="D254" s="125" t="s">
        <v>142</v>
      </c>
      <c r="E254" s="126" t="s">
        <v>3</v>
      </c>
      <c r="F254" s="127" t="s">
        <v>658</v>
      </c>
      <c r="H254" s="126" t="s">
        <v>3</v>
      </c>
      <c r="L254" s="124"/>
      <c r="M254" s="128"/>
      <c r="T254" s="129"/>
      <c r="AT254" s="126" t="s">
        <v>142</v>
      </c>
      <c r="AU254" s="126" t="s">
        <v>85</v>
      </c>
      <c r="AV254" s="12" t="s">
        <v>83</v>
      </c>
      <c r="AW254" s="12" t="s">
        <v>37</v>
      </c>
      <c r="AX254" s="12" t="s">
        <v>75</v>
      </c>
      <c r="AY254" s="126" t="s">
        <v>131</v>
      </c>
    </row>
    <row r="255" spans="2:65" s="13" customFormat="1" hidden="1" x14ac:dyDescent="0.25">
      <c r="B255" s="130"/>
      <c r="D255" s="125" t="s">
        <v>142</v>
      </c>
      <c r="E255" s="131" t="s">
        <v>3</v>
      </c>
      <c r="F255" s="132" t="s">
        <v>659</v>
      </c>
      <c r="H255" s="133">
        <v>2.79</v>
      </c>
      <c r="L255" s="130"/>
      <c r="M255" s="134"/>
      <c r="T255" s="135"/>
      <c r="AT255" s="131" t="s">
        <v>142</v>
      </c>
      <c r="AU255" s="131" t="s">
        <v>85</v>
      </c>
      <c r="AV255" s="13" t="s">
        <v>85</v>
      </c>
      <c r="AW255" s="13" t="s">
        <v>37</v>
      </c>
      <c r="AX255" s="13" t="s">
        <v>75</v>
      </c>
      <c r="AY255" s="131" t="s">
        <v>131</v>
      </c>
    </row>
    <row r="256" spans="2:65" s="12" customFormat="1" ht="30.9" hidden="1" x14ac:dyDescent="0.25">
      <c r="B256" s="124"/>
      <c r="D256" s="125" t="s">
        <v>142</v>
      </c>
      <c r="E256" s="126" t="s">
        <v>3</v>
      </c>
      <c r="F256" s="127" t="s">
        <v>660</v>
      </c>
      <c r="H256" s="126" t="s">
        <v>3</v>
      </c>
      <c r="L256" s="124"/>
      <c r="M256" s="128"/>
      <c r="T256" s="129"/>
      <c r="AT256" s="126" t="s">
        <v>142</v>
      </c>
      <c r="AU256" s="126" t="s">
        <v>85</v>
      </c>
      <c r="AV256" s="12" t="s">
        <v>83</v>
      </c>
      <c r="AW256" s="12" t="s">
        <v>37</v>
      </c>
      <c r="AX256" s="12" t="s">
        <v>75</v>
      </c>
      <c r="AY256" s="126" t="s">
        <v>131</v>
      </c>
    </row>
    <row r="257" spans="2:65" s="13" customFormat="1" hidden="1" x14ac:dyDescent="0.25">
      <c r="B257" s="130"/>
      <c r="D257" s="125" t="s">
        <v>142</v>
      </c>
      <c r="E257" s="131" t="s">
        <v>3</v>
      </c>
      <c r="F257" s="132" t="s">
        <v>661</v>
      </c>
      <c r="H257" s="133">
        <v>0.24299999999999999</v>
      </c>
      <c r="L257" s="130"/>
      <c r="M257" s="134"/>
      <c r="T257" s="135"/>
      <c r="AT257" s="131" t="s">
        <v>142</v>
      </c>
      <c r="AU257" s="131" t="s">
        <v>85</v>
      </c>
      <c r="AV257" s="13" t="s">
        <v>85</v>
      </c>
      <c r="AW257" s="13" t="s">
        <v>37</v>
      </c>
      <c r="AX257" s="13" t="s">
        <v>75</v>
      </c>
      <c r="AY257" s="131" t="s">
        <v>131</v>
      </c>
    </row>
    <row r="258" spans="2:65" s="12" customFormat="1" ht="20.6" hidden="1" x14ac:dyDescent="0.25">
      <c r="B258" s="124"/>
      <c r="D258" s="125" t="s">
        <v>142</v>
      </c>
      <c r="E258" s="126" t="s">
        <v>3</v>
      </c>
      <c r="F258" s="127" t="s">
        <v>662</v>
      </c>
      <c r="H258" s="126" t="s">
        <v>3</v>
      </c>
      <c r="L258" s="124"/>
      <c r="M258" s="128"/>
      <c r="T258" s="129"/>
      <c r="AT258" s="126" t="s">
        <v>142</v>
      </c>
      <c r="AU258" s="126" t="s">
        <v>85</v>
      </c>
      <c r="AV258" s="12" t="s">
        <v>83</v>
      </c>
      <c r="AW258" s="12" t="s">
        <v>37</v>
      </c>
      <c r="AX258" s="12" t="s">
        <v>75</v>
      </c>
      <c r="AY258" s="126" t="s">
        <v>131</v>
      </c>
    </row>
    <row r="259" spans="2:65" s="13" customFormat="1" hidden="1" x14ac:dyDescent="0.25">
      <c r="B259" s="130"/>
      <c r="D259" s="125" t="s">
        <v>142</v>
      </c>
      <c r="E259" s="131" t="s">
        <v>3</v>
      </c>
      <c r="F259" s="132" t="s">
        <v>663</v>
      </c>
      <c r="H259" s="133">
        <v>1.4999999999999999E-2</v>
      </c>
      <c r="L259" s="130"/>
      <c r="M259" s="134"/>
      <c r="T259" s="135"/>
      <c r="AT259" s="131" t="s">
        <v>142</v>
      </c>
      <c r="AU259" s="131" t="s">
        <v>85</v>
      </c>
      <c r="AV259" s="13" t="s">
        <v>85</v>
      </c>
      <c r="AW259" s="13" t="s">
        <v>37</v>
      </c>
      <c r="AX259" s="13" t="s">
        <v>75</v>
      </c>
      <c r="AY259" s="131" t="s">
        <v>131</v>
      </c>
    </row>
    <row r="260" spans="2:65" s="14" customFormat="1" hidden="1" x14ac:dyDescent="0.25">
      <c r="B260" s="145"/>
      <c r="D260" s="125" t="s">
        <v>142</v>
      </c>
      <c r="E260" s="146" t="s">
        <v>3</v>
      </c>
      <c r="F260" s="147" t="s">
        <v>162</v>
      </c>
      <c r="H260" s="148">
        <v>3.048</v>
      </c>
      <c r="L260" s="145"/>
      <c r="M260" s="149"/>
      <c r="T260" s="150"/>
      <c r="AT260" s="146" t="s">
        <v>142</v>
      </c>
      <c r="AU260" s="146" t="s">
        <v>85</v>
      </c>
      <c r="AV260" s="14" t="s">
        <v>138</v>
      </c>
      <c r="AW260" s="14" t="s">
        <v>37</v>
      </c>
      <c r="AX260" s="14" t="s">
        <v>83</v>
      </c>
      <c r="AY260" s="146" t="s">
        <v>131</v>
      </c>
    </row>
    <row r="261" spans="2:65" s="1" customFormat="1" ht="44.3" customHeight="1" x14ac:dyDescent="0.25">
      <c r="B261" s="108"/>
      <c r="C261" s="320" t="s">
        <v>281</v>
      </c>
      <c r="D261" s="320" t="s">
        <v>133</v>
      </c>
      <c r="E261" s="321" t="s">
        <v>181</v>
      </c>
      <c r="F261" s="322" t="s">
        <v>182</v>
      </c>
      <c r="G261" s="323" t="s">
        <v>165</v>
      </c>
      <c r="H261" s="324">
        <v>73.099999999999994</v>
      </c>
      <c r="I261" s="316"/>
      <c r="J261" s="340">
        <f>ROUND(I261*H261,2)</f>
        <v>0</v>
      </c>
      <c r="K261" s="322" t="s">
        <v>137</v>
      </c>
      <c r="L261" s="26"/>
      <c r="M261" s="115" t="s">
        <v>3</v>
      </c>
      <c r="N261" s="116" t="s">
        <v>46</v>
      </c>
      <c r="O261" s="117">
        <v>0.28399999999999997</v>
      </c>
      <c r="P261" s="117">
        <f>O261*H261</f>
        <v>20.760399999999997</v>
      </c>
      <c r="Q261" s="117">
        <v>0</v>
      </c>
      <c r="R261" s="117">
        <f>Q261*H261</f>
        <v>0</v>
      </c>
      <c r="S261" s="117">
        <v>0.26100000000000001</v>
      </c>
      <c r="T261" s="118">
        <f>S261*H261</f>
        <v>19.0791</v>
      </c>
      <c r="AR261" s="119" t="s">
        <v>138</v>
      </c>
      <c r="AT261" s="119" t="s">
        <v>133</v>
      </c>
      <c r="AU261" s="119" t="s">
        <v>85</v>
      </c>
      <c r="AY261" s="17" t="s">
        <v>131</v>
      </c>
      <c r="BE261" s="120">
        <f>IF(N261="základní",J261,0)</f>
        <v>0</v>
      </c>
      <c r="BF261" s="120">
        <f>IF(N261="snížená",J261,0)</f>
        <v>0</v>
      </c>
      <c r="BG261" s="120">
        <f>IF(N261="zákl. přenesená",J261,0)</f>
        <v>0</v>
      </c>
      <c r="BH261" s="120">
        <f>IF(N261="sníž. přenesená",J261,0)</f>
        <v>0</v>
      </c>
      <c r="BI261" s="120">
        <f>IF(N261="nulová",J261,0)</f>
        <v>0</v>
      </c>
      <c r="BJ261" s="17" t="s">
        <v>83</v>
      </c>
      <c r="BK261" s="120">
        <f>ROUND(I261*H261,2)</f>
        <v>0</v>
      </c>
      <c r="BL261" s="17" t="s">
        <v>138</v>
      </c>
      <c r="BM261" s="119" t="s">
        <v>664</v>
      </c>
    </row>
    <row r="262" spans="2:65" s="1" customFormat="1" hidden="1" x14ac:dyDescent="0.25">
      <c r="B262" s="26"/>
      <c r="D262" s="121" t="s">
        <v>140</v>
      </c>
      <c r="F262" s="122" t="s">
        <v>184</v>
      </c>
      <c r="L262" s="26"/>
      <c r="M262" s="123"/>
      <c r="T262" s="39"/>
      <c r="AT262" s="17" t="s">
        <v>140</v>
      </c>
      <c r="AU262" s="17" t="s">
        <v>85</v>
      </c>
    </row>
    <row r="263" spans="2:65" s="12" customFormat="1" hidden="1" x14ac:dyDescent="0.25">
      <c r="B263" s="124"/>
      <c r="D263" s="125" t="s">
        <v>142</v>
      </c>
      <c r="E263" s="126" t="s">
        <v>3</v>
      </c>
      <c r="F263" s="127" t="s">
        <v>665</v>
      </c>
      <c r="H263" s="126" t="s">
        <v>3</v>
      </c>
      <c r="L263" s="124"/>
      <c r="M263" s="128"/>
      <c r="T263" s="129"/>
      <c r="AT263" s="126" t="s">
        <v>142</v>
      </c>
      <c r="AU263" s="126" t="s">
        <v>85</v>
      </c>
      <c r="AV263" s="12" t="s">
        <v>83</v>
      </c>
      <c r="AW263" s="12" t="s">
        <v>37</v>
      </c>
      <c r="AX263" s="12" t="s">
        <v>75</v>
      </c>
      <c r="AY263" s="126" t="s">
        <v>131</v>
      </c>
    </row>
    <row r="264" spans="2:65" s="13" customFormat="1" hidden="1" x14ac:dyDescent="0.25">
      <c r="B264" s="130"/>
      <c r="D264" s="125" t="s">
        <v>142</v>
      </c>
      <c r="E264" s="131" t="s">
        <v>3</v>
      </c>
      <c r="F264" s="132" t="s">
        <v>666</v>
      </c>
      <c r="H264" s="133">
        <v>41.12</v>
      </c>
      <c r="L264" s="130"/>
      <c r="M264" s="134"/>
      <c r="T264" s="135"/>
      <c r="AT264" s="131" t="s">
        <v>142</v>
      </c>
      <c r="AU264" s="131" t="s">
        <v>85</v>
      </c>
      <c r="AV264" s="13" t="s">
        <v>85</v>
      </c>
      <c r="AW264" s="13" t="s">
        <v>37</v>
      </c>
      <c r="AX264" s="13" t="s">
        <v>75</v>
      </c>
      <c r="AY264" s="131" t="s">
        <v>131</v>
      </c>
    </row>
    <row r="265" spans="2:65" s="12" customFormat="1" hidden="1" x14ac:dyDescent="0.25">
      <c r="B265" s="124"/>
      <c r="D265" s="125" t="s">
        <v>142</v>
      </c>
      <c r="E265" s="126" t="s">
        <v>3</v>
      </c>
      <c r="F265" s="127" t="s">
        <v>667</v>
      </c>
      <c r="H265" s="126" t="s">
        <v>3</v>
      </c>
      <c r="L265" s="124"/>
      <c r="M265" s="128"/>
      <c r="T265" s="129"/>
      <c r="AT265" s="126" t="s">
        <v>142</v>
      </c>
      <c r="AU265" s="126" t="s">
        <v>85</v>
      </c>
      <c r="AV265" s="12" t="s">
        <v>83</v>
      </c>
      <c r="AW265" s="12" t="s">
        <v>37</v>
      </c>
      <c r="AX265" s="12" t="s">
        <v>75</v>
      </c>
      <c r="AY265" s="126" t="s">
        <v>131</v>
      </c>
    </row>
    <row r="266" spans="2:65" s="13" customFormat="1" hidden="1" x14ac:dyDescent="0.25">
      <c r="B266" s="130"/>
      <c r="D266" s="125" t="s">
        <v>142</v>
      </c>
      <c r="E266" s="131" t="s">
        <v>3</v>
      </c>
      <c r="F266" s="132" t="s">
        <v>668</v>
      </c>
      <c r="H266" s="133">
        <v>28.22</v>
      </c>
      <c r="L266" s="130"/>
      <c r="M266" s="134"/>
      <c r="T266" s="135"/>
      <c r="AT266" s="131" t="s">
        <v>142</v>
      </c>
      <c r="AU266" s="131" t="s">
        <v>85</v>
      </c>
      <c r="AV266" s="13" t="s">
        <v>85</v>
      </c>
      <c r="AW266" s="13" t="s">
        <v>37</v>
      </c>
      <c r="AX266" s="13" t="s">
        <v>75</v>
      </c>
      <c r="AY266" s="131" t="s">
        <v>131</v>
      </c>
    </row>
    <row r="267" spans="2:65" s="12" customFormat="1" hidden="1" x14ac:dyDescent="0.25">
      <c r="B267" s="124"/>
      <c r="D267" s="125" t="s">
        <v>142</v>
      </c>
      <c r="E267" s="126" t="s">
        <v>3</v>
      </c>
      <c r="F267" s="127" t="s">
        <v>558</v>
      </c>
      <c r="H267" s="126" t="s">
        <v>3</v>
      </c>
      <c r="L267" s="124"/>
      <c r="M267" s="128"/>
      <c r="T267" s="129"/>
      <c r="AT267" s="126" t="s">
        <v>142</v>
      </c>
      <c r="AU267" s="126" t="s">
        <v>85</v>
      </c>
      <c r="AV267" s="12" t="s">
        <v>83</v>
      </c>
      <c r="AW267" s="12" t="s">
        <v>37</v>
      </c>
      <c r="AX267" s="12" t="s">
        <v>75</v>
      </c>
      <c r="AY267" s="126" t="s">
        <v>131</v>
      </c>
    </row>
    <row r="268" spans="2:65" s="13" customFormat="1" hidden="1" x14ac:dyDescent="0.25">
      <c r="B268" s="130"/>
      <c r="D268" s="125" t="s">
        <v>142</v>
      </c>
      <c r="E268" s="131" t="s">
        <v>3</v>
      </c>
      <c r="F268" s="132" t="s">
        <v>669</v>
      </c>
      <c r="H268" s="133">
        <v>1.88</v>
      </c>
      <c r="L268" s="130"/>
      <c r="M268" s="134"/>
      <c r="T268" s="135"/>
      <c r="AT268" s="131" t="s">
        <v>142</v>
      </c>
      <c r="AU268" s="131" t="s">
        <v>85</v>
      </c>
      <c r="AV268" s="13" t="s">
        <v>85</v>
      </c>
      <c r="AW268" s="13" t="s">
        <v>37</v>
      </c>
      <c r="AX268" s="13" t="s">
        <v>75</v>
      </c>
      <c r="AY268" s="131" t="s">
        <v>131</v>
      </c>
    </row>
    <row r="269" spans="2:65" s="12" customFormat="1" hidden="1" x14ac:dyDescent="0.25">
      <c r="B269" s="124"/>
      <c r="D269" s="125" t="s">
        <v>142</v>
      </c>
      <c r="E269" s="126" t="s">
        <v>3</v>
      </c>
      <c r="F269" s="127" t="s">
        <v>670</v>
      </c>
      <c r="H269" s="126" t="s">
        <v>3</v>
      </c>
      <c r="L269" s="124"/>
      <c r="M269" s="128"/>
      <c r="T269" s="129"/>
      <c r="AT269" s="126" t="s">
        <v>142</v>
      </c>
      <c r="AU269" s="126" t="s">
        <v>85</v>
      </c>
      <c r="AV269" s="12" t="s">
        <v>83</v>
      </c>
      <c r="AW269" s="12" t="s">
        <v>37</v>
      </c>
      <c r="AX269" s="12" t="s">
        <v>75</v>
      </c>
      <c r="AY269" s="126" t="s">
        <v>131</v>
      </c>
    </row>
    <row r="270" spans="2:65" s="13" customFormat="1" hidden="1" x14ac:dyDescent="0.25">
      <c r="B270" s="130"/>
      <c r="D270" s="125" t="s">
        <v>142</v>
      </c>
      <c r="E270" s="131" t="s">
        <v>3</v>
      </c>
      <c r="F270" s="132" t="s">
        <v>669</v>
      </c>
      <c r="H270" s="133">
        <v>1.88</v>
      </c>
      <c r="L270" s="130"/>
      <c r="M270" s="134"/>
      <c r="T270" s="135"/>
      <c r="AT270" s="131" t="s">
        <v>142</v>
      </c>
      <c r="AU270" s="131" t="s">
        <v>85</v>
      </c>
      <c r="AV270" s="13" t="s">
        <v>85</v>
      </c>
      <c r="AW270" s="13" t="s">
        <v>37</v>
      </c>
      <c r="AX270" s="13" t="s">
        <v>75</v>
      </c>
      <c r="AY270" s="131" t="s">
        <v>131</v>
      </c>
    </row>
    <row r="271" spans="2:65" s="14" customFormat="1" hidden="1" x14ac:dyDescent="0.25">
      <c r="B271" s="145"/>
      <c r="D271" s="125" t="s">
        <v>142</v>
      </c>
      <c r="E271" s="146" t="s">
        <v>3</v>
      </c>
      <c r="F271" s="147" t="s">
        <v>162</v>
      </c>
      <c r="H271" s="148">
        <v>73.099999999999994</v>
      </c>
      <c r="L271" s="145"/>
      <c r="M271" s="149"/>
      <c r="T271" s="150"/>
      <c r="AT271" s="146" t="s">
        <v>142</v>
      </c>
      <c r="AU271" s="146" t="s">
        <v>85</v>
      </c>
      <c r="AV271" s="14" t="s">
        <v>138</v>
      </c>
      <c r="AW271" s="14" t="s">
        <v>37</v>
      </c>
      <c r="AX271" s="14" t="s">
        <v>83</v>
      </c>
      <c r="AY271" s="146" t="s">
        <v>131</v>
      </c>
    </row>
    <row r="272" spans="2:65" s="1" customFormat="1" ht="49.35" customHeight="1" x14ac:dyDescent="0.25">
      <c r="B272" s="108"/>
      <c r="C272" s="320" t="s">
        <v>288</v>
      </c>
      <c r="D272" s="320" t="s">
        <v>133</v>
      </c>
      <c r="E272" s="321" t="s">
        <v>671</v>
      </c>
      <c r="F272" s="322" t="s">
        <v>672</v>
      </c>
      <c r="G272" s="323" t="s">
        <v>136</v>
      </c>
      <c r="H272" s="324">
        <v>5.67</v>
      </c>
      <c r="I272" s="316"/>
      <c r="J272" s="340">
        <f>ROUND(I272*H272,2)</f>
        <v>0</v>
      </c>
      <c r="K272" s="322" t="s">
        <v>137</v>
      </c>
      <c r="L272" s="26"/>
      <c r="M272" s="115" t="s">
        <v>3</v>
      </c>
      <c r="N272" s="116" t="s">
        <v>46</v>
      </c>
      <c r="O272" s="117">
        <v>1.52</v>
      </c>
      <c r="P272" s="117">
        <f>O272*H272</f>
        <v>8.6183999999999994</v>
      </c>
      <c r="Q272" s="117">
        <v>0</v>
      </c>
      <c r="R272" s="117">
        <f>Q272*H272</f>
        <v>0</v>
      </c>
      <c r="S272" s="117">
        <v>1.8</v>
      </c>
      <c r="T272" s="118">
        <f>S272*H272</f>
        <v>10.206</v>
      </c>
      <c r="AR272" s="119" t="s">
        <v>138</v>
      </c>
      <c r="AT272" s="119" t="s">
        <v>133</v>
      </c>
      <c r="AU272" s="119" t="s">
        <v>85</v>
      </c>
      <c r="AY272" s="17" t="s">
        <v>131</v>
      </c>
      <c r="BE272" s="120">
        <f>IF(N272="základní",J272,0)</f>
        <v>0</v>
      </c>
      <c r="BF272" s="120">
        <f>IF(N272="snížená",J272,0)</f>
        <v>0</v>
      </c>
      <c r="BG272" s="120">
        <f>IF(N272="zákl. přenesená",J272,0)</f>
        <v>0</v>
      </c>
      <c r="BH272" s="120">
        <f>IF(N272="sníž. přenesená",J272,0)</f>
        <v>0</v>
      </c>
      <c r="BI272" s="120">
        <f>IF(N272="nulová",J272,0)</f>
        <v>0</v>
      </c>
      <c r="BJ272" s="17" t="s">
        <v>83</v>
      </c>
      <c r="BK272" s="120">
        <f>ROUND(I272*H272,2)</f>
        <v>0</v>
      </c>
      <c r="BL272" s="17" t="s">
        <v>138</v>
      </c>
      <c r="BM272" s="119" t="s">
        <v>673</v>
      </c>
    </row>
    <row r="273" spans="2:65" s="1" customFormat="1" hidden="1" x14ac:dyDescent="0.25">
      <c r="B273" s="26"/>
      <c r="D273" s="121" t="s">
        <v>140</v>
      </c>
      <c r="F273" s="122" t="s">
        <v>674</v>
      </c>
      <c r="L273" s="26"/>
      <c r="M273" s="123"/>
      <c r="T273" s="39"/>
      <c r="AT273" s="17" t="s">
        <v>140</v>
      </c>
      <c r="AU273" s="17" t="s">
        <v>85</v>
      </c>
    </row>
    <row r="274" spans="2:65" s="12" customFormat="1" ht="30.9" hidden="1" x14ac:dyDescent="0.25">
      <c r="B274" s="124"/>
      <c r="D274" s="125" t="s">
        <v>142</v>
      </c>
      <c r="E274" s="126" t="s">
        <v>3</v>
      </c>
      <c r="F274" s="127" t="s">
        <v>675</v>
      </c>
      <c r="H274" s="126" t="s">
        <v>3</v>
      </c>
      <c r="L274" s="124"/>
      <c r="M274" s="128"/>
      <c r="T274" s="129"/>
      <c r="AT274" s="126" t="s">
        <v>142</v>
      </c>
      <c r="AU274" s="126" t="s">
        <v>85</v>
      </c>
      <c r="AV274" s="12" t="s">
        <v>83</v>
      </c>
      <c r="AW274" s="12" t="s">
        <v>37</v>
      </c>
      <c r="AX274" s="12" t="s">
        <v>75</v>
      </c>
      <c r="AY274" s="126" t="s">
        <v>131</v>
      </c>
    </row>
    <row r="275" spans="2:65" s="13" customFormat="1" hidden="1" x14ac:dyDescent="0.25">
      <c r="B275" s="130"/>
      <c r="D275" s="125" t="s">
        <v>142</v>
      </c>
      <c r="E275" s="131" t="s">
        <v>3</v>
      </c>
      <c r="F275" s="132" t="s">
        <v>528</v>
      </c>
      <c r="H275" s="133">
        <v>5.67</v>
      </c>
      <c r="L275" s="130"/>
      <c r="M275" s="134"/>
      <c r="T275" s="135"/>
      <c r="AT275" s="131" t="s">
        <v>142</v>
      </c>
      <c r="AU275" s="131" t="s">
        <v>85</v>
      </c>
      <c r="AV275" s="13" t="s">
        <v>85</v>
      </c>
      <c r="AW275" s="13" t="s">
        <v>37</v>
      </c>
      <c r="AX275" s="13" t="s">
        <v>83</v>
      </c>
      <c r="AY275" s="131" t="s">
        <v>131</v>
      </c>
    </row>
    <row r="276" spans="2:65" s="1" customFormat="1" ht="16.5" customHeight="1" x14ac:dyDescent="0.25">
      <c r="B276" s="108"/>
      <c r="C276" s="320" t="s">
        <v>295</v>
      </c>
      <c r="D276" s="320" t="s">
        <v>133</v>
      </c>
      <c r="E276" s="321" t="s">
        <v>676</v>
      </c>
      <c r="F276" s="322" t="s">
        <v>677</v>
      </c>
      <c r="G276" s="323" t="s">
        <v>136</v>
      </c>
      <c r="H276" s="324">
        <v>12.9</v>
      </c>
      <c r="I276" s="316"/>
      <c r="J276" s="340">
        <f>ROUND(I276*H276,2)</f>
        <v>0</v>
      </c>
      <c r="K276" s="322" t="s">
        <v>3</v>
      </c>
      <c r="L276" s="26"/>
      <c r="M276" s="115" t="s">
        <v>3</v>
      </c>
      <c r="N276" s="116" t="s">
        <v>46</v>
      </c>
      <c r="O276" s="117">
        <v>6.8819999999999997</v>
      </c>
      <c r="P276" s="117">
        <f>O276*H276</f>
        <v>88.777799999999999</v>
      </c>
      <c r="Q276" s="117">
        <v>0</v>
      </c>
      <c r="R276" s="117">
        <f>Q276*H276</f>
        <v>0</v>
      </c>
      <c r="S276" s="117">
        <v>1.7</v>
      </c>
      <c r="T276" s="118">
        <f>S276*H276</f>
        <v>21.93</v>
      </c>
      <c r="AR276" s="119" t="s">
        <v>138</v>
      </c>
      <c r="AT276" s="119" t="s">
        <v>133</v>
      </c>
      <c r="AU276" s="119" t="s">
        <v>85</v>
      </c>
      <c r="AY276" s="17" t="s">
        <v>131</v>
      </c>
      <c r="BE276" s="120">
        <f>IF(N276="základní",J276,0)</f>
        <v>0</v>
      </c>
      <c r="BF276" s="120">
        <f>IF(N276="snížená",J276,0)</f>
        <v>0</v>
      </c>
      <c r="BG276" s="120">
        <f>IF(N276="zákl. přenesená",J276,0)</f>
        <v>0</v>
      </c>
      <c r="BH276" s="120">
        <f>IF(N276="sníž. přenesená",J276,0)</f>
        <v>0</v>
      </c>
      <c r="BI276" s="120">
        <f>IF(N276="nulová",J276,0)</f>
        <v>0</v>
      </c>
      <c r="BJ276" s="17" t="s">
        <v>83</v>
      </c>
      <c r="BK276" s="120">
        <f>ROUND(I276*H276,2)</f>
        <v>0</v>
      </c>
      <c r="BL276" s="17" t="s">
        <v>138</v>
      </c>
      <c r="BM276" s="119" t="s">
        <v>678</v>
      </c>
    </row>
    <row r="277" spans="2:65" s="1" customFormat="1" ht="24" customHeight="1" x14ac:dyDescent="0.25">
      <c r="B277" s="108"/>
      <c r="C277" s="320" t="s">
        <v>302</v>
      </c>
      <c r="D277" s="320" t="s">
        <v>133</v>
      </c>
      <c r="E277" s="321" t="s">
        <v>679</v>
      </c>
      <c r="F277" s="322" t="s">
        <v>680</v>
      </c>
      <c r="G277" s="323" t="s">
        <v>165</v>
      </c>
      <c r="H277" s="324">
        <v>167.58</v>
      </c>
      <c r="I277" s="316"/>
      <c r="J277" s="340">
        <f>ROUND(I277*H277,2)</f>
        <v>0</v>
      </c>
      <c r="K277" s="322" t="s">
        <v>137</v>
      </c>
      <c r="L277" s="26"/>
      <c r="M277" s="115" t="s">
        <v>3</v>
      </c>
      <c r="N277" s="116" t="s">
        <v>46</v>
      </c>
      <c r="O277" s="117">
        <v>0.30099999999999999</v>
      </c>
      <c r="P277" s="117">
        <f>O277*H277</f>
        <v>50.441580000000002</v>
      </c>
      <c r="Q277" s="117">
        <v>0</v>
      </c>
      <c r="R277" s="117">
        <f>Q277*H277</f>
        <v>0</v>
      </c>
      <c r="S277" s="117">
        <v>0.09</v>
      </c>
      <c r="T277" s="118">
        <f>S277*H277</f>
        <v>15.0822</v>
      </c>
      <c r="AR277" s="119" t="s">
        <v>138</v>
      </c>
      <c r="AT277" s="119" t="s">
        <v>133</v>
      </c>
      <c r="AU277" s="119" t="s">
        <v>85</v>
      </c>
      <c r="AY277" s="17" t="s">
        <v>131</v>
      </c>
      <c r="BE277" s="120">
        <f>IF(N277="základní",J277,0)</f>
        <v>0</v>
      </c>
      <c r="BF277" s="120">
        <f>IF(N277="snížená",J277,0)</f>
        <v>0</v>
      </c>
      <c r="BG277" s="120">
        <f>IF(N277="zákl. přenesená",J277,0)</f>
        <v>0</v>
      </c>
      <c r="BH277" s="120">
        <f>IF(N277="sníž. přenesená",J277,0)</f>
        <v>0</v>
      </c>
      <c r="BI277" s="120">
        <f>IF(N277="nulová",J277,0)</f>
        <v>0</v>
      </c>
      <c r="BJ277" s="17" t="s">
        <v>83</v>
      </c>
      <c r="BK277" s="120">
        <f>ROUND(I277*H277,2)</f>
        <v>0</v>
      </c>
      <c r="BL277" s="17" t="s">
        <v>138</v>
      </c>
      <c r="BM277" s="119" t="s">
        <v>681</v>
      </c>
    </row>
    <row r="278" spans="2:65" s="1" customFormat="1" hidden="1" x14ac:dyDescent="0.25">
      <c r="B278" s="26"/>
      <c r="D278" s="121" t="s">
        <v>140</v>
      </c>
      <c r="F278" s="122" t="s">
        <v>682</v>
      </c>
      <c r="L278" s="26"/>
      <c r="M278" s="123"/>
      <c r="T278" s="39"/>
      <c r="AT278" s="17" t="s">
        <v>140</v>
      </c>
      <c r="AU278" s="17" t="s">
        <v>85</v>
      </c>
    </row>
    <row r="279" spans="2:65" s="12" customFormat="1" hidden="1" x14ac:dyDescent="0.25">
      <c r="B279" s="124"/>
      <c r="D279" s="125" t="s">
        <v>142</v>
      </c>
      <c r="E279" s="126" t="s">
        <v>3</v>
      </c>
      <c r="F279" s="127" t="s">
        <v>683</v>
      </c>
      <c r="H279" s="126" t="s">
        <v>3</v>
      </c>
      <c r="L279" s="124"/>
      <c r="M279" s="128"/>
      <c r="T279" s="129"/>
      <c r="AT279" s="126" t="s">
        <v>142</v>
      </c>
      <c r="AU279" s="126" t="s">
        <v>85</v>
      </c>
      <c r="AV279" s="12" t="s">
        <v>83</v>
      </c>
      <c r="AW279" s="12" t="s">
        <v>37</v>
      </c>
      <c r="AX279" s="12" t="s">
        <v>75</v>
      </c>
      <c r="AY279" s="126" t="s">
        <v>131</v>
      </c>
    </row>
    <row r="280" spans="2:65" s="12" customFormat="1" hidden="1" x14ac:dyDescent="0.25">
      <c r="B280" s="124"/>
      <c r="D280" s="125" t="s">
        <v>142</v>
      </c>
      <c r="E280" s="126" t="s">
        <v>3</v>
      </c>
      <c r="F280" s="127" t="s">
        <v>552</v>
      </c>
      <c r="H280" s="126" t="s">
        <v>3</v>
      </c>
      <c r="L280" s="124"/>
      <c r="M280" s="128"/>
      <c r="T280" s="129"/>
      <c r="AT280" s="126" t="s">
        <v>142</v>
      </c>
      <c r="AU280" s="126" t="s">
        <v>85</v>
      </c>
      <c r="AV280" s="12" t="s">
        <v>83</v>
      </c>
      <c r="AW280" s="12" t="s">
        <v>37</v>
      </c>
      <c r="AX280" s="12" t="s">
        <v>75</v>
      </c>
      <c r="AY280" s="126" t="s">
        <v>131</v>
      </c>
    </row>
    <row r="281" spans="2:65" s="13" customFormat="1" hidden="1" x14ac:dyDescent="0.25">
      <c r="B281" s="130"/>
      <c r="D281" s="125" t="s">
        <v>142</v>
      </c>
      <c r="E281" s="131" t="s">
        <v>3</v>
      </c>
      <c r="F281" s="132" t="s">
        <v>607</v>
      </c>
      <c r="H281" s="133">
        <v>5.5</v>
      </c>
      <c r="L281" s="130"/>
      <c r="M281" s="134"/>
      <c r="T281" s="135"/>
      <c r="AT281" s="131" t="s">
        <v>142</v>
      </c>
      <c r="AU281" s="131" t="s">
        <v>85</v>
      </c>
      <c r="AV281" s="13" t="s">
        <v>85</v>
      </c>
      <c r="AW281" s="13" t="s">
        <v>37</v>
      </c>
      <c r="AX281" s="13" t="s">
        <v>75</v>
      </c>
      <c r="AY281" s="131" t="s">
        <v>131</v>
      </c>
    </row>
    <row r="282" spans="2:65" s="12" customFormat="1" hidden="1" x14ac:dyDescent="0.25">
      <c r="B282" s="124"/>
      <c r="D282" s="125" t="s">
        <v>142</v>
      </c>
      <c r="E282" s="126" t="s">
        <v>3</v>
      </c>
      <c r="F282" s="127" t="s">
        <v>554</v>
      </c>
      <c r="H282" s="126" t="s">
        <v>3</v>
      </c>
      <c r="L282" s="124"/>
      <c r="M282" s="128"/>
      <c r="T282" s="129"/>
      <c r="AT282" s="126" t="s">
        <v>142</v>
      </c>
      <c r="AU282" s="126" t="s">
        <v>85</v>
      </c>
      <c r="AV282" s="12" t="s">
        <v>83</v>
      </c>
      <c r="AW282" s="12" t="s">
        <v>37</v>
      </c>
      <c r="AX282" s="12" t="s">
        <v>75</v>
      </c>
      <c r="AY282" s="126" t="s">
        <v>131</v>
      </c>
    </row>
    <row r="283" spans="2:65" s="13" customFormat="1" hidden="1" x14ac:dyDescent="0.25">
      <c r="B283" s="130"/>
      <c r="D283" s="125" t="s">
        <v>142</v>
      </c>
      <c r="E283" s="131" t="s">
        <v>3</v>
      </c>
      <c r="F283" s="132" t="s">
        <v>608</v>
      </c>
      <c r="H283" s="133">
        <v>12.04</v>
      </c>
      <c r="L283" s="130"/>
      <c r="M283" s="134"/>
      <c r="T283" s="135"/>
      <c r="AT283" s="131" t="s">
        <v>142</v>
      </c>
      <c r="AU283" s="131" t="s">
        <v>85</v>
      </c>
      <c r="AV283" s="13" t="s">
        <v>85</v>
      </c>
      <c r="AW283" s="13" t="s">
        <v>37</v>
      </c>
      <c r="AX283" s="13" t="s">
        <v>75</v>
      </c>
      <c r="AY283" s="131" t="s">
        <v>131</v>
      </c>
    </row>
    <row r="284" spans="2:65" s="12" customFormat="1" hidden="1" x14ac:dyDescent="0.25">
      <c r="B284" s="124"/>
      <c r="D284" s="125" t="s">
        <v>142</v>
      </c>
      <c r="E284" s="126" t="s">
        <v>3</v>
      </c>
      <c r="F284" s="127" t="s">
        <v>556</v>
      </c>
      <c r="H284" s="126" t="s">
        <v>3</v>
      </c>
      <c r="L284" s="124"/>
      <c r="M284" s="128"/>
      <c r="T284" s="129"/>
      <c r="AT284" s="126" t="s">
        <v>142</v>
      </c>
      <c r="AU284" s="126" t="s">
        <v>85</v>
      </c>
      <c r="AV284" s="12" t="s">
        <v>83</v>
      </c>
      <c r="AW284" s="12" t="s">
        <v>37</v>
      </c>
      <c r="AX284" s="12" t="s">
        <v>75</v>
      </c>
      <c r="AY284" s="126" t="s">
        <v>131</v>
      </c>
    </row>
    <row r="285" spans="2:65" s="13" customFormat="1" hidden="1" x14ac:dyDescent="0.25">
      <c r="B285" s="130"/>
      <c r="D285" s="125" t="s">
        <v>142</v>
      </c>
      <c r="E285" s="131" t="s">
        <v>3</v>
      </c>
      <c r="F285" s="132" t="s">
        <v>684</v>
      </c>
      <c r="H285" s="133">
        <v>140.04</v>
      </c>
      <c r="L285" s="130"/>
      <c r="M285" s="134"/>
      <c r="T285" s="135"/>
      <c r="AT285" s="131" t="s">
        <v>142</v>
      </c>
      <c r="AU285" s="131" t="s">
        <v>85</v>
      </c>
      <c r="AV285" s="13" t="s">
        <v>85</v>
      </c>
      <c r="AW285" s="13" t="s">
        <v>37</v>
      </c>
      <c r="AX285" s="13" t="s">
        <v>75</v>
      </c>
      <c r="AY285" s="131" t="s">
        <v>131</v>
      </c>
    </row>
    <row r="286" spans="2:65" s="12" customFormat="1" hidden="1" x14ac:dyDescent="0.25">
      <c r="B286" s="124"/>
      <c r="D286" s="125" t="s">
        <v>142</v>
      </c>
      <c r="E286" s="126" t="s">
        <v>3</v>
      </c>
      <c r="F286" s="127" t="s">
        <v>558</v>
      </c>
      <c r="H286" s="126" t="s">
        <v>3</v>
      </c>
      <c r="L286" s="124"/>
      <c r="M286" s="128"/>
      <c r="T286" s="129"/>
      <c r="AT286" s="126" t="s">
        <v>142</v>
      </c>
      <c r="AU286" s="126" t="s">
        <v>85</v>
      </c>
      <c r="AV286" s="12" t="s">
        <v>83</v>
      </c>
      <c r="AW286" s="12" t="s">
        <v>37</v>
      </c>
      <c r="AX286" s="12" t="s">
        <v>75</v>
      </c>
      <c r="AY286" s="126" t="s">
        <v>131</v>
      </c>
    </row>
    <row r="287" spans="2:65" s="13" customFormat="1" hidden="1" x14ac:dyDescent="0.25">
      <c r="B287" s="130"/>
      <c r="D287" s="125" t="s">
        <v>142</v>
      </c>
      <c r="E287" s="131" t="s">
        <v>3</v>
      </c>
      <c r="F287" s="132" t="s">
        <v>205</v>
      </c>
      <c r="H287" s="133">
        <v>10</v>
      </c>
      <c r="L287" s="130"/>
      <c r="M287" s="134"/>
      <c r="T287" s="135"/>
      <c r="AT287" s="131" t="s">
        <v>142</v>
      </c>
      <c r="AU287" s="131" t="s">
        <v>85</v>
      </c>
      <c r="AV287" s="13" t="s">
        <v>85</v>
      </c>
      <c r="AW287" s="13" t="s">
        <v>37</v>
      </c>
      <c r="AX287" s="13" t="s">
        <v>75</v>
      </c>
      <c r="AY287" s="131" t="s">
        <v>131</v>
      </c>
    </row>
    <row r="288" spans="2:65" s="14" customFormat="1" hidden="1" x14ac:dyDescent="0.25">
      <c r="B288" s="145"/>
      <c r="D288" s="125" t="s">
        <v>142</v>
      </c>
      <c r="E288" s="146" t="s">
        <v>3</v>
      </c>
      <c r="F288" s="147" t="s">
        <v>162</v>
      </c>
      <c r="H288" s="148">
        <v>167.57999999999998</v>
      </c>
      <c r="L288" s="145"/>
      <c r="M288" s="149"/>
      <c r="T288" s="150"/>
      <c r="AT288" s="146" t="s">
        <v>142</v>
      </c>
      <c r="AU288" s="146" t="s">
        <v>85</v>
      </c>
      <c r="AV288" s="14" t="s">
        <v>138</v>
      </c>
      <c r="AW288" s="14" t="s">
        <v>37</v>
      </c>
      <c r="AX288" s="14" t="s">
        <v>83</v>
      </c>
      <c r="AY288" s="146" t="s">
        <v>131</v>
      </c>
    </row>
    <row r="289" spans="2:65" s="1" customFormat="1" ht="21.75" customHeight="1" x14ac:dyDescent="0.25">
      <c r="B289" s="108"/>
      <c r="C289" s="320" t="s">
        <v>310</v>
      </c>
      <c r="D289" s="320" t="s">
        <v>133</v>
      </c>
      <c r="E289" s="321" t="s">
        <v>685</v>
      </c>
      <c r="F289" s="322" t="s">
        <v>686</v>
      </c>
      <c r="G289" s="323" t="s">
        <v>165</v>
      </c>
      <c r="H289" s="324">
        <v>196.8</v>
      </c>
      <c r="I289" s="316"/>
      <c r="J289" s="340">
        <f>ROUND(I289*H289,2)</f>
        <v>0</v>
      </c>
      <c r="K289" s="322" t="s">
        <v>137</v>
      </c>
      <c r="L289" s="26"/>
      <c r="M289" s="115" t="s">
        <v>3</v>
      </c>
      <c r="N289" s="116" t="s">
        <v>46</v>
      </c>
      <c r="O289" s="117">
        <v>0.30599999999999999</v>
      </c>
      <c r="P289" s="117">
        <f>O289*H289</f>
        <v>60.220800000000004</v>
      </c>
      <c r="Q289" s="117">
        <v>0</v>
      </c>
      <c r="R289" s="117">
        <f>Q289*H289</f>
        <v>0</v>
      </c>
      <c r="S289" s="117">
        <v>0</v>
      </c>
      <c r="T289" s="118">
        <f>S289*H289</f>
        <v>0</v>
      </c>
      <c r="AR289" s="119" t="s">
        <v>138</v>
      </c>
      <c r="AT289" s="119" t="s">
        <v>133</v>
      </c>
      <c r="AU289" s="119" t="s">
        <v>85</v>
      </c>
      <c r="AY289" s="17" t="s">
        <v>131</v>
      </c>
      <c r="BE289" s="120">
        <f>IF(N289="základní",J289,0)</f>
        <v>0</v>
      </c>
      <c r="BF289" s="120">
        <f>IF(N289="snížená",J289,0)</f>
        <v>0</v>
      </c>
      <c r="BG289" s="120">
        <f>IF(N289="zákl. přenesená",J289,0)</f>
        <v>0</v>
      </c>
      <c r="BH289" s="120">
        <f>IF(N289="sníž. přenesená",J289,0)</f>
        <v>0</v>
      </c>
      <c r="BI289" s="120">
        <f>IF(N289="nulová",J289,0)</f>
        <v>0</v>
      </c>
      <c r="BJ289" s="17" t="s">
        <v>83</v>
      </c>
      <c r="BK289" s="120">
        <f>ROUND(I289*H289,2)</f>
        <v>0</v>
      </c>
      <c r="BL289" s="17" t="s">
        <v>138</v>
      </c>
      <c r="BM289" s="119" t="s">
        <v>687</v>
      </c>
    </row>
    <row r="290" spans="2:65" s="1" customFormat="1" hidden="1" x14ac:dyDescent="0.25">
      <c r="B290" s="26"/>
      <c r="D290" s="121" t="s">
        <v>140</v>
      </c>
      <c r="F290" s="122" t="s">
        <v>688</v>
      </c>
      <c r="L290" s="26"/>
      <c r="M290" s="123"/>
      <c r="T290" s="39"/>
      <c r="AT290" s="17" t="s">
        <v>140</v>
      </c>
      <c r="AU290" s="17" t="s">
        <v>85</v>
      </c>
    </row>
    <row r="291" spans="2:65" s="12" customFormat="1" ht="20.6" hidden="1" x14ac:dyDescent="0.25">
      <c r="B291" s="124"/>
      <c r="D291" s="125" t="s">
        <v>142</v>
      </c>
      <c r="E291" s="126" t="s">
        <v>3</v>
      </c>
      <c r="F291" s="127" t="s">
        <v>689</v>
      </c>
      <c r="H291" s="126" t="s">
        <v>3</v>
      </c>
      <c r="L291" s="124"/>
      <c r="M291" s="128"/>
      <c r="T291" s="129"/>
      <c r="AT291" s="126" t="s">
        <v>142</v>
      </c>
      <c r="AU291" s="126" t="s">
        <v>85</v>
      </c>
      <c r="AV291" s="12" t="s">
        <v>83</v>
      </c>
      <c r="AW291" s="12" t="s">
        <v>37</v>
      </c>
      <c r="AX291" s="12" t="s">
        <v>75</v>
      </c>
      <c r="AY291" s="126" t="s">
        <v>131</v>
      </c>
    </row>
    <row r="292" spans="2:65" s="12" customFormat="1" hidden="1" x14ac:dyDescent="0.25">
      <c r="B292" s="124"/>
      <c r="D292" s="125" t="s">
        <v>142</v>
      </c>
      <c r="E292" s="126" t="s">
        <v>3</v>
      </c>
      <c r="F292" s="127" t="s">
        <v>550</v>
      </c>
      <c r="H292" s="126" t="s">
        <v>3</v>
      </c>
      <c r="L292" s="124"/>
      <c r="M292" s="128"/>
      <c r="T292" s="129"/>
      <c r="AT292" s="126" t="s">
        <v>142</v>
      </c>
      <c r="AU292" s="126" t="s">
        <v>85</v>
      </c>
      <c r="AV292" s="12" t="s">
        <v>83</v>
      </c>
      <c r="AW292" s="12" t="s">
        <v>37</v>
      </c>
      <c r="AX292" s="12" t="s">
        <v>75</v>
      </c>
      <c r="AY292" s="126" t="s">
        <v>131</v>
      </c>
    </row>
    <row r="293" spans="2:65" s="13" customFormat="1" hidden="1" x14ac:dyDescent="0.25">
      <c r="B293" s="130"/>
      <c r="D293" s="125" t="s">
        <v>142</v>
      </c>
      <c r="E293" s="131" t="s">
        <v>3</v>
      </c>
      <c r="F293" s="132" t="s">
        <v>615</v>
      </c>
      <c r="H293" s="133">
        <v>51.35</v>
      </c>
      <c r="L293" s="130"/>
      <c r="M293" s="134"/>
      <c r="T293" s="135"/>
      <c r="AT293" s="131" t="s">
        <v>142</v>
      </c>
      <c r="AU293" s="131" t="s">
        <v>85</v>
      </c>
      <c r="AV293" s="13" t="s">
        <v>85</v>
      </c>
      <c r="AW293" s="13" t="s">
        <v>37</v>
      </c>
      <c r="AX293" s="13" t="s">
        <v>75</v>
      </c>
      <c r="AY293" s="131" t="s">
        <v>131</v>
      </c>
    </row>
    <row r="294" spans="2:65" s="12" customFormat="1" hidden="1" x14ac:dyDescent="0.25">
      <c r="B294" s="124"/>
      <c r="D294" s="125" t="s">
        <v>142</v>
      </c>
      <c r="E294" s="126" t="s">
        <v>3</v>
      </c>
      <c r="F294" s="127" t="s">
        <v>567</v>
      </c>
      <c r="H294" s="126" t="s">
        <v>3</v>
      </c>
      <c r="L294" s="124"/>
      <c r="M294" s="128"/>
      <c r="T294" s="129"/>
      <c r="AT294" s="126" t="s">
        <v>142</v>
      </c>
      <c r="AU294" s="126" t="s">
        <v>85</v>
      </c>
      <c r="AV294" s="12" t="s">
        <v>83</v>
      </c>
      <c r="AW294" s="12" t="s">
        <v>37</v>
      </c>
      <c r="AX294" s="12" t="s">
        <v>75</v>
      </c>
      <c r="AY294" s="126" t="s">
        <v>131</v>
      </c>
    </row>
    <row r="295" spans="2:65" s="13" customFormat="1" hidden="1" x14ac:dyDescent="0.25">
      <c r="B295" s="130"/>
      <c r="D295" s="125" t="s">
        <v>142</v>
      </c>
      <c r="E295" s="131" t="s">
        <v>3</v>
      </c>
      <c r="F295" s="132" t="s">
        <v>616</v>
      </c>
      <c r="H295" s="133">
        <v>4.74</v>
      </c>
      <c r="L295" s="130"/>
      <c r="M295" s="134"/>
      <c r="T295" s="135"/>
      <c r="AT295" s="131" t="s">
        <v>142</v>
      </c>
      <c r="AU295" s="131" t="s">
        <v>85</v>
      </c>
      <c r="AV295" s="13" t="s">
        <v>85</v>
      </c>
      <c r="AW295" s="13" t="s">
        <v>37</v>
      </c>
      <c r="AX295" s="13" t="s">
        <v>75</v>
      </c>
      <c r="AY295" s="131" t="s">
        <v>131</v>
      </c>
    </row>
    <row r="296" spans="2:65" s="12" customFormat="1" hidden="1" x14ac:dyDescent="0.25">
      <c r="B296" s="124"/>
      <c r="D296" s="125" t="s">
        <v>142</v>
      </c>
      <c r="E296" s="126" t="s">
        <v>3</v>
      </c>
      <c r="F296" s="127" t="s">
        <v>570</v>
      </c>
      <c r="H296" s="126" t="s">
        <v>3</v>
      </c>
      <c r="L296" s="124"/>
      <c r="M296" s="128"/>
      <c r="T296" s="129"/>
      <c r="AT296" s="126" t="s">
        <v>142</v>
      </c>
      <c r="AU296" s="126" t="s">
        <v>85</v>
      </c>
      <c r="AV296" s="12" t="s">
        <v>83</v>
      </c>
      <c r="AW296" s="12" t="s">
        <v>37</v>
      </c>
      <c r="AX296" s="12" t="s">
        <v>75</v>
      </c>
      <c r="AY296" s="126" t="s">
        <v>131</v>
      </c>
    </row>
    <row r="297" spans="2:65" s="13" customFormat="1" hidden="1" x14ac:dyDescent="0.25">
      <c r="B297" s="130"/>
      <c r="D297" s="125" t="s">
        <v>142</v>
      </c>
      <c r="E297" s="131" t="s">
        <v>3</v>
      </c>
      <c r="F297" s="132" t="s">
        <v>617</v>
      </c>
      <c r="H297" s="133">
        <v>10.14</v>
      </c>
      <c r="L297" s="130"/>
      <c r="M297" s="134"/>
      <c r="T297" s="135"/>
      <c r="AT297" s="131" t="s">
        <v>142</v>
      </c>
      <c r="AU297" s="131" t="s">
        <v>85</v>
      </c>
      <c r="AV297" s="13" t="s">
        <v>85</v>
      </c>
      <c r="AW297" s="13" t="s">
        <v>37</v>
      </c>
      <c r="AX297" s="13" t="s">
        <v>75</v>
      </c>
      <c r="AY297" s="131" t="s">
        <v>131</v>
      </c>
    </row>
    <row r="298" spans="2:65" s="12" customFormat="1" hidden="1" x14ac:dyDescent="0.25">
      <c r="B298" s="124"/>
      <c r="D298" s="125" t="s">
        <v>142</v>
      </c>
      <c r="E298" s="126" t="s">
        <v>3</v>
      </c>
      <c r="F298" s="127" t="s">
        <v>572</v>
      </c>
      <c r="H298" s="126" t="s">
        <v>3</v>
      </c>
      <c r="L298" s="124"/>
      <c r="M298" s="128"/>
      <c r="T298" s="129"/>
      <c r="AT298" s="126" t="s">
        <v>142</v>
      </c>
      <c r="AU298" s="126" t="s">
        <v>85</v>
      </c>
      <c r="AV298" s="12" t="s">
        <v>83</v>
      </c>
      <c r="AW298" s="12" t="s">
        <v>37</v>
      </c>
      <c r="AX298" s="12" t="s">
        <v>75</v>
      </c>
      <c r="AY298" s="126" t="s">
        <v>131</v>
      </c>
    </row>
    <row r="299" spans="2:65" s="13" customFormat="1" hidden="1" x14ac:dyDescent="0.25">
      <c r="B299" s="130"/>
      <c r="D299" s="125" t="s">
        <v>142</v>
      </c>
      <c r="E299" s="131" t="s">
        <v>3</v>
      </c>
      <c r="F299" s="132" t="s">
        <v>618</v>
      </c>
      <c r="H299" s="133">
        <v>11.15</v>
      </c>
      <c r="L299" s="130"/>
      <c r="M299" s="134"/>
      <c r="T299" s="135"/>
      <c r="AT299" s="131" t="s">
        <v>142</v>
      </c>
      <c r="AU299" s="131" t="s">
        <v>85</v>
      </c>
      <c r="AV299" s="13" t="s">
        <v>85</v>
      </c>
      <c r="AW299" s="13" t="s">
        <v>37</v>
      </c>
      <c r="AX299" s="13" t="s">
        <v>75</v>
      </c>
      <c r="AY299" s="131" t="s">
        <v>131</v>
      </c>
    </row>
    <row r="300" spans="2:65" s="12" customFormat="1" hidden="1" x14ac:dyDescent="0.25">
      <c r="B300" s="124"/>
      <c r="D300" s="125" t="s">
        <v>142</v>
      </c>
      <c r="E300" s="126" t="s">
        <v>3</v>
      </c>
      <c r="F300" s="127" t="s">
        <v>574</v>
      </c>
      <c r="H300" s="126" t="s">
        <v>3</v>
      </c>
      <c r="L300" s="124"/>
      <c r="M300" s="128"/>
      <c r="T300" s="129"/>
      <c r="AT300" s="126" t="s">
        <v>142</v>
      </c>
      <c r="AU300" s="126" t="s">
        <v>85</v>
      </c>
      <c r="AV300" s="12" t="s">
        <v>83</v>
      </c>
      <c r="AW300" s="12" t="s">
        <v>37</v>
      </c>
      <c r="AX300" s="12" t="s">
        <v>75</v>
      </c>
      <c r="AY300" s="126" t="s">
        <v>131</v>
      </c>
    </row>
    <row r="301" spans="2:65" s="13" customFormat="1" hidden="1" x14ac:dyDescent="0.25">
      <c r="B301" s="130"/>
      <c r="D301" s="125" t="s">
        <v>142</v>
      </c>
      <c r="E301" s="131" t="s">
        <v>3</v>
      </c>
      <c r="F301" s="132" t="s">
        <v>619</v>
      </c>
      <c r="H301" s="133">
        <v>5.09</v>
      </c>
      <c r="L301" s="130"/>
      <c r="M301" s="134"/>
      <c r="T301" s="135"/>
      <c r="AT301" s="131" t="s">
        <v>142</v>
      </c>
      <c r="AU301" s="131" t="s">
        <v>85</v>
      </c>
      <c r="AV301" s="13" t="s">
        <v>85</v>
      </c>
      <c r="AW301" s="13" t="s">
        <v>37</v>
      </c>
      <c r="AX301" s="13" t="s">
        <v>75</v>
      </c>
      <c r="AY301" s="131" t="s">
        <v>131</v>
      </c>
    </row>
    <row r="302" spans="2:65" s="12" customFormat="1" hidden="1" x14ac:dyDescent="0.25">
      <c r="B302" s="124"/>
      <c r="D302" s="125" t="s">
        <v>142</v>
      </c>
      <c r="E302" s="126" t="s">
        <v>3</v>
      </c>
      <c r="F302" s="127" t="s">
        <v>576</v>
      </c>
      <c r="H302" s="126" t="s">
        <v>3</v>
      </c>
      <c r="L302" s="124"/>
      <c r="M302" s="128"/>
      <c r="T302" s="129"/>
      <c r="AT302" s="126" t="s">
        <v>142</v>
      </c>
      <c r="AU302" s="126" t="s">
        <v>85</v>
      </c>
      <c r="AV302" s="12" t="s">
        <v>83</v>
      </c>
      <c r="AW302" s="12" t="s">
        <v>37</v>
      </c>
      <c r="AX302" s="12" t="s">
        <v>75</v>
      </c>
      <c r="AY302" s="126" t="s">
        <v>131</v>
      </c>
    </row>
    <row r="303" spans="2:65" s="13" customFormat="1" hidden="1" x14ac:dyDescent="0.25">
      <c r="B303" s="130"/>
      <c r="D303" s="125" t="s">
        <v>142</v>
      </c>
      <c r="E303" s="131" t="s">
        <v>3</v>
      </c>
      <c r="F303" s="132" t="s">
        <v>620</v>
      </c>
      <c r="H303" s="133">
        <v>8.5399999999999991</v>
      </c>
      <c r="L303" s="130"/>
      <c r="M303" s="134"/>
      <c r="T303" s="135"/>
      <c r="AT303" s="131" t="s">
        <v>142</v>
      </c>
      <c r="AU303" s="131" t="s">
        <v>85</v>
      </c>
      <c r="AV303" s="13" t="s">
        <v>85</v>
      </c>
      <c r="AW303" s="13" t="s">
        <v>37</v>
      </c>
      <c r="AX303" s="13" t="s">
        <v>75</v>
      </c>
      <c r="AY303" s="131" t="s">
        <v>131</v>
      </c>
    </row>
    <row r="304" spans="2:65" s="12" customFormat="1" hidden="1" x14ac:dyDescent="0.25">
      <c r="B304" s="124"/>
      <c r="D304" s="125" t="s">
        <v>142</v>
      </c>
      <c r="E304" s="126" t="s">
        <v>3</v>
      </c>
      <c r="F304" s="127" t="s">
        <v>578</v>
      </c>
      <c r="H304" s="126" t="s">
        <v>3</v>
      </c>
      <c r="L304" s="124"/>
      <c r="M304" s="128"/>
      <c r="T304" s="129"/>
      <c r="AT304" s="126" t="s">
        <v>142</v>
      </c>
      <c r="AU304" s="126" t="s">
        <v>85</v>
      </c>
      <c r="AV304" s="12" t="s">
        <v>83</v>
      </c>
      <c r="AW304" s="12" t="s">
        <v>37</v>
      </c>
      <c r="AX304" s="12" t="s">
        <v>75</v>
      </c>
      <c r="AY304" s="126" t="s">
        <v>131</v>
      </c>
    </row>
    <row r="305" spans="2:65" s="13" customFormat="1" hidden="1" x14ac:dyDescent="0.25">
      <c r="B305" s="130"/>
      <c r="D305" s="125" t="s">
        <v>142</v>
      </c>
      <c r="E305" s="131" t="s">
        <v>3</v>
      </c>
      <c r="F305" s="132" t="s">
        <v>621</v>
      </c>
      <c r="H305" s="133">
        <v>70.06</v>
      </c>
      <c r="L305" s="130"/>
      <c r="M305" s="134"/>
      <c r="T305" s="135"/>
      <c r="AT305" s="131" t="s">
        <v>142</v>
      </c>
      <c r="AU305" s="131" t="s">
        <v>85</v>
      </c>
      <c r="AV305" s="13" t="s">
        <v>85</v>
      </c>
      <c r="AW305" s="13" t="s">
        <v>37</v>
      </c>
      <c r="AX305" s="13" t="s">
        <v>75</v>
      </c>
      <c r="AY305" s="131" t="s">
        <v>131</v>
      </c>
    </row>
    <row r="306" spans="2:65" s="12" customFormat="1" hidden="1" x14ac:dyDescent="0.25">
      <c r="B306" s="124"/>
      <c r="D306" s="125" t="s">
        <v>142</v>
      </c>
      <c r="E306" s="126" t="s">
        <v>3</v>
      </c>
      <c r="F306" s="127" t="s">
        <v>580</v>
      </c>
      <c r="H306" s="126" t="s">
        <v>3</v>
      </c>
      <c r="L306" s="124"/>
      <c r="M306" s="128"/>
      <c r="T306" s="129"/>
      <c r="AT306" s="126" t="s">
        <v>142</v>
      </c>
      <c r="AU306" s="126" t="s">
        <v>85</v>
      </c>
      <c r="AV306" s="12" t="s">
        <v>83</v>
      </c>
      <c r="AW306" s="12" t="s">
        <v>37</v>
      </c>
      <c r="AX306" s="12" t="s">
        <v>75</v>
      </c>
      <c r="AY306" s="126" t="s">
        <v>131</v>
      </c>
    </row>
    <row r="307" spans="2:65" s="13" customFormat="1" hidden="1" x14ac:dyDescent="0.25">
      <c r="B307" s="130"/>
      <c r="D307" s="125" t="s">
        <v>142</v>
      </c>
      <c r="E307" s="131" t="s">
        <v>3</v>
      </c>
      <c r="F307" s="132" t="s">
        <v>622</v>
      </c>
      <c r="H307" s="133">
        <v>11.71</v>
      </c>
      <c r="L307" s="130"/>
      <c r="M307" s="134"/>
      <c r="T307" s="135"/>
      <c r="AT307" s="131" t="s">
        <v>142</v>
      </c>
      <c r="AU307" s="131" t="s">
        <v>85</v>
      </c>
      <c r="AV307" s="13" t="s">
        <v>85</v>
      </c>
      <c r="AW307" s="13" t="s">
        <v>37</v>
      </c>
      <c r="AX307" s="13" t="s">
        <v>75</v>
      </c>
      <c r="AY307" s="131" t="s">
        <v>131</v>
      </c>
    </row>
    <row r="308" spans="2:65" s="12" customFormat="1" hidden="1" x14ac:dyDescent="0.25">
      <c r="B308" s="124"/>
      <c r="D308" s="125" t="s">
        <v>142</v>
      </c>
      <c r="E308" s="126" t="s">
        <v>3</v>
      </c>
      <c r="F308" s="127" t="s">
        <v>582</v>
      </c>
      <c r="H308" s="126" t="s">
        <v>3</v>
      </c>
      <c r="L308" s="124"/>
      <c r="M308" s="128"/>
      <c r="T308" s="129"/>
      <c r="AT308" s="126" t="s">
        <v>142</v>
      </c>
      <c r="AU308" s="126" t="s">
        <v>85</v>
      </c>
      <c r="AV308" s="12" t="s">
        <v>83</v>
      </c>
      <c r="AW308" s="12" t="s">
        <v>37</v>
      </c>
      <c r="AX308" s="12" t="s">
        <v>75</v>
      </c>
      <c r="AY308" s="126" t="s">
        <v>131</v>
      </c>
    </row>
    <row r="309" spans="2:65" s="13" customFormat="1" hidden="1" x14ac:dyDescent="0.25">
      <c r="B309" s="130"/>
      <c r="D309" s="125" t="s">
        <v>142</v>
      </c>
      <c r="E309" s="131" t="s">
        <v>3</v>
      </c>
      <c r="F309" s="132" t="s">
        <v>623</v>
      </c>
      <c r="H309" s="133">
        <v>10.84</v>
      </c>
      <c r="L309" s="130"/>
      <c r="M309" s="134"/>
      <c r="T309" s="135"/>
      <c r="AT309" s="131" t="s">
        <v>142</v>
      </c>
      <c r="AU309" s="131" t="s">
        <v>85</v>
      </c>
      <c r="AV309" s="13" t="s">
        <v>85</v>
      </c>
      <c r="AW309" s="13" t="s">
        <v>37</v>
      </c>
      <c r="AX309" s="13" t="s">
        <v>75</v>
      </c>
      <c r="AY309" s="131" t="s">
        <v>131</v>
      </c>
    </row>
    <row r="310" spans="2:65" s="12" customFormat="1" hidden="1" x14ac:dyDescent="0.25">
      <c r="B310" s="124"/>
      <c r="D310" s="125" t="s">
        <v>142</v>
      </c>
      <c r="E310" s="126" t="s">
        <v>3</v>
      </c>
      <c r="F310" s="127" t="s">
        <v>584</v>
      </c>
      <c r="H310" s="126" t="s">
        <v>3</v>
      </c>
      <c r="L310" s="124"/>
      <c r="M310" s="128"/>
      <c r="T310" s="129"/>
      <c r="AT310" s="126" t="s">
        <v>142</v>
      </c>
      <c r="AU310" s="126" t="s">
        <v>85</v>
      </c>
      <c r="AV310" s="12" t="s">
        <v>83</v>
      </c>
      <c r="AW310" s="12" t="s">
        <v>37</v>
      </c>
      <c r="AX310" s="12" t="s">
        <v>75</v>
      </c>
      <c r="AY310" s="126" t="s">
        <v>131</v>
      </c>
    </row>
    <row r="311" spans="2:65" s="13" customFormat="1" hidden="1" x14ac:dyDescent="0.25">
      <c r="B311" s="130"/>
      <c r="D311" s="125" t="s">
        <v>142</v>
      </c>
      <c r="E311" s="131" t="s">
        <v>3</v>
      </c>
      <c r="F311" s="132" t="s">
        <v>624</v>
      </c>
      <c r="H311" s="133">
        <v>7.37</v>
      </c>
      <c r="L311" s="130"/>
      <c r="M311" s="134"/>
      <c r="T311" s="135"/>
      <c r="AT311" s="131" t="s">
        <v>142</v>
      </c>
      <c r="AU311" s="131" t="s">
        <v>85</v>
      </c>
      <c r="AV311" s="13" t="s">
        <v>85</v>
      </c>
      <c r="AW311" s="13" t="s">
        <v>37</v>
      </c>
      <c r="AX311" s="13" t="s">
        <v>75</v>
      </c>
      <c r="AY311" s="131" t="s">
        <v>131</v>
      </c>
    </row>
    <row r="312" spans="2:65" s="12" customFormat="1" hidden="1" x14ac:dyDescent="0.25">
      <c r="B312" s="124"/>
      <c r="D312" s="125" t="s">
        <v>142</v>
      </c>
      <c r="E312" s="126" t="s">
        <v>3</v>
      </c>
      <c r="F312" s="127" t="s">
        <v>586</v>
      </c>
      <c r="H312" s="126" t="s">
        <v>3</v>
      </c>
      <c r="L312" s="124"/>
      <c r="M312" s="128"/>
      <c r="T312" s="129"/>
      <c r="AT312" s="126" t="s">
        <v>142</v>
      </c>
      <c r="AU312" s="126" t="s">
        <v>85</v>
      </c>
      <c r="AV312" s="12" t="s">
        <v>83</v>
      </c>
      <c r="AW312" s="12" t="s">
        <v>37</v>
      </c>
      <c r="AX312" s="12" t="s">
        <v>75</v>
      </c>
      <c r="AY312" s="126" t="s">
        <v>131</v>
      </c>
    </row>
    <row r="313" spans="2:65" s="13" customFormat="1" hidden="1" x14ac:dyDescent="0.25">
      <c r="B313" s="130"/>
      <c r="D313" s="125" t="s">
        <v>142</v>
      </c>
      <c r="E313" s="131" t="s">
        <v>3</v>
      </c>
      <c r="F313" s="132" t="s">
        <v>625</v>
      </c>
      <c r="H313" s="133">
        <v>5.81</v>
      </c>
      <c r="L313" s="130"/>
      <c r="M313" s="134"/>
      <c r="T313" s="135"/>
      <c r="AT313" s="131" t="s">
        <v>142</v>
      </c>
      <c r="AU313" s="131" t="s">
        <v>85</v>
      </c>
      <c r="AV313" s="13" t="s">
        <v>85</v>
      </c>
      <c r="AW313" s="13" t="s">
        <v>37</v>
      </c>
      <c r="AX313" s="13" t="s">
        <v>75</v>
      </c>
      <c r="AY313" s="131" t="s">
        <v>131</v>
      </c>
    </row>
    <row r="314" spans="2:65" s="14" customFormat="1" hidden="1" x14ac:dyDescent="0.25">
      <c r="B314" s="145"/>
      <c r="D314" s="125" t="s">
        <v>142</v>
      </c>
      <c r="E314" s="146" t="s">
        <v>3</v>
      </c>
      <c r="F314" s="147" t="s">
        <v>162</v>
      </c>
      <c r="H314" s="148">
        <v>196.80000000000004</v>
      </c>
      <c r="L314" s="145"/>
      <c r="M314" s="149"/>
      <c r="T314" s="150"/>
      <c r="AT314" s="146" t="s">
        <v>142</v>
      </c>
      <c r="AU314" s="146" t="s">
        <v>85</v>
      </c>
      <c r="AV314" s="14" t="s">
        <v>138</v>
      </c>
      <c r="AW314" s="14" t="s">
        <v>37</v>
      </c>
      <c r="AX314" s="14" t="s">
        <v>83</v>
      </c>
      <c r="AY314" s="146" t="s">
        <v>131</v>
      </c>
    </row>
    <row r="315" spans="2:65" s="1" customFormat="1" ht="24.2" customHeight="1" x14ac:dyDescent="0.25">
      <c r="B315" s="108"/>
      <c r="C315" s="320" t="s">
        <v>316</v>
      </c>
      <c r="D315" s="320" t="s">
        <v>133</v>
      </c>
      <c r="E315" s="321" t="s">
        <v>690</v>
      </c>
      <c r="F315" s="322" t="s">
        <v>691</v>
      </c>
      <c r="G315" s="323" t="s">
        <v>165</v>
      </c>
      <c r="H315" s="324">
        <v>1377.6</v>
      </c>
      <c r="I315" s="316"/>
      <c r="J315" s="340">
        <f>ROUND(I315*H315,2)</f>
        <v>0</v>
      </c>
      <c r="K315" s="322" t="s">
        <v>137</v>
      </c>
      <c r="L315" s="26"/>
      <c r="M315" s="115" t="s">
        <v>3</v>
      </c>
      <c r="N315" s="116" t="s">
        <v>46</v>
      </c>
      <c r="O315" s="117">
        <v>0.14099999999999999</v>
      </c>
      <c r="P315" s="117">
        <f>O315*H315</f>
        <v>194.24159999999998</v>
      </c>
      <c r="Q315" s="117">
        <v>0</v>
      </c>
      <c r="R315" s="117">
        <f>Q315*H315</f>
        <v>0</v>
      </c>
      <c r="S315" s="117">
        <v>0</v>
      </c>
      <c r="T315" s="118">
        <f>S315*H315</f>
        <v>0</v>
      </c>
      <c r="AR315" s="119" t="s">
        <v>138</v>
      </c>
      <c r="AT315" s="119" t="s">
        <v>133</v>
      </c>
      <c r="AU315" s="119" t="s">
        <v>85</v>
      </c>
      <c r="AY315" s="17" t="s">
        <v>131</v>
      </c>
      <c r="BE315" s="120">
        <f>IF(N315="základní",J315,0)</f>
        <v>0</v>
      </c>
      <c r="BF315" s="120">
        <f>IF(N315="snížená",J315,0)</f>
        <v>0</v>
      </c>
      <c r="BG315" s="120">
        <f>IF(N315="zákl. přenesená",J315,0)</f>
        <v>0</v>
      </c>
      <c r="BH315" s="120">
        <f>IF(N315="sníž. přenesená",J315,0)</f>
        <v>0</v>
      </c>
      <c r="BI315" s="120">
        <f>IF(N315="nulová",J315,0)</f>
        <v>0</v>
      </c>
      <c r="BJ315" s="17" t="s">
        <v>83</v>
      </c>
      <c r="BK315" s="120">
        <f>ROUND(I315*H315,2)</f>
        <v>0</v>
      </c>
      <c r="BL315" s="17" t="s">
        <v>138</v>
      </c>
      <c r="BM315" s="119" t="s">
        <v>692</v>
      </c>
    </row>
    <row r="316" spans="2:65" s="1" customFormat="1" hidden="1" x14ac:dyDescent="0.25">
      <c r="B316" s="26"/>
      <c r="D316" s="121" t="s">
        <v>140</v>
      </c>
      <c r="F316" s="122" t="s">
        <v>693</v>
      </c>
      <c r="L316" s="26"/>
      <c r="M316" s="123"/>
      <c r="T316" s="39"/>
      <c r="AT316" s="17" t="s">
        <v>140</v>
      </c>
      <c r="AU316" s="17" t="s">
        <v>85</v>
      </c>
    </row>
    <row r="317" spans="2:65" s="12" customFormat="1" hidden="1" x14ac:dyDescent="0.25">
      <c r="B317" s="124"/>
      <c r="D317" s="125" t="s">
        <v>142</v>
      </c>
      <c r="E317" s="126" t="s">
        <v>3</v>
      </c>
      <c r="F317" s="127" t="s">
        <v>694</v>
      </c>
      <c r="H317" s="126" t="s">
        <v>3</v>
      </c>
      <c r="L317" s="124"/>
      <c r="M317" s="128"/>
      <c r="T317" s="129"/>
      <c r="AT317" s="126" t="s">
        <v>142</v>
      </c>
      <c r="AU317" s="126" t="s">
        <v>85</v>
      </c>
      <c r="AV317" s="12" t="s">
        <v>83</v>
      </c>
      <c r="AW317" s="12" t="s">
        <v>37</v>
      </c>
      <c r="AX317" s="12" t="s">
        <v>75</v>
      </c>
      <c r="AY317" s="126" t="s">
        <v>131</v>
      </c>
    </row>
    <row r="318" spans="2:65" s="13" customFormat="1" hidden="1" x14ac:dyDescent="0.25">
      <c r="B318" s="130"/>
      <c r="D318" s="125" t="s">
        <v>142</v>
      </c>
      <c r="E318" s="131" t="s">
        <v>3</v>
      </c>
      <c r="F318" s="132" t="s">
        <v>695</v>
      </c>
      <c r="H318" s="133">
        <v>196.8</v>
      </c>
      <c r="L318" s="130"/>
      <c r="M318" s="134"/>
      <c r="T318" s="135"/>
      <c r="AT318" s="131" t="s">
        <v>142</v>
      </c>
      <c r="AU318" s="131" t="s">
        <v>85</v>
      </c>
      <c r="AV318" s="13" t="s">
        <v>85</v>
      </c>
      <c r="AW318" s="13" t="s">
        <v>37</v>
      </c>
      <c r="AX318" s="13" t="s">
        <v>83</v>
      </c>
      <c r="AY318" s="131" t="s">
        <v>131</v>
      </c>
    </row>
    <row r="319" spans="2:65" s="13" customFormat="1" hidden="1" x14ac:dyDescent="0.25">
      <c r="B319" s="130"/>
      <c r="D319" s="125" t="s">
        <v>142</v>
      </c>
      <c r="F319" s="132" t="s">
        <v>696</v>
      </c>
      <c r="H319" s="133">
        <v>1377.6</v>
      </c>
      <c r="L319" s="130"/>
      <c r="M319" s="134"/>
      <c r="T319" s="135"/>
      <c r="AT319" s="131" t="s">
        <v>142</v>
      </c>
      <c r="AU319" s="131" t="s">
        <v>85</v>
      </c>
      <c r="AV319" s="13" t="s">
        <v>85</v>
      </c>
      <c r="AW319" s="13" t="s">
        <v>4</v>
      </c>
      <c r="AX319" s="13" t="s">
        <v>83</v>
      </c>
      <c r="AY319" s="131" t="s">
        <v>131</v>
      </c>
    </row>
    <row r="320" spans="2:65" s="1" customFormat="1" ht="55.55" customHeight="1" x14ac:dyDescent="0.25">
      <c r="B320" s="108"/>
      <c r="C320" s="320" t="s">
        <v>321</v>
      </c>
      <c r="D320" s="320" t="s">
        <v>133</v>
      </c>
      <c r="E320" s="321" t="s">
        <v>697</v>
      </c>
      <c r="F320" s="322" t="s">
        <v>698</v>
      </c>
      <c r="G320" s="323" t="s">
        <v>194</v>
      </c>
      <c r="H320" s="324">
        <v>0.48</v>
      </c>
      <c r="I320" s="316"/>
      <c r="J320" s="340">
        <f>ROUND(I320*H320,2)</f>
        <v>0</v>
      </c>
      <c r="K320" s="322" t="s">
        <v>137</v>
      </c>
      <c r="L320" s="26"/>
      <c r="M320" s="115" t="s">
        <v>3</v>
      </c>
      <c r="N320" s="116" t="s">
        <v>46</v>
      </c>
      <c r="O320" s="117">
        <v>1.538</v>
      </c>
      <c r="P320" s="117">
        <f>O320*H320</f>
        <v>0.73824000000000001</v>
      </c>
      <c r="Q320" s="117">
        <v>0</v>
      </c>
      <c r="R320" s="117">
        <f>Q320*H320</f>
        <v>0</v>
      </c>
      <c r="S320" s="117">
        <v>0.20699999999999999</v>
      </c>
      <c r="T320" s="118">
        <f>S320*H320</f>
        <v>9.935999999999999E-2</v>
      </c>
      <c r="AR320" s="119" t="s">
        <v>138</v>
      </c>
      <c r="AT320" s="119" t="s">
        <v>133</v>
      </c>
      <c r="AU320" s="119" t="s">
        <v>85</v>
      </c>
      <c r="AY320" s="17" t="s">
        <v>131</v>
      </c>
      <c r="BE320" s="120">
        <f>IF(N320="základní",J320,0)</f>
        <v>0</v>
      </c>
      <c r="BF320" s="120">
        <f>IF(N320="snížená",J320,0)</f>
        <v>0</v>
      </c>
      <c r="BG320" s="120">
        <f>IF(N320="zákl. přenesená",J320,0)</f>
        <v>0</v>
      </c>
      <c r="BH320" s="120">
        <f>IF(N320="sníž. přenesená",J320,0)</f>
        <v>0</v>
      </c>
      <c r="BI320" s="120">
        <f>IF(N320="nulová",J320,0)</f>
        <v>0</v>
      </c>
      <c r="BJ320" s="17" t="s">
        <v>83</v>
      </c>
      <c r="BK320" s="120">
        <f>ROUND(I320*H320,2)</f>
        <v>0</v>
      </c>
      <c r="BL320" s="17" t="s">
        <v>138</v>
      </c>
      <c r="BM320" s="119" t="s">
        <v>699</v>
      </c>
    </row>
    <row r="321" spans="2:65" s="1" customFormat="1" hidden="1" x14ac:dyDescent="0.25">
      <c r="B321" s="26"/>
      <c r="D321" s="121" t="s">
        <v>140</v>
      </c>
      <c r="F321" s="122" t="s">
        <v>700</v>
      </c>
      <c r="L321" s="26"/>
      <c r="M321" s="123"/>
      <c r="T321" s="39"/>
      <c r="AT321" s="17" t="s">
        <v>140</v>
      </c>
      <c r="AU321" s="17" t="s">
        <v>85</v>
      </c>
    </row>
    <row r="322" spans="2:65" s="12" customFormat="1" ht="20.6" hidden="1" x14ac:dyDescent="0.25">
      <c r="B322" s="124"/>
      <c r="D322" s="125" t="s">
        <v>142</v>
      </c>
      <c r="E322" s="126" t="s">
        <v>3</v>
      </c>
      <c r="F322" s="127" t="s">
        <v>701</v>
      </c>
      <c r="H322" s="126" t="s">
        <v>3</v>
      </c>
      <c r="L322" s="124"/>
      <c r="M322" s="128"/>
      <c r="T322" s="129"/>
      <c r="AT322" s="126" t="s">
        <v>142</v>
      </c>
      <c r="AU322" s="126" t="s">
        <v>85</v>
      </c>
      <c r="AV322" s="12" t="s">
        <v>83</v>
      </c>
      <c r="AW322" s="12" t="s">
        <v>37</v>
      </c>
      <c r="AX322" s="12" t="s">
        <v>75</v>
      </c>
      <c r="AY322" s="126" t="s">
        <v>131</v>
      </c>
    </row>
    <row r="323" spans="2:65" s="13" customFormat="1" hidden="1" x14ac:dyDescent="0.25">
      <c r="B323" s="130"/>
      <c r="D323" s="125" t="s">
        <v>142</v>
      </c>
      <c r="E323" s="131" t="s">
        <v>3</v>
      </c>
      <c r="F323" s="132" t="s">
        <v>702</v>
      </c>
      <c r="H323" s="133">
        <v>0.48</v>
      </c>
      <c r="L323" s="130"/>
      <c r="M323" s="134"/>
      <c r="T323" s="135"/>
      <c r="AT323" s="131" t="s">
        <v>142</v>
      </c>
      <c r="AU323" s="131" t="s">
        <v>85</v>
      </c>
      <c r="AV323" s="13" t="s">
        <v>85</v>
      </c>
      <c r="AW323" s="13" t="s">
        <v>37</v>
      </c>
      <c r="AX323" s="13" t="s">
        <v>83</v>
      </c>
      <c r="AY323" s="131" t="s">
        <v>131</v>
      </c>
    </row>
    <row r="324" spans="2:65" s="1" customFormat="1" ht="55.55" customHeight="1" x14ac:dyDescent="0.25">
      <c r="B324" s="108"/>
      <c r="C324" s="320" t="s">
        <v>326</v>
      </c>
      <c r="D324" s="320" t="s">
        <v>133</v>
      </c>
      <c r="E324" s="321" t="s">
        <v>703</v>
      </c>
      <c r="F324" s="322" t="s">
        <v>704</v>
      </c>
      <c r="G324" s="323" t="s">
        <v>136</v>
      </c>
      <c r="H324" s="324">
        <v>0.315</v>
      </c>
      <c r="I324" s="316"/>
      <c r="J324" s="340">
        <f>ROUND(I324*H324,2)</f>
        <v>0</v>
      </c>
      <c r="K324" s="322" t="s">
        <v>137</v>
      </c>
      <c r="L324" s="26"/>
      <c r="M324" s="115" t="s">
        <v>3</v>
      </c>
      <c r="N324" s="116" t="s">
        <v>46</v>
      </c>
      <c r="O324" s="117">
        <v>5.7960000000000003</v>
      </c>
      <c r="P324" s="117">
        <f>O324*H324</f>
        <v>1.8257400000000001</v>
      </c>
      <c r="Q324" s="117">
        <v>0</v>
      </c>
      <c r="R324" s="117">
        <f>Q324*H324</f>
        <v>0</v>
      </c>
      <c r="S324" s="117">
        <v>1.8</v>
      </c>
      <c r="T324" s="118">
        <f>S324*H324</f>
        <v>0.56700000000000006</v>
      </c>
      <c r="AR324" s="119" t="s">
        <v>138</v>
      </c>
      <c r="AT324" s="119" t="s">
        <v>133</v>
      </c>
      <c r="AU324" s="119" t="s">
        <v>85</v>
      </c>
      <c r="AY324" s="17" t="s">
        <v>131</v>
      </c>
      <c r="BE324" s="120">
        <f>IF(N324="základní",J324,0)</f>
        <v>0</v>
      </c>
      <c r="BF324" s="120">
        <f>IF(N324="snížená",J324,0)</f>
        <v>0</v>
      </c>
      <c r="BG324" s="120">
        <f>IF(N324="zákl. přenesená",J324,0)</f>
        <v>0</v>
      </c>
      <c r="BH324" s="120">
        <f>IF(N324="sníž. přenesená",J324,0)</f>
        <v>0</v>
      </c>
      <c r="BI324" s="120">
        <f>IF(N324="nulová",J324,0)</f>
        <v>0</v>
      </c>
      <c r="BJ324" s="17" t="s">
        <v>83</v>
      </c>
      <c r="BK324" s="120">
        <f>ROUND(I324*H324,2)</f>
        <v>0</v>
      </c>
      <c r="BL324" s="17" t="s">
        <v>138</v>
      </c>
      <c r="BM324" s="119" t="s">
        <v>705</v>
      </c>
    </row>
    <row r="325" spans="2:65" s="1" customFormat="1" hidden="1" x14ac:dyDescent="0.25">
      <c r="B325" s="26"/>
      <c r="D325" s="121" t="s">
        <v>140</v>
      </c>
      <c r="F325" s="122" t="s">
        <v>706</v>
      </c>
      <c r="L325" s="26"/>
      <c r="M325" s="123"/>
      <c r="T325" s="39"/>
      <c r="AT325" s="17" t="s">
        <v>140</v>
      </c>
      <c r="AU325" s="17" t="s">
        <v>85</v>
      </c>
    </row>
    <row r="326" spans="2:65" s="12" customFormat="1" ht="20.6" hidden="1" x14ac:dyDescent="0.25">
      <c r="B326" s="124"/>
      <c r="D326" s="125" t="s">
        <v>142</v>
      </c>
      <c r="E326" s="126" t="s">
        <v>3</v>
      </c>
      <c r="F326" s="127" t="s">
        <v>707</v>
      </c>
      <c r="H326" s="126" t="s">
        <v>3</v>
      </c>
      <c r="L326" s="124"/>
      <c r="M326" s="128"/>
      <c r="T326" s="129"/>
      <c r="AT326" s="126" t="s">
        <v>142</v>
      </c>
      <c r="AU326" s="126" t="s">
        <v>85</v>
      </c>
      <c r="AV326" s="12" t="s">
        <v>83</v>
      </c>
      <c r="AW326" s="12" t="s">
        <v>37</v>
      </c>
      <c r="AX326" s="12" t="s">
        <v>75</v>
      </c>
      <c r="AY326" s="126" t="s">
        <v>131</v>
      </c>
    </row>
    <row r="327" spans="2:65" s="13" customFormat="1" hidden="1" x14ac:dyDescent="0.25">
      <c r="B327" s="130"/>
      <c r="D327" s="125" t="s">
        <v>142</v>
      </c>
      <c r="E327" s="131" t="s">
        <v>3</v>
      </c>
      <c r="F327" s="132" t="s">
        <v>708</v>
      </c>
      <c r="H327" s="133">
        <v>0.315</v>
      </c>
      <c r="L327" s="130"/>
      <c r="M327" s="134"/>
      <c r="T327" s="135"/>
      <c r="AT327" s="131" t="s">
        <v>142</v>
      </c>
      <c r="AU327" s="131" t="s">
        <v>85</v>
      </c>
      <c r="AV327" s="13" t="s">
        <v>85</v>
      </c>
      <c r="AW327" s="13" t="s">
        <v>37</v>
      </c>
      <c r="AX327" s="13" t="s">
        <v>83</v>
      </c>
      <c r="AY327" s="131" t="s">
        <v>131</v>
      </c>
    </row>
    <row r="328" spans="2:65" s="1" customFormat="1" ht="37.75" customHeight="1" x14ac:dyDescent="0.25">
      <c r="B328" s="108"/>
      <c r="C328" s="320" t="s">
        <v>331</v>
      </c>
      <c r="D328" s="320" t="s">
        <v>133</v>
      </c>
      <c r="E328" s="321" t="s">
        <v>709</v>
      </c>
      <c r="F328" s="322" t="s">
        <v>710</v>
      </c>
      <c r="G328" s="323" t="s">
        <v>278</v>
      </c>
      <c r="H328" s="324">
        <v>0.25</v>
      </c>
      <c r="I328" s="316"/>
      <c r="J328" s="340">
        <f>ROUND(I328*H328,2)</f>
        <v>0</v>
      </c>
      <c r="K328" s="322" t="s">
        <v>137</v>
      </c>
      <c r="L328" s="26"/>
      <c r="M328" s="115" t="s">
        <v>3</v>
      </c>
      <c r="N328" s="116" t="s">
        <v>46</v>
      </c>
      <c r="O328" s="117">
        <v>0.56000000000000005</v>
      </c>
      <c r="P328" s="117">
        <f>O328*H328</f>
        <v>0.14000000000000001</v>
      </c>
      <c r="Q328" s="117">
        <v>7.6000000000000004E-4</v>
      </c>
      <c r="R328" s="117">
        <f>Q328*H328</f>
        <v>1.9000000000000001E-4</v>
      </c>
      <c r="S328" s="117">
        <v>2.0999999999999999E-3</v>
      </c>
      <c r="T328" s="118">
        <f>S328*H328</f>
        <v>5.2499999999999997E-4</v>
      </c>
      <c r="AR328" s="119" t="s">
        <v>138</v>
      </c>
      <c r="AT328" s="119" t="s">
        <v>133</v>
      </c>
      <c r="AU328" s="119" t="s">
        <v>85</v>
      </c>
      <c r="AY328" s="17" t="s">
        <v>131</v>
      </c>
      <c r="BE328" s="120">
        <f>IF(N328="základní",J328,0)</f>
        <v>0</v>
      </c>
      <c r="BF328" s="120">
        <f>IF(N328="snížená",J328,0)</f>
        <v>0</v>
      </c>
      <c r="BG328" s="120">
        <f>IF(N328="zákl. přenesená",J328,0)</f>
        <v>0</v>
      </c>
      <c r="BH328" s="120">
        <f>IF(N328="sníž. přenesená",J328,0)</f>
        <v>0</v>
      </c>
      <c r="BI328" s="120">
        <f>IF(N328="nulová",J328,0)</f>
        <v>0</v>
      </c>
      <c r="BJ328" s="17" t="s">
        <v>83</v>
      </c>
      <c r="BK328" s="120">
        <f>ROUND(I328*H328,2)</f>
        <v>0</v>
      </c>
      <c r="BL328" s="17" t="s">
        <v>138</v>
      </c>
      <c r="BM328" s="119" t="s">
        <v>711</v>
      </c>
    </row>
    <row r="329" spans="2:65" s="1" customFormat="1" hidden="1" x14ac:dyDescent="0.25">
      <c r="B329" s="26"/>
      <c r="D329" s="121" t="s">
        <v>140</v>
      </c>
      <c r="F329" s="122" t="s">
        <v>712</v>
      </c>
      <c r="L329" s="26"/>
      <c r="M329" s="123"/>
      <c r="T329" s="39"/>
      <c r="AT329" s="17" t="s">
        <v>140</v>
      </c>
      <c r="AU329" s="17" t="s">
        <v>85</v>
      </c>
    </row>
    <row r="330" spans="2:65" s="12" customFormat="1" ht="20.6" hidden="1" x14ac:dyDescent="0.25">
      <c r="B330" s="124"/>
      <c r="D330" s="125" t="s">
        <v>142</v>
      </c>
      <c r="E330" s="126" t="s">
        <v>3</v>
      </c>
      <c r="F330" s="127" t="s">
        <v>713</v>
      </c>
      <c r="H330" s="126" t="s">
        <v>3</v>
      </c>
      <c r="L330" s="124"/>
      <c r="M330" s="128"/>
      <c r="T330" s="129"/>
      <c r="AT330" s="126" t="s">
        <v>142</v>
      </c>
      <c r="AU330" s="126" t="s">
        <v>85</v>
      </c>
      <c r="AV330" s="12" t="s">
        <v>83</v>
      </c>
      <c r="AW330" s="12" t="s">
        <v>37</v>
      </c>
      <c r="AX330" s="12" t="s">
        <v>75</v>
      </c>
      <c r="AY330" s="126" t="s">
        <v>131</v>
      </c>
    </row>
    <row r="331" spans="2:65" s="13" customFormat="1" hidden="1" x14ac:dyDescent="0.25">
      <c r="B331" s="130"/>
      <c r="D331" s="125" t="s">
        <v>142</v>
      </c>
      <c r="E331" s="131" t="s">
        <v>3</v>
      </c>
      <c r="F331" s="132" t="s">
        <v>714</v>
      </c>
      <c r="H331" s="133">
        <v>0.25</v>
      </c>
      <c r="L331" s="130"/>
      <c r="M331" s="134"/>
      <c r="T331" s="135"/>
      <c r="AT331" s="131" t="s">
        <v>142</v>
      </c>
      <c r="AU331" s="131" t="s">
        <v>85</v>
      </c>
      <c r="AV331" s="13" t="s">
        <v>85</v>
      </c>
      <c r="AW331" s="13" t="s">
        <v>37</v>
      </c>
      <c r="AX331" s="13" t="s">
        <v>83</v>
      </c>
      <c r="AY331" s="131" t="s">
        <v>131</v>
      </c>
    </row>
    <row r="332" spans="2:65" s="1" customFormat="1" ht="44.3" customHeight="1" x14ac:dyDescent="0.25">
      <c r="B332" s="108"/>
      <c r="C332" s="320" t="s">
        <v>245</v>
      </c>
      <c r="D332" s="320" t="s">
        <v>133</v>
      </c>
      <c r="E332" s="321" t="s">
        <v>715</v>
      </c>
      <c r="F332" s="322" t="s">
        <v>716</v>
      </c>
      <c r="G332" s="323" t="s">
        <v>278</v>
      </c>
      <c r="H332" s="324">
        <v>0.75</v>
      </c>
      <c r="I332" s="316"/>
      <c r="J332" s="340">
        <f>ROUND(I332*H332,2)</f>
        <v>0</v>
      </c>
      <c r="K332" s="322" t="s">
        <v>137</v>
      </c>
      <c r="L332" s="26"/>
      <c r="M332" s="115" t="s">
        <v>3</v>
      </c>
      <c r="N332" s="116" t="s">
        <v>46</v>
      </c>
      <c r="O332" s="117">
        <v>1</v>
      </c>
      <c r="P332" s="117">
        <f>O332*H332</f>
        <v>0.75</v>
      </c>
      <c r="Q332" s="117">
        <v>1.1299999999999999E-3</v>
      </c>
      <c r="R332" s="117">
        <f>Q332*H332</f>
        <v>8.4749999999999995E-4</v>
      </c>
      <c r="S332" s="117">
        <v>1.0999999999999999E-2</v>
      </c>
      <c r="T332" s="118">
        <f>S332*H332</f>
        <v>8.2500000000000004E-3</v>
      </c>
      <c r="AR332" s="119" t="s">
        <v>138</v>
      </c>
      <c r="AT332" s="119" t="s">
        <v>133</v>
      </c>
      <c r="AU332" s="119" t="s">
        <v>85</v>
      </c>
      <c r="AY332" s="17" t="s">
        <v>131</v>
      </c>
      <c r="BE332" s="120">
        <f>IF(N332="základní",J332,0)</f>
        <v>0</v>
      </c>
      <c r="BF332" s="120">
        <f>IF(N332="snížená",J332,0)</f>
        <v>0</v>
      </c>
      <c r="BG332" s="120">
        <f>IF(N332="zákl. přenesená",J332,0)</f>
        <v>0</v>
      </c>
      <c r="BH332" s="120">
        <f>IF(N332="sníž. přenesená",J332,0)</f>
        <v>0</v>
      </c>
      <c r="BI332" s="120">
        <f>IF(N332="nulová",J332,0)</f>
        <v>0</v>
      </c>
      <c r="BJ332" s="17" t="s">
        <v>83</v>
      </c>
      <c r="BK332" s="120">
        <f>ROUND(I332*H332,2)</f>
        <v>0</v>
      </c>
      <c r="BL332" s="17" t="s">
        <v>138</v>
      </c>
      <c r="BM332" s="119" t="s">
        <v>717</v>
      </c>
    </row>
    <row r="333" spans="2:65" s="1" customFormat="1" hidden="1" x14ac:dyDescent="0.25">
      <c r="B333" s="26"/>
      <c r="D333" s="121" t="s">
        <v>140</v>
      </c>
      <c r="F333" s="122" t="s">
        <v>718</v>
      </c>
      <c r="L333" s="26"/>
      <c r="M333" s="123"/>
      <c r="T333" s="39"/>
      <c r="AT333" s="17" t="s">
        <v>140</v>
      </c>
      <c r="AU333" s="17" t="s">
        <v>85</v>
      </c>
    </row>
    <row r="334" spans="2:65" s="13" customFormat="1" hidden="1" x14ac:dyDescent="0.25">
      <c r="B334" s="130"/>
      <c r="D334" s="125" t="s">
        <v>142</v>
      </c>
      <c r="E334" s="131" t="s">
        <v>3</v>
      </c>
      <c r="F334" s="132" t="s">
        <v>719</v>
      </c>
      <c r="H334" s="133">
        <v>0.75</v>
      </c>
      <c r="L334" s="130"/>
      <c r="M334" s="134"/>
      <c r="T334" s="135"/>
      <c r="AT334" s="131" t="s">
        <v>142</v>
      </c>
      <c r="AU334" s="131" t="s">
        <v>85</v>
      </c>
      <c r="AV334" s="13" t="s">
        <v>85</v>
      </c>
      <c r="AW334" s="13" t="s">
        <v>37</v>
      </c>
      <c r="AX334" s="13" t="s">
        <v>83</v>
      </c>
      <c r="AY334" s="131" t="s">
        <v>131</v>
      </c>
    </row>
    <row r="335" spans="2:65" s="1" customFormat="1" ht="44.3" customHeight="1" x14ac:dyDescent="0.25">
      <c r="B335" s="108"/>
      <c r="C335" s="320" t="s">
        <v>340</v>
      </c>
      <c r="D335" s="320" t="s">
        <v>133</v>
      </c>
      <c r="E335" s="321" t="s">
        <v>720</v>
      </c>
      <c r="F335" s="322" t="s">
        <v>721</v>
      </c>
      <c r="G335" s="323" t="s">
        <v>278</v>
      </c>
      <c r="H335" s="324">
        <v>0.5</v>
      </c>
      <c r="I335" s="316"/>
      <c r="J335" s="340">
        <f>ROUND(I335*H335,2)</f>
        <v>0</v>
      </c>
      <c r="K335" s="322" t="s">
        <v>137</v>
      </c>
      <c r="L335" s="26"/>
      <c r="M335" s="115" t="s">
        <v>3</v>
      </c>
      <c r="N335" s="116" t="s">
        <v>46</v>
      </c>
      <c r="O335" s="117">
        <v>1.5</v>
      </c>
      <c r="P335" s="117">
        <f>O335*H335</f>
        <v>0.75</v>
      </c>
      <c r="Q335" s="117">
        <v>1.23E-3</v>
      </c>
      <c r="R335" s="117">
        <f>Q335*H335</f>
        <v>6.1499999999999999E-4</v>
      </c>
      <c r="S335" s="117">
        <v>1.7000000000000001E-2</v>
      </c>
      <c r="T335" s="118">
        <f>S335*H335</f>
        <v>8.5000000000000006E-3</v>
      </c>
      <c r="AR335" s="119" t="s">
        <v>138</v>
      </c>
      <c r="AT335" s="119" t="s">
        <v>133</v>
      </c>
      <c r="AU335" s="119" t="s">
        <v>85</v>
      </c>
      <c r="AY335" s="17" t="s">
        <v>131</v>
      </c>
      <c r="BE335" s="120">
        <f>IF(N335="základní",J335,0)</f>
        <v>0</v>
      </c>
      <c r="BF335" s="120">
        <f>IF(N335="snížená",J335,0)</f>
        <v>0</v>
      </c>
      <c r="BG335" s="120">
        <f>IF(N335="zákl. přenesená",J335,0)</f>
        <v>0</v>
      </c>
      <c r="BH335" s="120">
        <f>IF(N335="sníž. přenesená",J335,0)</f>
        <v>0</v>
      </c>
      <c r="BI335" s="120">
        <f>IF(N335="nulová",J335,0)</f>
        <v>0</v>
      </c>
      <c r="BJ335" s="17" t="s">
        <v>83</v>
      </c>
      <c r="BK335" s="120">
        <f>ROUND(I335*H335,2)</f>
        <v>0</v>
      </c>
      <c r="BL335" s="17" t="s">
        <v>138</v>
      </c>
      <c r="BM335" s="119" t="s">
        <v>722</v>
      </c>
    </row>
    <row r="336" spans="2:65" s="1" customFormat="1" hidden="1" x14ac:dyDescent="0.25">
      <c r="B336" s="26"/>
      <c r="D336" s="121" t="s">
        <v>140</v>
      </c>
      <c r="F336" s="122" t="s">
        <v>723</v>
      </c>
      <c r="L336" s="26"/>
      <c r="M336" s="123"/>
      <c r="T336" s="39"/>
      <c r="AT336" s="17" t="s">
        <v>140</v>
      </c>
      <c r="AU336" s="17" t="s">
        <v>85</v>
      </c>
    </row>
    <row r="337" spans="2:65" s="13" customFormat="1" hidden="1" x14ac:dyDescent="0.25">
      <c r="B337" s="130"/>
      <c r="D337" s="125" t="s">
        <v>142</v>
      </c>
      <c r="E337" s="131" t="s">
        <v>3</v>
      </c>
      <c r="F337" s="132" t="s">
        <v>724</v>
      </c>
      <c r="H337" s="133">
        <v>0.5</v>
      </c>
      <c r="L337" s="130"/>
      <c r="M337" s="134"/>
      <c r="T337" s="135"/>
      <c r="AT337" s="131" t="s">
        <v>142</v>
      </c>
      <c r="AU337" s="131" t="s">
        <v>85</v>
      </c>
      <c r="AV337" s="13" t="s">
        <v>85</v>
      </c>
      <c r="AW337" s="13" t="s">
        <v>37</v>
      </c>
      <c r="AX337" s="13" t="s">
        <v>83</v>
      </c>
      <c r="AY337" s="131" t="s">
        <v>131</v>
      </c>
    </row>
    <row r="338" spans="2:65" s="1" customFormat="1" ht="44.3" customHeight="1" x14ac:dyDescent="0.25">
      <c r="B338" s="108"/>
      <c r="C338" s="320" t="s">
        <v>345</v>
      </c>
      <c r="D338" s="320" t="s">
        <v>133</v>
      </c>
      <c r="E338" s="321" t="s">
        <v>725</v>
      </c>
      <c r="F338" s="322" t="s">
        <v>726</v>
      </c>
      <c r="G338" s="323" t="s">
        <v>278</v>
      </c>
      <c r="H338" s="324">
        <v>0.25</v>
      </c>
      <c r="I338" s="316"/>
      <c r="J338" s="340">
        <f>ROUND(I338*H338,2)</f>
        <v>0</v>
      </c>
      <c r="K338" s="322" t="s">
        <v>137</v>
      </c>
      <c r="L338" s="26"/>
      <c r="M338" s="115" t="s">
        <v>3</v>
      </c>
      <c r="N338" s="116" t="s">
        <v>46</v>
      </c>
      <c r="O338" s="117">
        <v>1.7</v>
      </c>
      <c r="P338" s="117">
        <f>O338*H338</f>
        <v>0.42499999999999999</v>
      </c>
      <c r="Q338" s="117">
        <v>1.32E-3</v>
      </c>
      <c r="R338" s="117">
        <f>Q338*H338</f>
        <v>3.3E-4</v>
      </c>
      <c r="S338" s="117">
        <v>2.5000000000000001E-2</v>
      </c>
      <c r="T338" s="118">
        <f>S338*H338</f>
        <v>6.2500000000000003E-3</v>
      </c>
      <c r="AR338" s="119" t="s">
        <v>138</v>
      </c>
      <c r="AT338" s="119" t="s">
        <v>133</v>
      </c>
      <c r="AU338" s="119" t="s">
        <v>85</v>
      </c>
      <c r="AY338" s="17" t="s">
        <v>131</v>
      </c>
      <c r="BE338" s="120">
        <f>IF(N338="základní",J338,0)</f>
        <v>0</v>
      </c>
      <c r="BF338" s="120">
        <f>IF(N338="snížená",J338,0)</f>
        <v>0</v>
      </c>
      <c r="BG338" s="120">
        <f>IF(N338="zákl. přenesená",J338,0)</f>
        <v>0</v>
      </c>
      <c r="BH338" s="120">
        <f>IF(N338="sníž. přenesená",J338,0)</f>
        <v>0</v>
      </c>
      <c r="BI338" s="120">
        <f>IF(N338="nulová",J338,0)</f>
        <v>0</v>
      </c>
      <c r="BJ338" s="17" t="s">
        <v>83</v>
      </c>
      <c r="BK338" s="120">
        <f>ROUND(I338*H338,2)</f>
        <v>0</v>
      </c>
      <c r="BL338" s="17" t="s">
        <v>138</v>
      </c>
      <c r="BM338" s="119" t="s">
        <v>727</v>
      </c>
    </row>
    <row r="339" spans="2:65" s="1" customFormat="1" hidden="1" x14ac:dyDescent="0.25">
      <c r="B339" s="26"/>
      <c r="D339" s="121" t="s">
        <v>140</v>
      </c>
      <c r="F339" s="122" t="s">
        <v>728</v>
      </c>
      <c r="L339" s="26"/>
      <c r="M339" s="123"/>
      <c r="T339" s="39"/>
      <c r="AT339" s="17" t="s">
        <v>140</v>
      </c>
      <c r="AU339" s="17" t="s">
        <v>85</v>
      </c>
    </row>
    <row r="340" spans="2:65" s="13" customFormat="1" hidden="1" x14ac:dyDescent="0.25">
      <c r="B340" s="130"/>
      <c r="D340" s="125" t="s">
        <v>142</v>
      </c>
      <c r="E340" s="131" t="s">
        <v>3</v>
      </c>
      <c r="F340" s="132" t="s">
        <v>714</v>
      </c>
      <c r="H340" s="133">
        <v>0.25</v>
      </c>
      <c r="L340" s="130"/>
      <c r="M340" s="134"/>
      <c r="T340" s="135"/>
      <c r="AT340" s="131" t="s">
        <v>142</v>
      </c>
      <c r="AU340" s="131" t="s">
        <v>85</v>
      </c>
      <c r="AV340" s="13" t="s">
        <v>85</v>
      </c>
      <c r="AW340" s="13" t="s">
        <v>37</v>
      </c>
      <c r="AX340" s="13" t="s">
        <v>83</v>
      </c>
      <c r="AY340" s="131" t="s">
        <v>131</v>
      </c>
    </row>
    <row r="341" spans="2:65" s="1" customFormat="1" ht="44.3" customHeight="1" x14ac:dyDescent="0.25">
      <c r="B341" s="108"/>
      <c r="C341" s="320" t="s">
        <v>352</v>
      </c>
      <c r="D341" s="320" t="s">
        <v>133</v>
      </c>
      <c r="E341" s="321" t="s">
        <v>729</v>
      </c>
      <c r="F341" s="322" t="s">
        <v>730</v>
      </c>
      <c r="G341" s="323" t="s">
        <v>278</v>
      </c>
      <c r="H341" s="324">
        <v>2.0499999999999998</v>
      </c>
      <c r="I341" s="316"/>
      <c r="J341" s="340">
        <f>ROUND(I341*H341,2)</f>
        <v>0</v>
      </c>
      <c r="K341" s="322" t="s">
        <v>137</v>
      </c>
      <c r="L341" s="26"/>
      <c r="M341" s="115" t="s">
        <v>3</v>
      </c>
      <c r="N341" s="116" t="s">
        <v>46</v>
      </c>
      <c r="O341" s="117">
        <v>1.9</v>
      </c>
      <c r="P341" s="117">
        <f>O341*H341</f>
        <v>3.8949999999999996</v>
      </c>
      <c r="Q341" s="117">
        <v>1.47E-3</v>
      </c>
      <c r="R341" s="117">
        <f>Q341*H341</f>
        <v>3.0134999999999997E-3</v>
      </c>
      <c r="S341" s="117">
        <v>3.9E-2</v>
      </c>
      <c r="T341" s="118">
        <f>S341*H341</f>
        <v>7.9949999999999993E-2</v>
      </c>
      <c r="AR341" s="119" t="s">
        <v>138</v>
      </c>
      <c r="AT341" s="119" t="s">
        <v>133</v>
      </c>
      <c r="AU341" s="119" t="s">
        <v>85</v>
      </c>
      <c r="AY341" s="17" t="s">
        <v>131</v>
      </c>
      <c r="BE341" s="120">
        <f>IF(N341="základní",J341,0)</f>
        <v>0</v>
      </c>
      <c r="BF341" s="120">
        <f>IF(N341="snížená",J341,0)</f>
        <v>0</v>
      </c>
      <c r="BG341" s="120">
        <f>IF(N341="zákl. přenesená",J341,0)</f>
        <v>0</v>
      </c>
      <c r="BH341" s="120">
        <f>IF(N341="sníž. přenesená",J341,0)</f>
        <v>0</v>
      </c>
      <c r="BI341" s="120">
        <f>IF(N341="nulová",J341,0)</f>
        <v>0</v>
      </c>
      <c r="BJ341" s="17" t="s">
        <v>83</v>
      </c>
      <c r="BK341" s="120">
        <f>ROUND(I341*H341,2)</f>
        <v>0</v>
      </c>
      <c r="BL341" s="17" t="s">
        <v>138</v>
      </c>
      <c r="BM341" s="119" t="s">
        <v>731</v>
      </c>
    </row>
    <row r="342" spans="2:65" s="1" customFormat="1" hidden="1" x14ac:dyDescent="0.25">
      <c r="B342" s="26"/>
      <c r="D342" s="121" t="s">
        <v>140</v>
      </c>
      <c r="F342" s="122" t="s">
        <v>732</v>
      </c>
      <c r="L342" s="26"/>
      <c r="M342" s="123"/>
      <c r="T342" s="39"/>
      <c r="AT342" s="17" t="s">
        <v>140</v>
      </c>
      <c r="AU342" s="17" t="s">
        <v>85</v>
      </c>
    </row>
    <row r="343" spans="2:65" s="12" customFormat="1" hidden="1" x14ac:dyDescent="0.25">
      <c r="B343" s="124"/>
      <c r="D343" s="125" t="s">
        <v>142</v>
      </c>
      <c r="E343" s="126" t="s">
        <v>3</v>
      </c>
      <c r="F343" s="127" t="s">
        <v>733</v>
      </c>
      <c r="H343" s="126" t="s">
        <v>3</v>
      </c>
      <c r="L343" s="124"/>
      <c r="M343" s="128"/>
      <c r="T343" s="129"/>
      <c r="AT343" s="126" t="s">
        <v>142</v>
      </c>
      <c r="AU343" s="126" t="s">
        <v>85</v>
      </c>
      <c r="AV343" s="12" t="s">
        <v>83</v>
      </c>
      <c r="AW343" s="12" t="s">
        <v>37</v>
      </c>
      <c r="AX343" s="12" t="s">
        <v>75</v>
      </c>
      <c r="AY343" s="126" t="s">
        <v>131</v>
      </c>
    </row>
    <row r="344" spans="2:65" s="13" customFormat="1" hidden="1" x14ac:dyDescent="0.25">
      <c r="B344" s="130"/>
      <c r="D344" s="125" t="s">
        <v>142</v>
      </c>
      <c r="E344" s="131" t="s">
        <v>3</v>
      </c>
      <c r="F344" s="132" t="s">
        <v>734</v>
      </c>
      <c r="H344" s="133">
        <v>1.8</v>
      </c>
      <c r="L344" s="130"/>
      <c r="M344" s="134"/>
      <c r="T344" s="135"/>
      <c r="AT344" s="131" t="s">
        <v>142</v>
      </c>
      <c r="AU344" s="131" t="s">
        <v>85</v>
      </c>
      <c r="AV344" s="13" t="s">
        <v>85</v>
      </c>
      <c r="AW344" s="13" t="s">
        <v>37</v>
      </c>
      <c r="AX344" s="13" t="s">
        <v>75</v>
      </c>
      <c r="AY344" s="131" t="s">
        <v>131</v>
      </c>
    </row>
    <row r="345" spans="2:65" s="12" customFormat="1" hidden="1" x14ac:dyDescent="0.25">
      <c r="B345" s="124"/>
      <c r="D345" s="125" t="s">
        <v>142</v>
      </c>
      <c r="E345" s="126" t="s">
        <v>3</v>
      </c>
      <c r="F345" s="127" t="s">
        <v>735</v>
      </c>
      <c r="H345" s="126" t="s">
        <v>3</v>
      </c>
      <c r="L345" s="124"/>
      <c r="M345" s="128"/>
      <c r="T345" s="129"/>
      <c r="AT345" s="126" t="s">
        <v>142</v>
      </c>
      <c r="AU345" s="126" t="s">
        <v>85</v>
      </c>
      <c r="AV345" s="12" t="s">
        <v>83</v>
      </c>
      <c r="AW345" s="12" t="s">
        <v>37</v>
      </c>
      <c r="AX345" s="12" t="s">
        <v>75</v>
      </c>
      <c r="AY345" s="126" t="s">
        <v>131</v>
      </c>
    </row>
    <row r="346" spans="2:65" s="13" customFormat="1" hidden="1" x14ac:dyDescent="0.25">
      <c r="B346" s="130"/>
      <c r="D346" s="125" t="s">
        <v>142</v>
      </c>
      <c r="E346" s="131" t="s">
        <v>3</v>
      </c>
      <c r="F346" s="132" t="s">
        <v>736</v>
      </c>
      <c r="H346" s="133">
        <v>0.25</v>
      </c>
      <c r="L346" s="130"/>
      <c r="M346" s="134"/>
      <c r="T346" s="135"/>
      <c r="AT346" s="131" t="s">
        <v>142</v>
      </c>
      <c r="AU346" s="131" t="s">
        <v>85</v>
      </c>
      <c r="AV346" s="13" t="s">
        <v>85</v>
      </c>
      <c r="AW346" s="13" t="s">
        <v>37</v>
      </c>
      <c r="AX346" s="13" t="s">
        <v>75</v>
      </c>
      <c r="AY346" s="131" t="s">
        <v>131</v>
      </c>
    </row>
    <row r="347" spans="2:65" s="14" customFormat="1" hidden="1" x14ac:dyDescent="0.25">
      <c r="B347" s="145"/>
      <c r="D347" s="125" t="s">
        <v>142</v>
      </c>
      <c r="E347" s="146" t="s">
        <v>3</v>
      </c>
      <c r="F347" s="147" t="s">
        <v>162</v>
      </c>
      <c r="H347" s="148">
        <v>2.0499999999999998</v>
      </c>
      <c r="L347" s="145"/>
      <c r="M347" s="149"/>
      <c r="T347" s="150"/>
      <c r="AT347" s="146" t="s">
        <v>142</v>
      </c>
      <c r="AU347" s="146" t="s">
        <v>85</v>
      </c>
      <c r="AV347" s="14" t="s">
        <v>138</v>
      </c>
      <c r="AW347" s="14" t="s">
        <v>37</v>
      </c>
      <c r="AX347" s="14" t="s">
        <v>83</v>
      </c>
      <c r="AY347" s="146" t="s">
        <v>131</v>
      </c>
    </row>
    <row r="348" spans="2:65" s="1" customFormat="1" ht="44.3" customHeight="1" x14ac:dyDescent="0.25">
      <c r="B348" s="108"/>
      <c r="C348" s="320" t="s">
        <v>357</v>
      </c>
      <c r="D348" s="320" t="s">
        <v>133</v>
      </c>
      <c r="E348" s="321" t="s">
        <v>737</v>
      </c>
      <c r="F348" s="322" t="s">
        <v>738</v>
      </c>
      <c r="G348" s="323" t="s">
        <v>278</v>
      </c>
      <c r="H348" s="324">
        <v>1</v>
      </c>
      <c r="I348" s="316"/>
      <c r="J348" s="340">
        <f>ROUND(I348*H348,2)</f>
        <v>0</v>
      </c>
      <c r="K348" s="322" t="s">
        <v>137</v>
      </c>
      <c r="L348" s="26"/>
      <c r="M348" s="115" t="s">
        <v>3</v>
      </c>
      <c r="N348" s="116" t="s">
        <v>46</v>
      </c>
      <c r="O348" s="117">
        <v>3.2</v>
      </c>
      <c r="P348" s="117">
        <f>O348*H348</f>
        <v>3.2</v>
      </c>
      <c r="Q348" s="117">
        <v>3.16E-3</v>
      </c>
      <c r="R348" s="117">
        <f>Q348*H348</f>
        <v>3.16E-3</v>
      </c>
      <c r="S348" s="117">
        <v>6.9000000000000006E-2</v>
      </c>
      <c r="T348" s="118">
        <f>S348*H348</f>
        <v>6.9000000000000006E-2</v>
      </c>
      <c r="AR348" s="119" t="s">
        <v>138</v>
      </c>
      <c r="AT348" s="119" t="s">
        <v>133</v>
      </c>
      <c r="AU348" s="119" t="s">
        <v>85</v>
      </c>
      <c r="AY348" s="17" t="s">
        <v>131</v>
      </c>
      <c r="BE348" s="120">
        <f>IF(N348="základní",J348,0)</f>
        <v>0</v>
      </c>
      <c r="BF348" s="120">
        <f>IF(N348="snížená",J348,0)</f>
        <v>0</v>
      </c>
      <c r="BG348" s="120">
        <f>IF(N348="zákl. přenesená",J348,0)</f>
        <v>0</v>
      </c>
      <c r="BH348" s="120">
        <f>IF(N348="sníž. přenesená",J348,0)</f>
        <v>0</v>
      </c>
      <c r="BI348" s="120">
        <f>IF(N348="nulová",J348,0)</f>
        <v>0</v>
      </c>
      <c r="BJ348" s="17" t="s">
        <v>83</v>
      </c>
      <c r="BK348" s="120">
        <f>ROUND(I348*H348,2)</f>
        <v>0</v>
      </c>
      <c r="BL348" s="17" t="s">
        <v>138</v>
      </c>
      <c r="BM348" s="119" t="s">
        <v>739</v>
      </c>
    </row>
    <row r="349" spans="2:65" s="1" customFormat="1" hidden="1" x14ac:dyDescent="0.25">
      <c r="B349" s="26"/>
      <c r="D349" s="121" t="s">
        <v>140</v>
      </c>
      <c r="F349" s="122" t="s">
        <v>740</v>
      </c>
      <c r="L349" s="26"/>
      <c r="M349" s="123"/>
      <c r="T349" s="39"/>
      <c r="AT349" s="17" t="s">
        <v>140</v>
      </c>
      <c r="AU349" s="17" t="s">
        <v>85</v>
      </c>
    </row>
    <row r="350" spans="2:65" s="13" customFormat="1" hidden="1" x14ac:dyDescent="0.25">
      <c r="B350" s="130"/>
      <c r="D350" s="125" t="s">
        <v>142</v>
      </c>
      <c r="E350" s="131" t="s">
        <v>3</v>
      </c>
      <c r="F350" s="132" t="s">
        <v>741</v>
      </c>
      <c r="H350" s="133">
        <v>1</v>
      </c>
      <c r="L350" s="130"/>
      <c r="M350" s="134"/>
      <c r="T350" s="135"/>
      <c r="AT350" s="131" t="s">
        <v>142</v>
      </c>
      <c r="AU350" s="131" t="s">
        <v>85</v>
      </c>
      <c r="AV350" s="13" t="s">
        <v>85</v>
      </c>
      <c r="AW350" s="13" t="s">
        <v>37</v>
      </c>
      <c r="AX350" s="13" t="s">
        <v>83</v>
      </c>
      <c r="AY350" s="131" t="s">
        <v>131</v>
      </c>
    </row>
    <row r="351" spans="2:65" s="1" customFormat="1" ht="44.3" customHeight="1" x14ac:dyDescent="0.25">
      <c r="B351" s="108"/>
      <c r="C351" s="320" t="s">
        <v>363</v>
      </c>
      <c r="D351" s="320" t="s">
        <v>133</v>
      </c>
      <c r="E351" s="321" t="s">
        <v>742</v>
      </c>
      <c r="F351" s="322" t="s">
        <v>743</v>
      </c>
      <c r="G351" s="323" t="s">
        <v>278</v>
      </c>
      <c r="H351" s="324">
        <v>0.5</v>
      </c>
      <c r="I351" s="316"/>
      <c r="J351" s="340">
        <f>ROUND(I351*H351,2)</f>
        <v>0</v>
      </c>
      <c r="K351" s="322" t="s">
        <v>137</v>
      </c>
      <c r="L351" s="26"/>
      <c r="M351" s="115" t="s">
        <v>3</v>
      </c>
      <c r="N351" s="116" t="s">
        <v>46</v>
      </c>
      <c r="O351" s="117">
        <v>3.7</v>
      </c>
      <c r="P351" s="117">
        <f>O351*H351</f>
        <v>1.85</v>
      </c>
      <c r="Q351" s="117">
        <v>3.65E-3</v>
      </c>
      <c r="R351" s="117">
        <f>Q351*H351</f>
        <v>1.825E-3</v>
      </c>
      <c r="S351" s="117">
        <v>0.11</v>
      </c>
      <c r="T351" s="118">
        <f>S351*H351</f>
        <v>5.5E-2</v>
      </c>
      <c r="AR351" s="119" t="s">
        <v>138</v>
      </c>
      <c r="AT351" s="119" t="s">
        <v>133</v>
      </c>
      <c r="AU351" s="119" t="s">
        <v>85</v>
      </c>
      <c r="AY351" s="17" t="s">
        <v>131</v>
      </c>
      <c r="BE351" s="120">
        <f>IF(N351="základní",J351,0)</f>
        <v>0</v>
      </c>
      <c r="BF351" s="120">
        <f>IF(N351="snížená",J351,0)</f>
        <v>0</v>
      </c>
      <c r="BG351" s="120">
        <f>IF(N351="zákl. přenesená",J351,0)</f>
        <v>0</v>
      </c>
      <c r="BH351" s="120">
        <f>IF(N351="sníž. přenesená",J351,0)</f>
        <v>0</v>
      </c>
      <c r="BI351" s="120">
        <f>IF(N351="nulová",J351,0)</f>
        <v>0</v>
      </c>
      <c r="BJ351" s="17" t="s">
        <v>83</v>
      </c>
      <c r="BK351" s="120">
        <f>ROUND(I351*H351,2)</f>
        <v>0</v>
      </c>
      <c r="BL351" s="17" t="s">
        <v>138</v>
      </c>
      <c r="BM351" s="119" t="s">
        <v>744</v>
      </c>
    </row>
    <row r="352" spans="2:65" s="1" customFormat="1" hidden="1" x14ac:dyDescent="0.25">
      <c r="B352" s="26"/>
      <c r="D352" s="121" t="s">
        <v>140</v>
      </c>
      <c r="F352" s="122" t="s">
        <v>745</v>
      </c>
      <c r="L352" s="26"/>
      <c r="M352" s="123"/>
      <c r="T352" s="39"/>
      <c r="AT352" s="17" t="s">
        <v>140</v>
      </c>
      <c r="AU352" s="17" t="s">
        <v>85</v>
      </c>
    </row>
    <row r="353" spans="2:65" s="13" customFormat="1" hidden="1" x14ac:dyDescent="0.25">
      <c r="B353" s="130"/>
      <c r="D353" s="125" t="s">
        <v>142</v>
      </c>
      <c r="E353" s="131" t="s">
        <v>3</v>
      </c>
      <c r="F353" s="132" t="s">
        <v>724</v>
      </c>
      <c r="H353" s="133">
        <v>0.5</v>
      </c>
      <c r="L353" s="130"/>
      <c r="M353" s="134"/>
      <c r="T353" s="135"/>
      <c r="AT353" s="131" t="s">
        <v>142</v>
      </c>
      <c r="AU353" s="131" t="s">
        <v>85</v>
      </c>
      <c r="AV353" s="13" t="s">
        <v>85</v>
      </c>
      <c r="AW353" s="13" t="s">
        <v>37</v>
      </c>
      <c r="AX353" s="13" t="s">
        <v>83</v>
      </c>
      <c r="AY353" s="131" t="s">
        <v>131</v>
      </c>
    </row>
    <row r="354" spans="2:65" s="1" customFormat="1" ht="44.3" customHeight="1" x14ac:dyDescent="0.25">
      <c r="B354" s="108"/>
      <c r="C354" s="320" t="s">
        <v>370</v>
      </c>
      <c r="D354" s="320" t="s">
        <v>133</v>
      </c>
      <c r="E354" s="321" t="s">
        <v>746</v>
      </c>
      <c r="F354" s="322" t="s">
        <v>747</v>
      </c>
      <c r="G354" s="323" t="s">
        <v>278</v>
      </c>
      <c r="H354" s="324">
        <v>0.9</v>
      </c>
      <c r="I354" s="316"/>
      <c r="J354" s="340">
        <f>ROUND(I354*H354,2)</f>
        <v>0</v>
      </c>
      <c r="K354" s="322" t="s">
        <v>137</v>
      </c>
      <c r="L354" s="26"/>
      <c r="M354" s="115" t="s">
        <v>3</v>
      </c>
      <c r="N354" s="116" t="s">
        <v>46</v>
      </c>
      <c r="O354" s="117">
        <v>4.2</v>
      </c>
      <c r="P354" s="117">
        <f>O354*H354</f>
        <v>3.7800000000000002</v>
      </c>
      <c r="Q354" s="117">
        <v>3.9500000000000004E-3</v>
      </c>
      <c r="R354" s="117">
        <f>Q354*H354</f>
        <v>3.5550000000000004E-3</v>
      </c>
      <c r="S354" s="117">
        <v>0.16</v>
      </c>
      <c r="T354" s="118">
        <f>S354*H354</f>
        <v>0.14400000000000002</v>
      </c>
      <c r="AR354" s="119" t="s">
        <v>138</v>
      </c>
      <c r="AT354" s="119" t="s">
        <v>133</v>
      </c>
      <c r="AU354" s="119" t="s">
        <v>85</v>
      </c>
      <c r="AY354" s="17" t="s">
        <v>131</v>
      </c>
      <c r="BE354" s="120">
        <f>IF(N354="základní",J354,0)</f>
        <v>0</v>
      </c>
      <c r="BF354" s="120">
        <f>IF(N354="snížená",J354,0)</f>
        <v>0</v>
      </c>
      <c r="BG354" s="120">
        <f>IF(N354="zákl. přenesená",J354,0)</f>
        <v>0</v>
      </c>
      <c r="BH354" s="120">
        <f>IF(N354="sníž. přenesená",J354,0)</f>
        <v>0</v>
      </c>
      <c r="BI354" s="120">
        <f>IF(N354="nulová",J354,0)</f>
        <v>0</v>
      </c>
      <c r="BJ354" s="17" t="s">
        <v>83</v>
      </c>
      <c r="BK354" s="120">
        <f>ROUND(I354*H354,2)</f>
        <v>0</v>
      </c>
      <c r="BL354" s="17" t="s">
        <v>138</v>
      </c>
      <c r="BM354" s="119" t="s">
        <v>748</v>
      </c>
    </row>
    <row r="355" spans="2:65" s="1" customFormat="1" hidden="1" x14ac:dyDescent="0.25">
      <c r="B355" s="26"/>
      <c r="D355" s="121" t="s">
        <v>140</v>
      </c>
      <c r="F355" s="122" t="s">
        <v>749</v>
      </c>
      <c r="L355" s="26"/>
      <c r="M355" s="123"/>
      <c r="T355" s="39"/>
      <c r="AT355" s="17" t="s">
        <v>140</v>
      </c>
      <c r="AU355" s="17" t="s">
        <v>85</v>
      </c>
    </row>
    <row r="356" spans="2:65" s="12" customFormat="1" hidden="1" x14ac:dyDescent="0.25">
      <c r="B356" s="124"/>
      <c r="D356" s="125" t="s">
        <v>142</v>
      </c>
      <c r="E356" s="126" t="s">
        <v>3</v>
      </c>
      <c r="F356" s="127" t="s">
        <v>750</v>
      </c>
      <c r="H356" s="126" t="s">
        <v>3</v>
      </c>
      <c r="L356" s="124"/>
      <c r="M356" s="128"/>
      <c r="T356" s="129"/>
      <c r="AT356" s="126" t="s">
        <v>142</v>
      </c>
      <c r="AU356" s="126" t="s">
        <v>85</v>
      </c>
      <c r="AV356" s="12" t="s">
        <v>83</v>
      </c>
      <c r="AW356" s="12" t="s">
        <v>37</v>
      </c>
      <c r="AX356" s="12" t="s">
        <v>75</v>
      </c>
      <c r="AY356" s="126" t="s">
        <v>131</v>
      </c>
    </row>
    <row r="357" spans="2:65" s="13" customFormat="1" hidden="1" x14ac:dyDescent="0.25">
      <c r="B357" s="130"/>
      <c r="D357" s="125" t="s">
        <v>142</v>
      </c>
      <c r="E357" s="131" t="s">
        <v>3</v>
      </c>
      <c r="F357" s="132" t="s">
        <v>751</v>
      </c>
      <c r="H357" s="133">
        <v>0.9</v>
      </c>
      <c r="L357" s="130"/>
      <c r="M357" s="134"/>
      <c r="T357" s="135"/>
      <c r="AT357" s="131" t="s">
        <v>142</v>
      </c>
      <c r="AU357" s="131" t="s">
        <v>85</v>
      </c>
      <c r="AV357" s="13" t="s">
        <v>85</v>
      </c>
      <c r="AW357" s="13" t="s">
        <v>37</v>
      </c>
      <c r="AX357" s="13" t="s">
        <v>83</v>
      </c>
      <c r="AY357" s="131" t="s">
        <v>131</v>
      </c>
    </row>
    <row r="358" spans="2:65" s="1" customFormat="1" ht="37.75" customHeight="1" x14ac:dyDescent="0.25">
      <c r="B358" s="108"/>
      <c r="C358" s="320" t="s">
        <v>375</v>
      </c>
      <c r="D358" s="320" t="s">
        <v>133</v>
      </c>
      <c r="E358" s="321" t="s">
        <v>752</v>
      </c>
      <c r="F358" s="322" t="s">
        <v>753</v>
      </c>
      <c r="G358" s="323" t="s">
        <v>165</v>
      </c>
      <c r="H358" s="324">
        <v>999.1</v>
      </c>
      <c r="I358" s="316"/>
      <c r="J358" s="340">
        <f>ROUND(I358*H358,2)</f>
        <v>0</v>
      </c>
      <c r="K358" s="322" t="s">
        <v>137</v>
      </c>
      <c r="L358" s="26"/>
      <c r="M358" s="115" t="s">
        <v>3</v>
      </c>
      <c r="N358" s="116" t="s">
        <v>46</v>
      </c>
      <c r="O358" s="117">
        <v>0.26</v>
      </c>
      <c r="P358" s="117">
        <f>O358*H358</f>
        <v>259.76600000000002</v>
      </c>
      <c r="Q358" s="117">
        <v>0</v>
      </c>
      <c r="R358" s="117">
        <f>Q358*H358</f>
        <v>0</v>
      </c>
      <c r="S358" s="117">
        <v>4.5999999999999999E-2</v>
      </c>
      <c r="T358" s="118">
        <f>S358*H358</f>
        <v>45.958599999999997</v>
      </c>
      <c r="AR358" s="119" t="s">
        <v>138</v>
      </c>
      <c r="AT358" s="119" t="s">
        <v>133</v>
      </c>
      <c r="AU358" s="119" t="s">
        <v>85</v>
      </c>
      <c r="AY358" s="17" t="s">
        <v>131</v>
      </c>
      <c r="BE358" s="120">
        <f>IF(N358="základní",J358,0)</f>
        <v>0</v>
      </c>
      <c r="BF358" s="120">
        <f>IF(N358="snížená",J358,0)</f>
        <v>0</v>
      </c>
      <c r="BG358" s="120">
        <f>IF(N358="zákl. přenesená",J358,0)</f>
        <v>0</v>
      </c>
      <c r="BH358" s="120">
        <f>IF(N358="sníž. přenesená",J358,0)</f>
        <v>0</v>
      </c>
      <c r="BI358" s="120">
        <f>IF(N358="nulová",J358,0)</f>
        <v>0</v>
      </c>
      <c r="BJ358" s="17" t="s">
        <v>83</v>
      </c>
      <c r="BK358" s="120">
        <f>ROUND(I358*H358,2)</f>
        <v>0</v>
      </c>
      <c r="BL358" s="17" t="s">
        <v>138</v>
      </c>
      <c r="BM358" s="119" t="s">
        <v>754</v>
      </c>
    </row>
    <row r="359" spans="2:65" s="1" customFormat="1" hidden="1" x14ac:dyDescent="0.25">
      <c r="B359" s="26"/>
      <c r="D359" s="121" t="s">
        <v>140</v>
      </c>
      <c r="F359" s="122" t="s">
        <v>755</v>
      </c>
      <c r="L359" s="26"/>
      <c r="M359" s="123"/>
      <c r="T359" s="39"/>
      <c r="AT359" s="17" t="s">
        <v>140</v>
      </c>
      <c r="AU359" s="17" t="s">
        <v>85</v>
      </c>
    </row>
    <row r="360" spans="2:65" s="12" customFormat="1" hidden="1" x14ac:dyDescent="0.25">
      <c r="B360" s="124"/>
      <c r="D360" s="125" t="s">
        <v>142</v>
      </c>
      <c r="E360" s="126" t="s">
        <v>3</v>
      </c>
      <c r="F360" s="127" t="s">
        <v>550</v>
      </c>
      <c r="H360" s="126" t="s">
        <v>3</v>
      </c>
      <c r="L360" s="124"/>
      <c r="M360" s="128"/>
      <c r="T360" s="129"/>
      <c r="AT360" s="126" t="s">
        <v>142</v>
      </c>
      <c r="AU360" s="126" t="s">
        <v>85</v>
      </c>
      <c r="AV360" s="12" t="s">
        <v>83</v>
      </c>
      <c r="AW360" s="12" t="s">
        <v>37</v>
      </c>
      <c r="AX360" s="12" t="s">
        <v>75</v>
      </c>
      <c r="AY360" s="126" t="s">
        <v>131</v>
      </c>
    </row>
    <row r="361" spans="2:65" s="13" customFormat="1" hidden="1" x14ac:dyDescent="0.25">
      <c r="B361" s="130"/>
      <c r="D361" s="125" t="s">
        <v>142</v>
      </c>
      <c r="E361" s="131" t="s">
        <v>3</v>
      </c>
      <c r="F361" s="132" t="s">
        <v>564</v>
      </c>
      <c r="H361" s="133">
        <v>101.13</v>
      </c>
      <c r="L361" s="130"/>
      <c r="M361" s="134"/>
      <c r="T361" s="135"/>
      <c r="AT361" s="131" t="s">
        <v>142</v>
      </c>
      <c r="AU361" s="131" t="s">
        <v>85</v>
      </c>
      <c r="AV361" s="13" t="s">
        <v>85</v>
      </c>
      <c r="AW361" s="13" t="s">
        <v>37</v>
      </c>
      <c r="AX361" s="13" t="s">
        <v>75</v>
      </c>
      <c r="AY361" s="131" t="s">
        <v>131</v>
      </c>
    </row>
    <row r="362" spans="2:65" s="12" customFormat="1" hidden="1" x14ac:dyDescent="0.25">
      <c r="B362" s="124"/>
      <c r="D362" s="125" t="s">
        <v>142</v>
      </c>
      <c r="E362" s="126" t="s">
        <v>3</v>
      </c>
      <c r="F362" s="127" t="s">
        <v>552</v>
      </c>
      <c r="H362" s="126" t="s">
        <v>3</v>
      </c>
      <c r="L362" s="124"/>
      <c r="M362" s="128"/>
      <c r="T362" s="129"/>
      <c r="AT362" s="126" t="s">
        <v>142</v>
      </c>
      <c r="AU362" s="126" t="s">
        <v>85</v>
      </c>
      <c r="AV362" s="12" t="s">
        <v>83</v>
      </c>
      <c r="AW362" s="12" t="s">
        <v>37</v>
      </c>
      <c r="AX362" s="12" t="s">
        <v>75</v>
      </c>
      <c r="AY362" s="126" t="s">
        <v>131</v>
      </c>
    </row>
    <row r="363" spans="2:65" s="13" customFormat="1" hidden="1" x14ac:dyDescent="0.25">
      <c r="B363" s="130"/>
      <c r="D363" s="125" t="s">
        <v>142</v>
      </c>
      <c r="E363" s="131" t="s">
        <v>3</v>
      </c>
      <c r="F363" s="132" t="s">
        <v>565</v>
      </c>
      <c r="H363" s="133">
        <v>41.77</v>
      </c>
      <c r="L363" s="130"/>
      <c r="M363" s="134"/>
      <c r="T363" s="135"/>
      <c r="AT363" s="131" t="s">
        <v>142</v>
      </c>
      <c r="AU363" s="131" t="s">
        <v>85</v>
      </c>
      <c r="AV363" s="13" t="s">
        <v>85</v>
      </c>
      <c r="AW363" s="13" t="s">
        <v>37</v>
      </c>
      <c r="AX363" s="13" t="s">
        <v>75</v>
      </c>
      <c r="AY363" s="131" t="s">
        <v>131</v>
      </c>
    </row>
    <row r="364" spans="2:65" s="12" customFormat="1" hidden="1" x14ac:dyDescent="0.25">
      <c r="B364" s="124"/>
      <c r="D364" s="125" t="s">
        <v>142</v>
      </c>
      <c r="E364" s="126" t="s">
        <v>3</v>
      </c>
      <c r="F364" s="127" t="s">
        <v>556</v>
      </c>
      <c r="H364" s="126" t="s">
        <v>3</v>
      </c>
      <c r="L364" s="124"/>
      <c r="M364" s="128"/>
      <c r="T364" s="129"/>
      <c r="AT364" s="126" t="s">
        <v>142</v>
      </c>
      <c r="AU364" s="126" t="s">
        <v>85</v>
      </c>
      <c r="AV364" s="12" t="s">
        <v>83</v>
      </c>
      <c r="AW364" s="12" t="s">
        <v>37</v>
      </c>
      <c r="AX364" s="12" t="s">
        <v>75</v>
      </c>
      <c r="AY364" s="126" t="s">
        <v>131</v>
      </c>
    </row>
    <row r="365" spans="2:65" s="13" customFormat="1" hidden="1" x14ac:dyDescent="0.25">
      <c r="B365" s="130"/>
      <c r="D365" s="125" t="s">
        <v>142</v>
      </c>
      <c r="E365" s="131" t="s">
        <v>3</v>
      </c>
      <c r="F365" s="132" t="s">
        <v>566</v>
      </c>
      <c r="H365" s="133">
        <v>466.04</v>
      </c>
      <c r="L365" s="130"/>
      <c r="M365" s="134"/>
      <c r="T365" s="135"/>
      <c r="AT365" s="131" t="s">
        <v>142</v>
      </c>
      <c r="AU365" s="131" t="s">
        <v>85</v>
      </c>
      <c r="AV365" s="13" t="s">
        <v>85</v>
      </c>
      <c r="AW365" s="13" t="s">
        <v>37</v>
      </c>
      <c r="AX365" s="13" t="s">
        <v>75</v>
      </c>
      <c r="AY365" s="131" t="s">
        <v>131</v>
      </c>
    </row>
    <row r="366" spans="2:65" s="12" customFormat="1" hidden="1" x14ac:dyDescent="0.25">
      <c r="B366" s="124"/>
      <c r="D366" s="125" t="s">
        <v>142</v>
      </c>
      <c r="E366" s="126" t="s">
        <v>3</v>
      </c>
      <c r="F366" s="127" t="s">
        <v>567</v>
      </c>
      <c r="H366" s="126" t="s">
        <v>3</v>
      </c>
      <c r="L366" s="124"/>
      <c r="M366" s="128"/>
      <c r="T366" s="129"/>
      <c r="AT366" s="126" t="s">
        <v>142</v>
      </c>
      <c r="AU366" s="126" t="s">
        <v>85</v>
      </c>
      <c r="AV366" s="12" t="s">
        <v>83</v>
      </c>
      <c r="AW366" s="12" t="s">
        <v>37</v>
      </c>
      <c r="AX366" s="12" t="s">
        <v>75</v>
      </c>
      <c r="AY366" s="126" t="s">
        <v>131</v>
      </c>
    </row>
    <row r="367" spans="2:65" s="13" customFormat="1" hidden="1" x14ac:dyDescent="0.25">
      <c r="B367" s="130"/>
      <c r="D367" s="125" t="s">
        <v>142</v>
      </c>
      <c r="E367" s="131" t="s">
        <v>3</v>
      </c>
      <c r="F367" s="132" t="s">
        <v>568</v>
      </c>
      <c r="H367" s="133">
        <v>59.2</v>
      </c>
      <c r="L367" s="130"/>
      <c r="M367" s="134"/>
      <c r="T367" s="135"/>
      <c r="AT367" s="131" t="s">
        <v>142</v>
      </c>
      <c r="AU367" s="131" t="s">
        <v>85</v>
      </c>
      <c r="AV367" s="13" t="s">
        <v>85</v>
      </c>
      <c r="AW367" s="13" t="s">
        <v>37</v>
      </c>
      <c r="AX367" s="13" t="s">
        <v>75</v>
      </c>
      <c r="AY367" s="131" t="s">
        <v>131</v>
      </c>
    </row>
    <row r="368" spans="2:65" s="12" customFormat="1" hidden="1" x14ac:dyDescent="0.25">
      <c r="B368" s="124"/>
      <c r="D368" s="125" t="s">
        <v>142</v>
      </c>
      <c r="E368" s="126" t="s">
        <v>3</v>
      </c>
      <c r="F368" s="127" t="s">
        <v>558</v>
      </c>
      <c r="H368" s="126" t="s">
        <v>3</v>
      </c>
      <c r="L368" s="124"/>
      <c r="M368" s="128"/>
      <c r="T368" s="129"/>
      <c r="AT368" s="126" t="s">
        <v>142</v>
      </c>
      <c r="AU368" s="126" t="s">
        <v>85</v>
      </c>
      <c r="AV368" s="12" t="s">
        <v>83</v>
      </c>
      <c r="AW368" s="12" t="s">
        <v>37</v>
      </c>
      <c r="AX368" s="12" t="s">
        <v>75</v>
      </c>
      <c r="AY368" s="126" t="s">
        <v>131</v>
      </c>
    </row>
    <row r="369" spans="2:51" s="13" customFormat="1" hidden="1" x14ac:dyDescent="0.25">
      <c r="B369" s="130"/>
      <c r="D369" s="125" t="s">
        <v>142</v>
      </c>
      <c r="E369" s="131" t="s">
        <v>3</v>
      </c>
      <c r="F369" s="132" t="s">
        <v>569</v>
      </c>
      <c r="H369" s="133">
        <v>54.01</v>
      </c>
      <c r="L369" s="130"/>
      <c r="M369" s="134"/>
      <c r="T369" s="135"/>
      <c r="AT369" s="131" t="s">
        <v>142</v>
      </c>
      <c r="AU369" s="131" t="s">
        <v>85</v>
      </c>
      <c r="AV369" s="13" t="s">
        <v>85</v>
      </c>
      <c r="AW369" s="13" t="s">
        <v>37</v>
      </c>
      <c r="AX369" s="13" t="s">
        <v>75</v>
      </c>
      <c r="AY369" s="131" t="s">
        <v>131</v>
      </c>
    </row>
    <row r="370" spans="2:51" s="12" customFormat="1" hidden="1" x14ac:dyDescent="0.25">
      <c r="B370" s="124"/>
      <c r="D370" s="125" t="s">
        <v>142</v>
      </c>
      <c r="E370" s="126" t="s">
        <v>3</v>
      </c>
      <c r="F370" s="127" t="s">
        <v>570</v>
      </c>
      <c r="H370" s="126" t="s">
        <v>3</v>
      </c>
      <c r="L370" s="124"/>
      <c r="M370" s="128"/>
      <c r="T370" s="129"/>
      <c r="AT370" s="126" t="s">
        <v>142</v>
      </c>
      <c r="AU370" s="126" t="s">
        <v>85</v>
      </c>
      <c r="AV370" s="12" t="s">
        <v>83</v>
      </c>
      <c r="AW370" s="12" t="s">
        <v>37</v>
      </c>
      <c r="AX370" s="12" t="s">
        <v>75</v>
      </c>
      <c r="AY370" s="126" t="s">
        <v>131</v>
      </c>
    </row>
    <row r="371" spans="2:51" s="13" customFormat="1" hidden="1" x14ac:dyDescent="0.25">
      <c r="B371" s="130"/>
      <c r="D371" s="125" t="s">
        <v>142</v>
      </c>
      <c r="E371" s="131" t="s">
        <v>3</v>
      </c>
      <c r="F371" s="132" t="s">
        <v>571</v>
      </c>
      <c r="H371" s="133">
        <v>33.04</v>
      </c>
      <c r="L371" s="130"/>
      <c r="M371" s="134"/>
      <c r="T371" s="135"/>
      <c r="AT371" s="131" t="s">
        <v>142</v>
      </c>
      <c r="AU371" s="131" t="s">
        <v>85</v>
      </c>
      <c r="AV371" s="13" t="s">
        <v>85</v>
      </c>
      <c r="AW371" s="13" t="s">
        <v>37</v>
      </c>
      <c r="AX371" s="13" t="s">
        <v>75</v>
      </c>
      <c r="AY371" s="131" t="s">
        <v>131</v>
      </c>
    </row>
    <row r="372" spans="2:51" s="12" customFormat="1" hidden="1" x14ac:dyDescent="0.25">
      <c r="B372" s="124"/>
      <c r="D372" s="125" t="s">
        <v>142</v>
      </c>
      <c r="E372" s="126" t="s">
        <v>3</v>
      </c>
      <c r="F372" s="127" t="s">
        <v>572</v>
      </c>
      <c r="H372" s="126" t="s">
        <v>3</v>
      </c>
      <c r="L372" s="124"/>
      <c r="M372" s="128"/>
      <c r="T372" s="129"/>
      <c r="AT372" s="126" t="s">
        <v>142</v>
      </c>
      <c r="AU372" s="126" t="s">
        <v>85</v>
      </c>
      <c r="AV372" s="12" t="s">
        <v>83</v>
      </c>
      <c r="AW372" s="12" t="s">
        <v>37</v>
      </c>
      <c r="AX372" s="12" t="s">
        <v>75</v>
      </c>
      <c r="AY372" s="126" t="s">
        <v>131</v>
      </c>
    </row>
    <row r="373" spans="2:51" s="13" customFormat="1" hidden="1" x14ac:dyDescent="0.25">
      <c r="B373" s="130"/>
      <c r="D373" s="125" t="s">
        <v>142</v>
      </c>
      <c r="E373" s="131" t="s">
        <v>3</v>
      </c>
      <c r="F373" s="132" t="s">
        <v>573</v>
      </c>
      <c r="H373" s="133">
        <v>30.22</v>
      </c>
      <c r="L373" s="130"/>
      <c r="M373" s="134"/>
      <c r="T373" s="135"/>
      <c r="AT373" s="131" t="s">
        <v>142</v>
      </c>
      <c r="AU373" s="131" t="s">
        <v>85</v>
      </c>
      <c r="AV373" s="13" t="s">
        <v>85</v>
      </c>
      <c r="AW373" s="13" t="s">
        <v>37</v>
      </c>
      <c r="AX373" s="13" t="s">
        <v>75</v>
      </c>
      <c r="AY373" s="131" t="s">
        <v>131</v>
      </c>
    </row>
    <row r="374" spans="2:51" s="12" customFormat="1" hidden="1" x14ac:dyDescent="0.25">
      <c r="B374" s="124"/>
      <c r="D374" s="125" t="s">
        <v>142</v>
      </c>
      <c r="E374" s="126" t="s">
        <v>3</v>
      </c>
      <c r="F374" s="127" t="s">
        <v>574</v>
      </c>
      <c r="H374" s="126" t="s">
        <v>3</v>
      </c>
      <c r="L374" s="124"/>
      <c r="M374" s="128"/>
      <c r="T374" s="129"/>
      <c r="AT374" s="126" t="s">
        <v>142</v>
      </c>
      <c r="AU374" s="126" t="s">
        <v>85</v>
      </c>
      <c r="AV374" s="12" t="s">
        <v>83</v>
      </c>
      <c r="AW374" s="12" t="s">
        <v>37</v>
      </c>
      <c r="AX374" s="12" t="s">
        <v>75</v>
      </c>
      <c r="AY374" s="126" t="s">
        <v>131</v>
      </c>
    </row>
    <row r="375" spans="2:51" s="13" customFormat="1" hidden="1" x14ac:dyDescent="0.25">
      <c r="B375" s="130"/>
      <c r="D375" s="125" t="s">
        <v>142</v>
      </c>
      <c r="E375" s="131" t="s">
        <v>3</v>
      </c>
      <c r="F375" s="132" t="s">
        <v>575</v>
      </c>
      <c r="H375" s="133">
        <v>7.97</v>
      </c>
      <c r="L375" s="130"/>
      <c r="M375" s="134"/>
      <c r="T375" s="135"/>
      <c r="AT375" s="131" t="s">
        <v>142</v>
      </c>
      <c r="AU375" s="131" t="s">
        <v>85</v>
      </c>
      <c r="AV375" s="13" t="s">
        <v>85</v>
      </c>
      <c r="AW375" s="13" t="s">
        <v>37</v>
      </c>
      <c r="AX375" s="13" t="s">
        <v>75</v>
      </c>
      <c r="AY375" s="131" t="s">
        <v>131</v>
      </c>
    </row>
    <row r="376" spans="2:51" s="12" customFormat="1" hidden="1" x14ac:dyDescent="0.25">
      <c r="B376" s="124"/>
      <c r="D376" s="125" t="s">
        <v>142</v>
      </c>
      <c r="E376" s="126" t="s">
        <v>3</v>
      </c>
      <c r="F376" s="127" t="s">
        <v>576</v>
      </c>
      <c r="H376" s="126" t="s">
        <v>3</v>
      </c>
      <c r="L376" s="124"/>
      <c r="M376" s="128"/>
      <c r="T376" s="129"/>
      <c r="AT376" s="126" t="s">
        <v>142</v>
      </c>
      <c r="AU376" s="126" t="s">
        <v>85</v>
      </c>
      <c r="AV376" s="12" t="s">
        <v>83</v>
      </c>
      <c r="AW376" s="12" t="s">
        <v>37</v>
      </c>
      <c r="AX376" s="12" t="s">
        <v>75</v>
      </c>
      <c r="AY376" s="126" t="s">
        <v>131</v>
      </c>
    </row>
    <row r="377" spans="2:51" s="13" customFormat="1" hidden="1" x14ac:dyDescent="0.25">
      <c r="B377" s="130"/>
      <c r="D377" s="125" t="s">
        <v>142</v>
      </c>
      <c r="E377" s="131" t="s">
        <v>3</v>
      </c>
      <c r="F377" s="132" t="s">
        <v>577</v>
      </c>
      <c r="H377" s="133">
        <v>29.08</v>
      </c>
      <c r="L377" s="130"/>
      <c r="M377" s="134"/>
      <c r="T377" s="135"/>
      <c r="AT377" s="131" t="s">
        <v>142</v>
      </c>
      <c r="AU377" s="131" t="s">
        <v>85</v>
      </c>
      <c r="AV377" s="13" t="s">
        <v>85</v>
      </c>
      <c r="AW377" s="13" t="s">
        <v>37</v>
      </c>
      <c r="AX377" s="13" t="s">
        <v>75</v>
      </c>
      <c r="AY377" s="131" t="s">
        <v>131</v>
      </c>
    </row>
    <row r="378" spans="2:51" s="12" customFormat="1" hidden="1" x14ac:dyDescent="0.25">
      <c r="B378" s="124"/>
      <c r="D378" s="125" t="s">
        <v>142</v>
      </c>
      <c r="E378" s="126" t="s">
        <v>3</v>
      </c>
      <c r="F378" s="127" t="s">
        <v>578</v>
      </c>
      <c r="H378" s="126" t="s">
        <v>3</v>
      </c>
      <c r="L378" s="124"/>
      <c r="M378" s="128"/>
      <c r="T378" s="129"/>
      <c r="AT378" s="126" t="s">
        <v>142</v>
      </c>
      <c r="AU378" s="126" t="s">
        <v>85</v>
      </c>
      <c r="AV378" s="12" t="s">
        <v>83</v>
      </c>
      <c r="AW378" s="12" t="s">
        <v>37</v>
      </c>
      <c r="AX378" s="12" t="s">
        <v>75</v>
      </c>
      <c r="AY378" s="126" t="s">
        <v>131</v>
      </c>
    </row>
    <row r="379" spans="2:51" s="13" customFormat="1" hidden="1" x14ac:dyDescent="0.25">
      <c r="B379" s="130"/>
      <c r="D379" s="125" t="s">
        <v>142</v>
      </c>
      <c r="E379" s="131" t="s">
        <v>3</v>
      </c>
      <c r="F379" s="132" t="s">
        <v>579</v>
      </c>
      <c r="H379" s="133">
        <v>102.31</v>
      </c>
      <c r="L379" s="130"/>
      <c r="M379" s="134"/>
      <c r="T379" s="135"/>
      <c r="AT379" s="131" t="s">
        <v>142</v>
      </c>
      <c r="AU379" s="131" t="s">
        <v>85</v>
      </c>
      <c r="AV379" s="13" t="s">
        <v>85</v>
      </c>
      <c r="AW379" s="13" t="s">
        <v>37</v>
      </c>
      <c r="AX379" s="13" t="s">
        <v>75</v>
      </c>
      <c r="AY379" s="131" t="s">
        <v>131</v>
      </c>
    </row>
    <row r="380" spans="2:51" s="12" customFormat="1" hidden="1" x14ac:dyDescent="0.25">
      <c r="B380" s="124"/>
      <c r="D380" s="125" t="s">
        <v>142</v>
      </c>
      <c r="E380" s="126" t="s">
        <v>3</v>
      </c>
      <c r="F380" s="127" t="s">
        <v>580</v>
      </c>
      <c r="H380" s="126" t="s">
        <v>3</v>
      </c>
      <c r="L380" s="124"/>
      <c r="M380" s="128"/>
      <c r="T380" s="129"/>
      <c r="AT380" s="126" t="s">
        <v>142</v>
      </c>
      <c r="AU380" s="126" t="s">
        <v>85</v>
      </c>
      <c r="AV380" s="12" t="s">
        <v>83</v>
      </c>
      <c r="AW380" s="12" t="s">
        <v>37</v>
      </c>
      <c r="AX380" s="12" t="s">
        <v>75</v>
      </c>
      <c r="AY380" s="126" t="s">
        <v>131</v>
      </c>
    </row>
    <row r="381" spans="2:51" s="13" customFormat="1" hidden="1" x14ac:dyDescent="0.25">
      <c r="B381" s="130"/>
      <c r="D381" s="125" t="s">
        <v>142</v>
      </c>
      <c r="E381" s="131" t="s">
        <v>3</v>
      </c>
      <c r="F381" s="132" t="s">
        <v>581</v>
      </c>
      <c r="H381" s="133">
        <v>24.7</v>
      </c>
      <c r="L381" s="130"/>
      <c r="M381" s="134"/>
      <c r="T381" s="135"/>
      <c r="AT381" s="131" t="s">
        <v>142</v>
      </c>
      <c r="AU381" s="131" t="s">
        <v>85</v>
      </c>
      <c r="AV381" s="13" t="s">
        <v>85</v>
      </c>
      <c r="AW381" s="13" t="s">
        <v>37</v>
      </c>
      <c r="AX381" s="13" t="s">
        <v>75</v>
      </c>
      <c r="AY381" s="131" t="s">
        <v>131</v>
      </c>
    </row>
    <row r="382" spans="2:51" s="12" customFormat="1" hidden="1" x14ac:dyDescent="0.25">
      <c r="B382" s="124"/>
      <c r="D382" s="125" t="s">
        <v>142</v>
      </c>
      <c r="E382" s="126" t="s">
        <v>3</v>
      </c>
      <c r="F382" s="127" t="s">
        <v>582</v>
      </c>
      <c r="H382" s="126" t="s">
        <v>3</v>
      </c>
      <c r="L382" s="124"/>
      <c r="M382" s="128"/>
      <c r="T382" s="129"/>
      <c r="AT382" s="126" t="s">
        <v>142</v>
      </c>
      <c r="AU382" s="126" t="s">
        <v>85</v>
      </c>
      <c r="AV382" s="12" t="s">
        <v>83</v>
      </c>
      <c r="AW382" s="12" t="s">
        <v>37</v>
      </c>
      <c r="AX382" s="12" t="s">
        <v>75</v>
      </c>
      <c r="AY382" s="126" t="s">
        <v>131</v>
      </c>
    </row>
    <row r="383" spans="2:51" s="13" customFormat="1" hidden="1" x14ac:dyDescent="0.25">
      <c r="B383" s="130"/>
      <c r="D383" s="125" t="s">
        <v>142</v>
      </c>
      <c r="E383" s="131" t="s">
        <v>3</v>
      </c>
      <c r="F383" s="132" t="s">
        <v>583</v>
      </c>
      <c r="H383" s="133">
        <v>18.649999999999999</v>
      </c>
      <c r="L383" s="130"/>
      <c r="M383" s="134"/>
      <c r="T383" s="135"/>
      <c r="AT383" s="131" t="s">
        <v>142</v>
      </c>
      <c r="AU383" s="131" t="s">
        <v>85</v>
      </c>
      <c r="AV383" s="13" t="s">
        <v>85</v>
      </c>
      <c r="AW383" s="13" t="s">
        <v>37</v>
      </c>
      <c r="AX383" s="13" t="s">
        <v>75</v>
      </c>
      <c r="AY383" s="131" t="s">
        <v>131</v>
      </c>
    </row>
    <row r="384" spans="2:51" s="12" customFormat="1" hidden="1" x14ac:dyDescent="0.25">
      <c r="B384" s="124"/>
      <c r="D384" s="125" t="s">
        <v>142</v>
      </c>
      <c r="E384" s="126" t="s">
        <v>3</v>
      </c>
      <c r="F384" s="127" t="s">
        <v>584</v>
      </c>
      <c r="H384" s="126" t="s">
        <v>3</v>
      </c>
      <c r="L384" s="124"/>
      <c r="M384" s="128"/>
      <c r="T384" s="129"/>
      <c r="AT384" s="126" t="s">
        <v>142</v>
      </c>
      <c r="AU384" s="126" t="s">
        <v>85</v>
      </c>
      <c r="AV384" s="12" t="s">
        <v>83</v>
      </c>
      <c r="AW384" s="12" t="s">
        <v>37</v>
      </c>
      <c r="AX384" s="12" t="s">
        <v>75</v>
      </c>
      <c r="AY384" s="126" t="s">
        <v>131</v>
      </c>
    </row>
    <row r="385" spans="2:65" s="13" customFormat="1" hidden="1" x14ac:dyDescent="0.25">
      <c r="B385" s="130"/>
      <c r="D385" s="125" t="s">
        <v>142</v>
      </c>
      <c r="E385" s="131" t="s">
        <v>3</v>
      </c>
      <c r="F385" s="132" t="s">
        <v>585</v>
      </c>
      <c r="H385" s="133">
        <v>5.56</v>
      </c>
      <c r="L385" s="130"/>
      <c r="M385" s="134"/>
      <c r="T385" s="135"/>
      <c r="AT385" s="131" t="s">
        <v>142</v>
      </c>
      <c r="AU385" s="131" t="s">
        <v>85</v>
      </c>
      <c r="AV385" s="13" t="s">
        <v>85</v>
      </c>
      <c r="AW385" s="13" t="s">
        <v>37</v>
      </c>
      <c r="AX385" s="13" t="s">
        <v>75</v>
      </c>
      <c r="AY385" s="131" t="s">
        <v>131</v>
      </c>
    </row>
    <row r="386" spans="2:65" s="12" customFormat="1" hidden="1" x14ac:dyDescent="0.25">
      <c r="B386" s="124"/>
      <c r="D386" s="125" t="s">
        <v>142</v>
      </c>
      <c r="E386" s="126" t="s">
        <v>3</v>
      </c>
      <c r="F386" s="127" t="s">
        <v>586</v>
      </c>
      <c r="H386" s="126" t="s">
        <v>3</v>
      </c>
      <c r="L386" s="124"/>
      <c r="M386" s="128"/>
      <c r="T386" s="129"/>
      <c r="AT386" s="126" t="s">
        <v>142</v>
      </c>
      <c r="AU386" s="126" t="s">
        <v>85</v>
      </c>
      <c r="AV386" s="12" t="s">
        <v>83</v>
      </c>
      <c r="AW386" s="12" t="s">
        <v>37</v>
      </c>
      <c r="AX386" s="12" t="s">
        <v>75</v>
      </c>
      <c r="AY386" s="126" t="s">
        <v>131</v>
      </c>
    </row>
    <row r="387" spans="2:65" s="13" customFormat="1" hidden="1" x14ac:dyDescent="0.25">
      <c r="B387" s="130"/>
      <c r="D387" s="125" t="s">
        <v>142</v>
      </c>
      <c r="E387" s="131" t="s">
        <v>3</v>
      </c>
      <c r="F387" s="132" t="s">
        <v>587</v>
      </c>
      <c r="H387" s="133">
        <v>25.42</v>
      </c>
      <c r="L387" s="130"/>
      <c r="M387" s="134"/>
      <c r="T387" s="135"/>
      <c r="AT387" s="131" t="s">
        <v>142</v>
      </c>
      <c r="AU387" s="131" t="s">
        <v>85</v>
      </c>
      <c r="AV387" s="13" t="s">
        <v>85</v>
      </c>
      <c r="AW387" s="13" t="s">
        <v>37</v>
      </c>
      <c r="AX387" s="13" t="s">
        <v>75</v>
      </c>
      <c r="AY387" s="131" t="s">
        <v>131</v>
      </c>
    </row>
    <row r="388" spans="2:65" s="14" customFormat="1" hidden="1" x14ac:dyDescent="0.25">
      <c r="B388" s="145"/>
      <c r="D388" s="125" t="s">
        <v>142</v>
      </c>
      <c r="E388" s="146" t="s">
        <v>3</v>
      </c>
      <c r="F388" s="147" t="s">
        <v>162</v>
      </c>
      <c r="H388" s="148">
        <v>999.10000000000014</v>
      </c>
      <c r="L388" s="145"/>
      <c r="M388" s="149"/>
      <c r="T388" s="150"/>
      <c r="AT388" s="146" t="s">
        <v>142</v>
      </c>
      <c r="AU388" s="146" t="s">
        <v>85</v>
      </c>
      <c r="AV388" s="14" t="s">
        <v>138</v>
      </c>
      <c r="AW388" s="14" t="s">
        <v>37</v>
      </c>
      <c r="AX388" s="14" t="s">
        <v>83</v>
      </c>
      <c r="AY388" s="146" t="s">
        <v>131</v>
      </c>
    </row>
    <row r="389" spans="2:65" s="1" customFormat="1" ht="24.2" customHeight="1" x14ac:dyDescent="0.25">
      <c r="B389" s="108"/>
      <c r="C389" s="320" t="s">
        <v>380</v>
      </c>
      <c r="D389" s="320" t="s">
        <v>133</v>
      </c>
      <c r="E389" s="321" t="s">
        <v>756</v>
      </c>
      <c r="F389" s="322" t="s">
        <v>757</v>
      </c>
      <c r="G389" s="323" t="s">
        <v>165</v>
      </c>
      <c r="H389" s="324">
        <v>147.30000000000001</v>
      </c>
      <c r="I389" s="316"/>
      <c r="J389" s="340">
        <f>ROUND(I389*H389,2)</f>
        <v>0</v>
      </c>
      <c r="K389" s="322" t="s">
        <v>3</v>
      </c>
      <c r="L389" s="26"/>
      <c r="M389" s="115" t="s">
        <v>3</v>
      </c>
      <c r="N389" s="116" t="s">
        <v>46</v>
      </c>
      <c r="O389" s="117">
        <v>0.26</v>
      </c>
      <c r="P389" s="117">
        <f>O389*H389</f>
        <v>38.298000000000002</v>
      </c>
      <c r="Q389" s="117">
        <v>0</v>
      </c>
      <c r="R389" s="117">
        <f>Q389*H389</f>
        <v>0</v>
      </c>
      <c r="S389" s="117">
        <v>4.5999999999999999E-2</v>
      </c>
      <c r="T389" s="118">
        <f>S389*H389</f>
        <v>6.7758000000000003</v>
      </c>
      <c r="AR389" s="119" t="s">
        <v>138</v>
      </c>
      <c r="AT389" s="119" t="s">
        <v>133</v>
      </c>
      <c r="AU389" s="119" t="s">
        <v>85</v>
      </c>
      <c r="AY389" s="17" t="s">
        <v>131</v>
      </c>
      <c r="BE389" s="120">
        <f>IF(N389="základní",J389,0)</f>
        <v>0</v>
      </c>
      <c r="BF389" s="120">
        <f>IF(N389="snížená",J389,0)</f>
        <v>0</v>
      </c>
      <c r="BG389" s="120">
        <f>IF(N389="zákl. přenesená",J389,0)</f>
        <v>0</v>
      </c>
      <c r="BH389" s="120">
        <f>IF(N389="sníž. přenesená",J389,0)</f>
        <v>0</v>
      </c>
      <c r="BI389" s="120">
        <f>IF(N389="nulová",J389,0)</f>
        <v>0</v>
      </c>
      <c r="BJ389" s="17" t="s">
        <v>83</v>
      </c>
      <c r="BK389" s="120">
        <f>ROUND(I389*H389,2)</f>
        <v>0</v>
      </c>
      <c r="BL389" s="17" t="s">
        <v>138</v>
      </c>
      <c r="BM389" s="119" t="s">
        <v>758</v>
      </c>
    </row>
    <row r="390" spans="2:65" s="12" customFormat="1" hidden="1" x14ac:dyDescent="0.25">
      <c r="B390" s="124"/>
      <c r="D390" s="125" t="s">
        <v>142</v>
      </c>
      <c r="E390" s="126" t="s">
        <v>3</v>
      </c>
      <c r="F390" s="127" t="s">
        <v>549</v>
      </c>
      <c r="H390" s="126" t="s">
        <v>3</v>
      </c>
      <c r="L390" s="124"/>
      <c r="M390" s="128"/>
      <c r="T390" s="129"/>
      <c r="AT390" s="126" t="s">
        <v>142</v>
      </c>
      <c r="AU390" s="126" t="s">
        <v>85</v>
      </c>
      <c r="AV390" s="12" t="s">
        <v>83</v>
      </c>
      <c r="AW390" s="12" t="s">
        <v>37</v>
      </c>
      <c r="AX390" s="12" t="s">
        <v>75</v>
      </c>
      <c r="AY390" s="126" t="s">
        <v>131</v>
      </c>
    </row>
    <row r="391" spans="2:65" s="12" customFormat="1" hidden="1" x14ac:dyDescent="0.25">
      <c r="B391" s="124"/>
      <c r="D391" s="125" t="s">
        <v>142</v>
      </c>
      <c r="E391" s="126" t="s">
        <v>3</v>
      </c>
      <c r="F391" s="127" t="s">
        <v>550</v>
      </c>
      <c r="H391" s="126" t="s">
        <v>3</v>
      </c>
      <c r="L391" s="124"/>
      <c r="M391" s="128"/>
      <c r="T391" s="129"/>
      <c r="AT391" s="126" t="s">
        <v>142</v>
      </c>
      <c r="AU391" s="126" t="s">
        <v>85</v>
      </c>
      <c r="AV391" s="12" t="s">
        <v>83</v>
      </c>
      <c r="AW391" s="12" t="s">
        <v>37</v>
      </c>
      <c r="AX391" s="12" t="s">
        <v>75</v>
      </c>
      <c r="AY391" s="126" t="s">
        <v>131</v>
      </c>
    </row>
    <row r="392" spans="2:65" s="13" customFormat="1" hidden="1" x14ac:dyDescent="0.25">
      <c r="B392" s="130"/>
      <c r="D392" s="125" t="s">
        <v>142</v>
      </c>
      <c r="E392" s="131" t="s">
        <v>3</v>
      </c>
      <c r="F392" s="132" t="s">
        <v>551</v>
      </c>
      <c r="H392" s="133">
        <v>41.71</v>
      </c>
      <c r="L392" s="130"/>
      <c r="M392" s="134"/>
      <c r="T392" s="135"/>
      <c r="AT392" s="131" t="s">
        <v>142</v>
      </c>
      <c r="AU392" s="131" t="s">
        <v>85</v>
      </c>
      <c r="AV392" s="13" t="s">
        <v>85</v>
      </c>
      <c r="AW392" s="13" t="s">
        <v>37</v>
      </c>
      <c r="AX392" s="13" t="s">
        <v>75</v>
      </c>
      <c r="AY392" s="131" t="s">
        <v>131</v>
      </c>
    </row>
    <row r="393" spans="2:65" s="12" customFormat="1" hidden="1" x14ac:dyDescent="0.25">
      <c r="B393" s="124"/>
      <c r="D393" s="125" t="s">
        <v>142</v>
      </c>
      <c r="E393" s="126" t="s">
        <v>3</v>
      </c>
      <c r="F393" s="127" t="s">
        <v>552</v>
      </c>
      <c r="H393" s="126" t="s">
        <v>3</v>
      </c>
      <c r="L393" s="124"/>
      <c r="M393" s="128"/>
      <c r="T393" s="129"/>
      <c r="AT393" s="126" t="s">
        <v>142</v>
      </c>
      <c r="AU393" s="126" t="s">
        <v>85</v>
      </c>
      <c r="AV393" s="12" t="s">
        <v>83</v>
      </c>
      <c r="AW393" s="12" t="s">
        <v>37</v>
      </c>
      <c r="AX393" s="12" t="s">
        <v>75</v>
      </c>
      <c r="AY393" s="126" t="s">
        <v>131</v>
      </c>
    </row>
    <row r="394" spans="2:65" s="13" customFormat="1" hidden="1" x14ac:dyDescent="0.25">
      <c r="B394" s="130"/>
      <c r="D394" s="125" t="s">
        <v>142</v>
      </c>
      <c r="E394" s="131" t="s">
        <v>3</v>
      </c>
      <c r="F394" s="132" t="s">
        <v>553</v>
      </c>
      <c r="H394" s="133">
        <v>4.0999999999999996</v>
      </c>
      <c r="L394" s="130"/>
      <c r="M394" s="134"/>
      <c r="T394" s="135"/>
      <c r="AT394" s="131" t="s">
        <v>142</v>
      </c>
      <c r="AU394" s="131" t="s">
        <v>85</v>
      </c>
      <c r="AV394" s="13" t="s">
        <v>85</v>
      </c>
      <c r="AW394" s="13" t="s">
        <v>37</v>
      </c>
      <c r="AX394" s="13" t="s">
        <v>75</v>
      </c>
      <c r="AY394" s="131" t="s">
        <v>131</v>
      </c>
    </row>
    <row r="395" spans="2:65" s="12" customFormat="1" hidden="1" x14ac:dyDescent="0.25">
      <c r="B395" s="124"/>
      <c r="D395" s="125" t="s">
        <v>142</v>
      </c>
      <c r="E395" s="126" t="s">
        <v>3</v>
      </c>
      <c r="F395" s="127" t="s">
        <v>554</v>
      </c>
      <c r="H395" s="126" t="s">
        <v>3</v>
      </c>
      <c r="L395" s="124"/>
      <c r="M395" s="128"/>
      <c r="T395" s="129"/>
      <c r="AT395" s="126" t="s">
        <v>142</v>
      </c>
      <c r="AU395" s="126" t="s">
        <v>85</v>
      </c>
      <c r="AV395" s="12" t="s">
        <v>83</v>
      </c>
      <c r="AW395" s="12" t="s">
        <v>37</v>
      </c>
      <c r="AX395" s="12" t="s">
        <v>75</v>
      </c>
      <c r="AY395" s="126" t="s">
        <v>131</v>
      </c>
    </row>
    <row r="396" spans="2:65" s="13" customFormat="1" hidden="1" x14ac:dyDescent="0.25">
      <c r="B396" s="130"/>
      <c r="D396" s="125" t="s">
        <v>142</v>
      </c>
      <c r="E396" s="131" t="s">
        <v>3</v>
      </c>
      <c r="F396" s="132" t="s">
        <v>555</v>
      </c>
      <c r="H396" s="133">
        <v>5.7</v>
      </c>
      <c r="L396" s="130"/>
      <c r="M396" s="134"/>
      <c r="T396" s="135"/>
      <c r="AT396" s="131" t="s">
        <v>142</v>
      </c>
      <c r="AU396" s="131" t="s">
        <v>85</v>
      </c>
      <c r="AV396" s="13" t="s">
        <v>85</v>
      </c>
      <c r="AW396" s="13" t="s">
        <v>37</v>
      </c>
      <c r="AX396" s="13" t="s">
        <v>75</v>
      </c>
      <c r="AY396" s="131" t="s">
        <v>131</v>
      </c>
    </row>
    <row r="397" spans="2:65" s="12" customFormat="1" hidden="1" x14ac:dyDescent="0.25">
      <c r="B397" s="124"/>
      <c r="D397" s="125" t="s">
        <v>142</v>
      </c>
      <c r="E397" s="126" t="s">
        <v>3</v>
      </c>
      <c r="F397" s="127" t="s">
        <v>556</v>
      </c>
      <c r="H397" s="126" t="s">
        <v>3</v>
      </c>
      <c r="L397" s="124"/>
      <c r="M397" s="128"/>
      <c r="T397" s="129"/>
      <c r="AT397" s="126" t="s">
        <v>142</v>
      </c>
      <c r="AU397" s="126" t="s">
        <v>85</v>
      </c>
      <c r="AV397" s="12" t="s">
        <v>83</v>
      </c>
      <c r="AW397" s="12" t="s">
        <v>37</v>
      </c>
      <c r="AX397" s="12" t="s">
        <v>75</v>
      </c>
      <c r="AY397" s="126" t="s">
        <v>131</v>
      </c>
    </row>
    <row r="398" spans="2:65" s="13" customFormat="1" hidden="1" x14ac:dyDescent="0.25">
      <c r="B398" s="130"/>
      <c r="D398" s="125" t="s">
        <v>142</v>
      </c>
      <c r="E398" s="131" t="s">
        <v>3</v>
      </c>
      <c r="F398" s="132" t="s">
        <v>557</v>
      </c>
      <c r="H398" s="133">
        <v>78.14</v>
      </c>
      <c r="L398" s="130"/>
      <c r="M398" s="134"/>
      <c r="T398" s="135"/>
      <c r="AT398" s="131" t="s">
        <v>142</v>
      </c>
      <c r="AU398" s="131" t="s">
        <v>85</v>
      </c>
      <c r="AV398" s="13" t="s">
        <v>85</v>
      </c>
      <c r="AW398" s="13" t="s">
        <v>37</v>
      </c>
      <c r="AX398" s="13" t="s">
        <v>75</v>
      </c>
      <c r="AY398" s="131" t="s">
        <v>131</v>
      </c>
    </row>
    <row r="399" spans="2:65" s="12" customFormat="1" hidden="1" x14ac:dyDescent="0.25">
      <c r="B399" s="124"/>
      <c r="D399" s="125" t="s">
        <v>142</v>
      </c>
      <c r="E399" s="126" t="s">
        <v>3</v>
      </c>
      <c r="F399" s="127" t="s">
        <v>558</v>
      </c>
      <c r="H399" s="126" t="s">
        <v>3</v>
      </c>
      <c r="L399" s="124"/>
      <c r="M399" s="128"/>
      <c r="T399" s="129"/>
      <c r="AT399" s="126" t="s">
        <v>142</v>
      </c>
      <c r="AU399" s="126" t="s">
        <v>85</v>
      </c>
      <c r="AV399" s="12" t="s">
        <v>83</v>
      </c>
      <c r="AW399" s="12" t="s">
        <v>37</v>
      </c>
      <c r="AX399" s="12" t="s">
        <v>75</v>
      </c>
      <c r="AY399" s="126" t="s">
        <v>131</v>
      </c>
    </row>
    <row r="400" spans="2:65" s="13" customFormat="1" hidden="1" x14ac:dyDescent="0.25">
      <c r="B400" s="130"/>
      <c r="D400" s="125" t="s">
        <v>142</v>
      </c>
      <c r="E400" s="131" t="s">
        <v>3</v>
      </c>
      <c r="F400" s="132" t="s">
        <v>559</v>
      </c>
      <c r="H400" s="133">
        <v>17.649999999999999</v>
      </c>
      <c r="L400" s="130"/>
      <c r="M400" s="134"/>
      <c r="T400" s="135"/>
      <c r="AT400" s="131" t="s">
        <v>142</v>
      </c>
      <c r="AU400" s="131" t="s">
        <v>85</v>
      </c>
      <c r="AV400" s="13" t="s">
        <v>85</v>
      </c>
      <c r="AW400" s="13" t="s">
        <v>37</v>
      </c>
      <c r="AX400" s="13" t="s">
        <v>75</v>
      </c>
      <c r="AY400" s="131" t="s">
        <v>131</v>
      </c>
    </row>
    <row r="401" spans="2:65" s="14" customFormat="1" hidden="1" x14ac:dyDescent="0.25">
      <c r="B401" s="145"/>
      <c r="D401" s="125" t="s">
        <v>142</v>
      </c>
      <c r="E401" s="146" t="s">
        <v>3</v>
      </c>
      <c r="F401" s="147" t="s">
        <v>162</v>
      </c>
      <c r="H401" s="148">
        <v>147.30000000000001</v>
      </c>
      <c r="L401" s="145"/>
      <c r="M401" s="149"/>
      <c r="T401" s="150"/>
      <c r="AT401" s="146" t="s">
        <v>142</v>
      </c>
      <c r="AU401" s="146" t="s">
        <v>85</v>
      </c>
      <c r="AV401" s="14" t="s">
        <v>138</v>
      </c>
      <c r="AW401" s="14" t="s">
        <v>37</v>
      </c>
      <c r="AX401" s="14" t="s">
        <v>83</v>
      </c>
      <c r="AY401" s="146" t="s">
        <v>131</v>
      </c>
    </row>
    <row r="402" spans="2:65" s="14" customFormat="1" ht="39.4" customHeight="1" x14ac:dyDescent="0.25">
      <c r="B402" s="145"/>
      <c r="C402" s="320">
        <v>41</v>
      </c>
      <c r="D402" s="320" t="s">
        <v>133</v>
      </c>
      <c r="E402" s="321" t="s">
        <v>1819</v>
      </c>
      <c r="F402" s="322" t="s">
        <v>1820</v>
      </c>
      <c r="G402" s="323" t="s">
        <v>165</v>
      </c>
      <c r="H402" s="324">
        <v>87.43</v>
      </c>
      <c r="I402" s="316"/>
      <c r="J402" s="340">
        <f>ROUND(I402*H402,2)</f>
        <v>0</v>
      </c>
      <c r="K402" s="322" t="s">
        <v>137</v>
      </c>
      <c r="L402" s="145"/>
      <c r="M402" s="149"/>
      <c r="T402" s="150"/>
      <c r="AT402" s="146"/>
      <c r="AU402" s="146"/>
      <c r="AY402" s="146"/>
      <c r="BK402" s="120">
        <v>16524.27</v>
      </c>
    </row>
    <row r="403" spans="2:65" s="14" customFormat="1" ht="11.25" hidden="1" customHeight="1" x14ac:dyDescent="0.25">
      <c r="B403" s="145"/>
      <c r="C403" s="250"/>
      <c r="D403" s="255" t="s">
        <v>1748</v>
      </c>
      <c r="E403" s="251"/>
      <c r="F403" s="243" t="s">
        <v>578</v>
      </c>
      <c r="G403" s="253"/>
      <c r="H403" s="257">
        <v>70.06</v>
      </c>
      <c r="I403" s="254"/>
      <c r="J403" s="254"/>
      <c r="K403" s="252"/>
      <c r="L403" s="145"/>
      <c r="M403" s="149"/>
      <c r="T403" s="150"/>
      <c r="AT403" s="146"/>
      <c r="AU403" s="146"/>
      <c r="AY403" s="146"/>
      <c r="BK403" s="120"/>
    </row>
    <row r="404" spans="2:65" s="14" customFormat="1" ht="11.25" hidden="1" customHeight="1" x14ac:dyDescent="0.25">
      <c r="B404" s="145"/>
      <c r="C404" s="250"/>
      <c r="D404" s="255" t="s">
        <v>1748</v>
      </c>
      <c r="E404" s="251"/>
      <c r="F404" s="243" t="s">
        <v>580</v>
      </c>
      <c r="G404" s="253"/>
      <c r="H404" s="257">
        <v>11.71</v>
      </c>
      <c r="I404" s="254"/>
      <c r="J404" s="254"/>
      <c r="K404" s="252"/>
      <c r="L404" s="145"/>
      <c r="M404" s="149"/>
      <c r="T404" s="150"/>
      <c r="AT404" s="146"/>
      <c r="AU404" s="146"/>
      <c r="AY404" s="146"/>
      <c r="BK404" s="120"/>
    </row>
    <row r="405" spans="2:65" s="14" customFormat="1" hidden="1" x14ac:dyDescent="0.25">
      <c r="B405" s="145"/>
      <c r="C405" s="264"/>
      <c r="D405" s="255" t="s">
        <v>1748</v>
      </c>
      <c r="E405" s="265"/>
      <c r="F405" s="243" t="s">
        <v>586</v>
      </c>
      <c r="G405" s="264"/>
      <c r="H405" s="257">
        <v>5.66</v>
      </c>
      <c r="I405" s="264"/>
      <c r="J405" s="264"/>
      <c r="K405" s="264"/>
      <c r="L405" s="145"/>
      <c r="M405" s="149"/>
      <c r="T405" s="150"/>
      <c r="AT405" s="146"/>
      <c r="AU405" s="146"/>
      <c r="AY405" s="146"/>
      <c r="BK405" s="120"/>
    </row>
    <row r="406" spans="2:65" s="14" customFormat="1" hidden="1" x14ac:dyDescent="0.25">
      <c r="B406" s="145"/>
      <c r="C406" s="264"/>
      <c r="D406" s="255"/>
      <c r="E406" s="265"/>
      <c r="F406" s="243"/>
      <c r="G406" s="264"/>
      <c r="H406" s="266">
        <v>87.43</v>
      </c>
      <c r="I406" s="264"/>
      <c r="J406" s="264"/>
      <c r="K406" s="264"/>
      <c r="L406" s="145"/>
      <c r="M406" s="149"/>
      <c r="T406" s="150"/>
      <c r="AT406" s="146"/>
      <c r="AU406" s="146"/>
      <c r="AY406" s="146"/>
      <c r="BK406" s="120"/>
    </row>
    <row r="407" spans="2:65" s="14" customFormat="1" ht="24.2" customHeight="1" x14ac:dyDescent="0.25">
      <c r="B407" s="145"/>
      <c r="C407" s="320">
        <v>42</v>
      </c>
      <c r="D407" s="320" t="s">
        <v>133</v>
      </c>
      <c r="E407" s="321" t="s">
        <v>1821</v>
      </c>
      <c r="F407" s="322" t="s">
        <v>1822</v>
      </c>
      <c r="G407" s="323" t="s">
        <v>165</v>
      </c>
      <c r="H407" s="324">
        <v>214.54</v>
      </c>
      <c r="I407" s="316"/>
      <c r="J407" s="340">
        <f>ROUND(I407*H407,2)</f>
        <v>0</v>
      </c>
      <c r="K407" s="322" t="s">
        <v>137</v>
      </c>
      <c r="L407" s="145"/>
      <c r="M407" s="149"/>
      <c r="T407" s="150"/>
      <c r="AT407" s="146"/>
      <c r="AU407" s="146"/>
      <c r="AY407" s="146"/>
      <c r="BK407" s="120">
        <v>16433.759999999998</v>
      </c>
    </row>
    <row r="408" spans="2:65" s="14" customFormat="1" hidden="1" x14ac:dyDescent="0.25">
      <c r="B408" s="145"/>
      <c r="D408" s="125"/>
      <c r="E408" s="146"/>
      <c r="F408" s="132" t="s">
        <v>1747</v>
      </c>
      <c r="H408" s="148"/>
      <c r="L408" s="145"/>
      <c r="M408" s="149"/>
      <c r="T408" s="150"/>
      <c r="AT408" s="146"/>
      <c r="AU408" s="146"/>
      <c r="AY408" s="146"/>
    </row>
    <row r="409" spans="2:65" s="11" customFormat="1" ht="22.95" customHeight="1" x14ac:dyDescent="0.3">
      <c r="B409" s="97"/>
      <c r="D409" s="98" t="s">
        <v>74</v>
      </c>
      <c r="E409" s="106" t="s">
        <v>203</v>
      </c>
      <c r="F409" s="106" t="s">
        <v>204</v>
      </c>
      <c r="I409" s="318"/>
      <c r="J409" s="107">
        <f>BK409</f>
        <v>0</v>
      </c>
      <c r="L409" s="97"/>
      <c r="M409" s="101"/>
      <c r="P409" s="102">
        <f>SUM(P410:P417)</f>
        <v>873.44838400000003</v>
      </c>
      <c r="R409" s="102">
        <f>SUM(R410:R417)</f>
        <v>0</v>
      </c>
      <c r="T409" s="103">
        <f>SUM(T410:T417)</f>
        <v>0</v>
      </c>
      <c r="AR409" s="98" t="s">
        <v>83</v>
      </c>
      <c r="AT409" s="104" t="s">
        <v>74</v>
      </c>
      <c r="AU409" s="104" t="s">
        <v>83</v>
      </c>
      <c r="AY409" s="98" t="s">
        <v>131</v>
      </c>
      <c r="BK409" s="105">
        <f>SUM(BK410:BK417)</f>
        <v>0</v>
      </c>
    </row>
    <row r="410" spans="2:65" s="1" customFormat="1" ht="37.75" customHeight="1" x14ac:dyDescent="0.25">
      <c r="B410" s="108"/>
      <c r="C410" s="320">
        <v>43</v>
      </c>
      <c r="D410" s="320" t="s">
        <v>133</v>
      </c>
      <c r="E410" s="321" t="s">
        <v>206</v>
      </c>
      <c r="F410" s="322" t="s">
        <v>207</v>
      </c>
      <c r="G410" s="323" t="s">
        <v>148</v>
      </c>
      <c r="H410" s="324">
        <v>156.22399999999999</v>
      </c>
      <c r="I410" s="316"/>
      <c r="J410" s="340">
        <f>ROUND(I410*H410,2)</f>
        <v>0</v>
      </c>
      <c r="K410" s="322" t="s">
        <v>137</v>
      </c>
      <c r="L410" s="26"/>
      <c r="M410" s="115" t="s">
        <v>3</v>
      </c>
      <c r="N410" s="116" t="s">
        <v>46</v>
      </c>
      <c r="O410" s="117">
        <v>5.46</v>
      </c>
      <c r="P410" s="117">
        <f>O410*H410</f>
        <v>852.98303999999996</v>
      </c>
      <c r="Q410" s="117">
        <v>0</v>
      </c>
      <c r="R410" s="117">
        <f>Q410*H410</f>
        <v>0</v>
      </c>
      <c r="S410" s="117">
        <v>0</v>
      </c>
      <c r="T410" s="118">
        <f>S410*H410</f>
        <v>0</v>
      </c>
      <c r="AR410" s="119" t="s">
        <v>138</v>
      </c>
      <c r="AT410" s="119" t="s">
        <v>133</v>
      </c>
      <c r="AU410" s="119" t="s">
        <v>85</v>
      </c>
      <c r="AY410" s="17" t="s">
        <v>131</v>
      </c>
      <c r="BE410" s="120">
        <f>IF(N410="základní",J410,0)</f>
        <v>0</v>
      </c>
      <c r="BF410" s="120">
        <f>IF(N410="snížená",J410,0)</f>
        <v>0</v>
      </c>
      <c r="BG410" s="120">
        <f>IF(N410="zákl. přenesená",J410,0)</f>
        <v>0</v>
      </c>
      <c r="BH410" s="120">
        <f>IF(N410="sníž. přenesená",J410,0)</f>
        <v>0</v>
      </c>
      <c r="BI410" s="120">
        <f>IF(N410="nulová",J410,0)</f>
        <v>0</v>
      </c>
      <c r="BJ410" s="17" t="s">
        <v>83</v>
      </c>
      <c r="BK410" s="120">
        <f>ROUND(I410*H410,2)</f>
        <v>0</v>
      </c>
      <c r="BL410" s="17" t="s">
        <v>138</v>
      </c>
      <c r="BM410" s="119" t="s">
        <v>759</v>
      </c>
    </row>
    <row r="411" spans="2:65" s="1" customFormat="1" hidden="1" x14ac:dyDescent="0.25">
      <c r="B411" s="26"/>
      <c r="D411" s="121" t="s">
        <v>140</v>
      </c>
      <c r="F411" s="122" t="s">
        <v>209</v>
      </c>
      <c r="L411" s="26"/>
      <c r="M411" s="123"/>
      <c r="T411" s="39"/>
      <c r="AT411" s="17" t="s">
        <v>140</v>
      </c>
      <c r="AU411" s="17" t="s">
        <v>85</v>
      </c>
    </row>
    <row r="412" spans="2:65" s="1" customFormat="1" ht="33" customHeight="1" x14ac:dyDescent="0.25">
      <c r="B412" s="108"/>
      <c r="C412" s="320">
        <v>44</v>
      </c>
      <c r="D412" s="320" t="s">
        <v>133</v>
      </c>
      <c r="E412" s="321" t="s">
        <v>211</v>
      </c>
      <c r="F412" s="322" t="s">
        <v>212</v>
      </c>
      <c r="G412" s="323" t="s">
        <v>148</v>
      </c>
      <c r="H412" s="324">
        <v>156.22399999999999</v>
      </c>
      <c r="I412" s="316"/>
      <c r="J412" s="340">
        <f>ROUND(I412*H412,2)</f>
        <v>0</v>
      </c>
      <c r="K412" s="322" t="s">
        <v>137</v>
      </c>
      <c r="L412" s="26"/>
      <c r="M412" s="115" t="s">
        <v>3</v>
      </c>
      <c r="N412" s="116" t="s">
        <v>46</v>
      </c>
      <c r="O412" s="117">
        <v>0.125</v>
      </c>
      <c r="P412" s="117">
        <f>O412*H412</f>
        <v>19.527999999999999</v>
      </c>
      <c r="Q412" s="117">
        <v>0</v>
      </c>
      <c r="R412" s="117">
        <f>Q412*H412</f>
        <v>0</v>
      </c>
      <c r="S412" s="117">
        <v>0</v>
      </c>
      <c r="T412" s="118">
        <f>S412*H412</f>
        <v>0</v>
      </c>
      <c r="AR412" s="119" t="s">
        <v>138</v>
      </c>
      <c r="AT412" s="119" t="s">
        <v>133</v>
      </c>
      <c r="AU412" s="119" t="s">
        <v>85</v>
      </c>
      <c r="AY412" s="17" t="s">
        <v>131</v>
      </c>
      <c r="BE412" s="120">
        <f>IF(N412="základní",J412,0)</f>
        <v>0</v>
      </c>
      <c r="BF412" s="120">
        <f>IF(N412="snížená",J412,0)</f>
        <v>0</v>
      </c>
      <c r="BG412" s="120">
        <f>IF(N412="zákl. přenesená",J412,0)</f>
        <v>0</v>
      </c>
      <c r="BH412" s="120">
        <f>IF(N412="sníž. přenesená",J412,0)</f>
        <v>0</v>
      </c>
      <c r="BI412" s="120">
        <f>IF(N412="nulová",J412,0)</f>
        <v>0</v>
      </c>
      <c r="BJ412" s="17" t="s">
        <v>83</v>
      </c>
      <c r="BK412" s="120">
        <f>ROUND(I412*H412,2)</f>
        <v>0</v>
      </c>
      <c r="BL412" s="17" t="s">
        <v>138</v>
      </c>
      <c r="BM412" s="119" t="s">
        <v>760</v>
      </c>
    </row>
    <row r="413" spans="2:65" s="1" customFormat="1" hidden="1" x14ac:dyDescent="0.25">
      <c r="B413" s="26"/>
      <c r="D413" s="121" t="s">
        <v>140</v>
      </c>
      <c r="F413" s="122" t="s">
        <v>214</v>
      </c>
      <c r="L413" s="26"/>
      <c r="M413" s="123"/>
      <c r="T413" s="39"/>
      <c r="AT413" s="17" t="s">
        <v>140</v>
      </c>
      <c r="AU413" s="17" t="s">
        <v>85</v>
      </c>
    </row>
    <row r="414" spans="2:65" s="1" customFormat="1" ht="44.3" customHeight="1" x14ac:dyDescent="0.25">
      <c r="B414" s="108"/>
      <c r="C414" s="320">
        <v>45</v>
      </c>
      <c r="D414" s="320" t="s">
        <v>133</v>
      </c>
      <c r="E414" s="321" t="s">
        <v>216</v>
      </c>
      <c r="F414" s="322" t="s">
        <v>217</v>
      </c>
      <c r="G414" s="323" t="s">
        <v>148</v>
      </c>
      <c r="H414" s="324">
        <v>156.22399999999999</v>
      </c>
      <c r="I414" s="316"/>
      <c r="J414" s="340">
        <f>ROUND(I414*H414,2)</f>
        <v>0</v>
      </c>
      <c r="K414" s="322" t="s">
        <v>137</v>
      </c>
      <c r="L414" s="26"/>
      <c r="M414" s="115" t="s">
        <v>3</v>
      </c>
      <c r="N414" s="116" t="s">
        <v>46</v>
      </c>
      <c r="O414" s="117">
        <v>6.0000000000000001E-3</v>
      </c>
      <c r="P414" s="117">
        <f>O414*H414</f>
        <v>0.93734399999999996</v>
      </c>
      <c r="Q414" s="117">
        <v>0</v>
      </c>
      <c r="R414" s="117">
        <f>Q414*H414</f>
        <v>0</v>
      </c>
      <c r="S414" s="117">
        <v>0</v>
      </c>
      <c r="T414" s="118">
        <f>S414*H414</f>
        <v>0</v>
      </c>
      <c r="AR414" s="119" t="s">
        <v>138</v>
      </c>
      <c r="AT414" s="119" t="s">
        <v>133</v>
      </c>
      <c r="AU414" s="119" t="s">
        <v>85</v>
      </c>
      <c r="AY414" s="17" t="s">
        <v>131</v>
      </c>
      <c r="BE414" s="120">
        <f>IF(N414="základní",J414,0)</f>
        <v>0</v>
      </c>
      <c r="BF414" s="120">
        <f>IF(N414="snížená",J414,0)</f>
        <v>0</v>
      </c>
      <c r="BG414" s="120">
        <f>IF(N414="zákl. přenesená",J414,0)</f>
        <v>0</v>
      </c>
      <c r="BH414" s="120">
        <f>IF(N414="sníž. přenesená",J414,0)</f>
        <v>0</v>
      </c>
      <c r="BI414" s="120">
        <f>IF(N414="nulová",J414,0)</f>
        <v>0</v>
      </c>
      <c r="BJ414" s="17" t="s">
        <v>83</v>
      </c>
      <c r="BK414" s="120">
        <f>ROUND(I414*H414,2)</f>
        <v>0</v>
      </c>
      <c r="BL414" s="17" t="s">
        <v>138</v>
      </c>
      <c r="BM414" s="119" t="s">
        <v>761</v>
      </c>
    </row>
    <row r="415" spans="2:65" s="1" customFormat="1" hidden="1" x14ac:dyDescent="0.25">
      <c r="B415" s="26"/>
      <c r="D415" s="121" t="s">
        <v>140</v>
      </c>
      <c r="F415" s="122" t="s">
        <v>219</v>
      </c>
      <c r="L415" s="26"/>
      <c r="M415" s="123"/>
      <c r="T415" s="39"/>
      <c r="AT415" s="17" t="s">
        <v>140</v>
      </c>
      <c r="AU415" s="17" t="s">
        <v>85</v>
      </c>
    </row>
    <row r="416" spans="2:65" s="1" customFormat="1" ht="55.55" customHeight="1" x14ac:dyDescent="0.25">
      <c r="B416" s="108"/>
      <c r="C416" s="320">
        <v>46</v>
      </c>
      <c r="D416" s="320" t="s">
        <v>133</v>
      </c>
      <c r="E416" s="321" t="s">
        <v>222</v>
      </c>
      <c r="F416" s="322" t="s">
        <v>223</v>
      </c>
      <c r="G416" s="323" t="s">
        <v>148</v>
      </c>
      <c r="H416" s="324">
        <v>156.22399999999999</v>
      </c>
      <c r="I416" s="316"/>
      <c r="J416" s="340">
        <f>ROUND(I416*H416,2)</f>
        <v>0</v>
      </c>
      <c r="K416" s="322" t="s">
        <v>137</v>
      </c>
      <c r="L416" s="26"/>
      <c r="M416" s="115" t="s">
        <v>3</v>
      </c>
      <c r="N416" s="116" t="s">
        <v>46</v>
      </c>
      <c r="O416" s="117">
        <v>0</v>
      </c>
      <c r="P416" s="117">
        <f>O416*H416</f>
        <v>0</v>
      </c>
      <c r="Q416" s="117">
        <v>0</v>
      </c>
      <c r="R416" s="117">
        <f>Q416*H416</f>
        <v>0</v>
      </c>
      <c r="S416" s="117">
        <v>0</v>
      </c>
      <c r="T416" s="118">
        <f>S416*H416</f>
        <v>0</v>
      </c>
      <c r="AR416" s="119" t="s">
        <v>138</v>
      </c>
      <c r="AT416" s="119" t="s">
        <v>133</v>
      </c>
      <c r="AU416" s="119" t="s">
        <v>85</v>
      </c>
      <c r="AY416" s="17" t="s">
        <v>131</v>
      </c>
      <c r="BE416" s="120">
        <f>IF(N416="základní",J416,0)</f>
        <v>0</v>
      </c>
      <c r="BF416" s="120">
        <f>IF(N416="snížená",J416,0)</f>
        <v>0</v>
      </c>
      <c r="BG416" s="120">
        <f>IF(N416="zákl. přenesená",J416,0)</f>
        <v>0</v>
      </c>
      <c r="BH416" s="120">
        <f>IF(N416="sníž. přenesená",J416,0)</f>
        <v>0</v>
      </c>
      <c r="BI416" s="120">
        <f>IF(N416="nulová",J416,0)</f>
        <v>0</v>
      </c>
      <c r="BJ416" s="17" t="s">
        <v>83</v>
      </c>
      <c r="BK416" s="120">
        <f>ROUND(I416*H416,2)</f>
        <v>0</v>
      </c>
      <c r="BL416" s="17" t="s">
        <v>138</v>
      </c>
      <c r="BM416" s="119" t="s">
        <v>762</v>
      </c>
    </row>
    <row r="417" spans="2:65" s="1" customFormat="1" hidden="1" x14ac:dyDescent="0.25">
      <c r="B417" s="26"/>
      <c r="D417" s="121" t="s">
        <v>140</v>
      </c>
      <c r="F417" s="122" t="s">
        <v>225</v>
      </c>
      <c r="L417" s="26"/>
      <c r="M417" s="123"/>
      <c r="T417" s="39"/>
      <c r="AT417" s="17" t="s">
        <v>140</v>
      </c>
      <c r="AU417" s="17" t="s">
        <v>85</v>
      </c>
    </row>
    <row r="418" spans="2:65" s="11" customFormat="1" ht="22.95" customHeight="1" x14ac:dyDescent="0.3">
      <c r="B418" s="97"/>
      <c r="D418" s="98" t="s">
        <v>74</v>
      </c>
      <c r="E418" s="106" t="s">
        <v>226</v>
      </c>
      <c r="F418" s="106" t="s">
        <v>227</v>
      </c>
      <c r="I418" s="318"/>
      <c r="J418" s="107">
        <f>BK418</f>
        <v>0</v>
      </c>
      <c r="L418" s="97"/>
      <c r="M418" s="101"/>
      <c r="P418" s="102">
        <f>SUM(P419:P420)</f>
        <v>23.707854000000001</v>
      </c>
      <c r="R418" s="102">
        <f>SUM(R419:R420)</f>
        <v>0</v>
      </c>
      <c r="T418" s="103">
        <f>SUM(T419:T420)</f>
        <v>0</v>
      </c>
      <c r="AR418" s="98" t="s">
        <v>83</v>
      </c>
      <c r="AT418" s="104" t="s">
        <v>74</v>
      </c>
      <c r="AU418" s="104" t="s">
        <v>83</v>
      </c>
      <c r="AY418" s="98" t="s">
        <v>131</v>
      </c>
      <c r="BK418" s="105">
        <f>SUM(BK419:BK420)</f>
        <v>0</v>
      </c>
    </row>
    <row r="419" spans="2:65" s="1" customFormat="1" ht="55.55" customHeight="1" x14ac:dyDescent="0.25">
      <c r="B419" s="108"/>
      <c r="C419" s="320">
        <v>47</v>
      </c>
      <c r="D419" s="320" t="s">
        <v>133</v>
      </c>
      <c r="E419" s="321" t="s">
        <v>229</v>
      </c>
      <c r="F419" s="322" t="s">
        <v>230</v>
      </c>
      <c r="G419" s="323" t="s">
        <v>148</v>
      </c>
      <c r="H419" s="324">
        <v>74.552999999999997</v>
      </c>
      <c r="I419" s="316"/>
      <c r="J419" s="340">
        <f>ROUND(I419*H419,2)</f>
        <v>0</v>
      </c>
      <c r="K419" s="322" t="s">
        <v>137</v>
      </c>
      <c r="L419" s="26"/>
      <c r="M419" s="115" t="s">
        <v>3</v>
      </c>
      <c r="N419" s="116" t="s">
        <v>46</v>
      </c>
      <c r="O419" s="117">
        <v>0.318</v>
      </c>
      <c r="P419" s="117">
        <f>O419*H419</f>
        <v>23.707854000000001</v>
      </c>
      <c r="Q419" s="117">
        <v>0</v>
      </c>
      <c r="R419" s="117">
        <f>Q419*H419</f>
        <v>0</v>
      </c>
      <c r="S419" s="117">
        <v>0</v>
      </c>
      <c r="T419" s="118">
        <f>S419*H419</f>
        <v>0</v>
      </c>
      <c r="AR419" s="119" t="s">
        <v>138</v>
      </c>
      <c r="AT419" s="119" t="s">
        <v>133</v>
      </c>
      <c r="AU419" s="119" t="s">
        <v>85</v>
      </c>
      <c r="AY419" s="17" t="s">
        <v>131</v>
      </c>
      <c r="BE419" s="120">
        <f>IF(N419="základní",J419,0)</f>
        <v>0</v>
      </c>
      <c r="BF419" s="120">
        <f>IF(N419="snížená",J419,0)</f>
        <v>0</v>
      </c>
      <c r="BG419" s="120">
        <f>IF(N419="zákl. přenesená",J419,0)</f>
        <v>0</v>
      </c>
      <c r="BH419" s="120">
        <f>IF(N419="sníž. přenesená",J419,0)</f>
        <v>0</v>
      </c>
      <c r="BI419" s="120">
        <f>IF(N419="nulová",J419,0)</f>
        <v>0</v>
      </c>
      <c r="BJ419" s="17" t="s">
        <v>83</v>
      </c>
      <c r="BK419" s="120">
        <f>ROUND(I419*H419,2)</f>
        <v>0</v>
      </c>
      <c r="BL419" s="17" t="s">
        <v>138</v>
      </c>
      <c r="BM419" s="119" t="s">
        <v>763</v>
      </c>
    </row>
    <row r="420" spans="2:65" s="1" customFormat="1" hidden="1" x14ac:dyDescent="0.25">
      <c r="B420" s="26"/>
      <c r="D420" s="121" t="s">
        <v>140</v>
      </c>
      <c r="F420" s="122" t="s">
        <v>232</v>
      </c>
      <c r="L420" s="26"/>
      <c r="M420" s="123"/>
      <c r="T420" s="39"/>
      <c r="AT420" s="17" t="s">
        <v>140</v>
      </c>
      <c r="AU420" s="17" t="s">
        <v>85</v>
      </c>
    </row>
    <row r="421" spans="2:65" s="11" customFormat="1" ht="25.95" customHeight="1" x14ac:dyDescent="0.35">
      <c r="B421" s="97"/>
      <c r="D421" s="98" t="s">
        <v>74</v>
      </c>
      <c r="E421" s="99" t="s">
        <v>233</v>
      </c>
      <c r="F421" s="99" t="s">
        <v>234</v>
      </c>
      <c r="J421" s="100">
        <f>J422+J427+J432+J459+J476+J512+J515+J556+J568+J575+J589</f>
        <v>0</v>
      </c>
      <c r="L421" s="97"/>
      <c r="M421" s="101"/>
      <c r="P421" s="102">
        <f>P422+P427+P432+P459+P461+P476+P512+P515+P556+P568+P575+P589</f>
        <v>733.59897999999998</v>
      </c>
      <c r="R421" s="102">
        <f>R422+R427+R432+R459+R461+R476+R512+R515+R556+R568+R575+R589</f>
        <v>2.3121137999999997</v>
      </c>
      <c r="T421" s="103">
        <f>T422+T427+T432+T459+T461+T476+T512+T515+T556+T568+T575+T589</f>
        <v>33.054692600000003</v>
      </c>
      <c r="AR421" s="98" t="s">
        <v>85</v>
      </c>
      <c r="AT421" s="104" t="s">
        <v>74</v>
      </c>
      <c r="AU421" s="104" t="s">
        <v>75</v>
      </c>
      <c r="AY421" s="98" t="s">
        <v>131</v>
      </c>
      <c r="BK421" s="105">
        <f>BK422+BK427+BK432+BK459+BK461+BK476+BK512+BK515+BK556+BK568+BK575+BK589</f>
        <v>150840.78999999998</v>
      </c>
    </row>
    <row r="422" spans="2:65" s="11" customFormat="1" ht="22.95" customHeight="1" x14ac:dyDescent="0.3">
      <c r="B422" s="97"/>
      <c r="D422" s="98" t="s">
        <v>74</v>
      </c>
      <c r="E422" s="106" t="s">
        <v>273</v>
      </c>
      <c r="F422" s="106" t="s">
        <v>274</v>
      </c>
      <c r="J422" s="107">
        <f>SUM(J423,J425)</f>
        <v>0</v>
      </c>
      <c r="L422" s="97"/>
      <c r="M422" s="101"/>
      <c r="P422" s="102">
        <f>SUM(P423:P426)</f>
        <v>11.283519999999999</v>
      </c>
      <c r="R422" s="102">
        <f>SUM(R423:R426)</f>
        <v>0</v>
      </c>
      <c r="T422" s="103">
        <f>SUM(T423:T426)</f>
        <v>0.35146640000000001</v>
      </c>
      <c r="AR422" s="98" t="s">
        <v>85</v>
      </c>
      <c r="AT422" s="104" t="s">
        <v>74</v>
      </c>
      <c r="AU422" s="104" t="s">
        <v>83</v>
      </c>
      <c r="AY422" s="98" t="s">
        <v>131</v>
      </c>
      <c r="BK422" s="105">
        <f>SUM(BK423:BK426)</f>
        <v>0</v>
      </c>
    </row>
    <row r="423" spans="2:65" s="1" customFormat="1" ht="49.35" customHeight="1" x14ac:dyDescent="0.25">
      <c r="B423" s="108"/>
      <c r="C423" s="320">
        <v>48</v>
      </c>
      <c r="D423" s="320" t="s">
        <v>133</v>
      </c>
      <c r="E423" s="321" t="s">
        <v>276</v>
      </c>
      <c r="F423" s="322" t="s">
        <v>277</v>
      </c>
      <c r="G423" s="323" t="s">
        <v>278</v>
      </c>
      <c r="H423" s="324">
        <v>38.119999999999997</v>
      </c>
      <c r="I423" s="316"/>
      <c r="J423" s="340">
        <f>ROUND(I423*H423,2)</f>
        <v>0</v>
      </c>
      <c r="K423" s="322" t="s">
        <v>137</v>
      </c>
      <c r="L423" s="26"/>
      <c r="M423" s="115" t="s">
        <v>3</v>
      </c>
      <c r="N423" s="116" t="s">
        <v>46</v>
      </c>
      <c r="O423" s="117">
        <v>0.221</v>
      </c>
      <c r="P423" s="117">
        <f>O423*H423</f>
        <v>8.4245199999999993</v>
      </c>
      <c r="Q423" s="117">
        <v>0</v>
      </c>
      <c r="R423" s="117">
        <f>Q423*H423</f>
        <v>0</v>
      </c>
      <c r="S423" s="117">
        <v>8.5900000000000004E-3</v>
      </c>
      <c r="T423" s="118">
        <f>S423*H423</f>
        <v>0.32745079999999999</v>
      </c>
      <c r="AR423" s="119" t="s">
        <v>239</v>
      </c>
      <c r="AT423" s="119" t="s">
        <v>133</v>
      </c>
      <c r="AU423" s="119" t="s">
        <v>85</v>
      </c>
      <c r="AY423" s="17" t="s">
        <v>131</v>
      </c>
      <c r="BE423" s="120">
        <f>IF(N423="základní",J423,0)</f>
        <v>0</v>
      </c>
      <c r="BF423" s="120">
        <f>IF(N423="snížená",J423,0)</f>
        <v>0</v>
      </c>
      <c r="BG423" s="120">
        <f>IF(N423="zákl. přenesená",J423,0)</f>
        <v>0</v>
      </c>
      <c r="BH423" s="120">
        <f>IF(N423="sníž. přenesená",J423,0)</f>
        <v>0</v>
      </c>
      <c r="BI423" s="120">
        <f>IF(N423="nulová",J423,0)</f>
        <v>0</v>
      </c>
      <c r="BJ423" s="17" t="s">
        <v>83</v>
      </c>
      <c r="BK423" s="120">
        <f>ROUND(I423*H423,2)</f>
        <v>0</v>
      </c>
      <c r="BL423" s="17" t="s">
        <v>239</v>
      </c>
      <c r="BM423" s="119" t="s">
        <v>764</v>
      </c>
    </row>
    <row r="424" spans="2:65" s="1" customFormat="1" hidden="1" x14ac:dyDescent="0.25">
      <c r="B424" s="26"/>
      <c r="D424" s="121" t="s">
        <v>140</v>
      </c>
      <c r="F424" s="122" t="s">
        <v>280</v>
      </c>
      <c r="L424" s="26"/>
      <c r="M424" s="123"/>
      <c r="T424" s="39"/>
      <c r="AT424" s="17" t="s">
        <v>140</v>
      </c>
      <c r="AU424" s="17" t="s">
        <v>85</v>
      </c>
    </row>
    <row r="425" spans="2:65" s="1" customFormat="1" ht="44.3" customHeight="1" x14ac:dyDescent="0.25">
      <c r="B425" s="108"/>
      <c r="C425" s="320">
        <v>49</v>
      </c>
      <c r="D425" s="320" t="s">
        <v>133</v>
      </c>
      <c r="E425" s="321" t="s">
        <v>282</v>
      </c>
      <c r="F425" s="322" t="s">
        <v>283</v>
      </c>
      <c r="G425" s="323" t="s">
        <v>278</v>
      </c>
      <c r="H425" s="324">
        <v>57.18</v>
      </c>
      <c r="I425" s="316"/>
      <c r="J425" s="340">
        <f>ROUND(I425*H425,2)</f>
        <v>0</v>
      </c>
      <c r="K425" s="322" t="s">
        <v>137</v>
      </c>
      <c r="L425" s="26"/>
      <c r="M425" s="115" t="s">
        <v>3</v>
      </c>
      <c r="N425" s="116" t="s">
        <v>46</v>
      </c>
      <c r="O425" s="117">
        <v>0.05</v>
      </c>
      <c r="P425" s="117">
        <f>O425*H425</f>
        <v>2.859</v>
      </c>
      <c r="Q425" s="117">
        <v>0</v>
      </c>
      <c r="R425" s="117">
        <f>Q425*H425</f>
        <v>0</v>
      </c>
      <c r="S425" s="117">
        <v>4.2000000000000002E-4</v>
      </c>
      <c r="T425" s="118">
        <f>S425*H425</f>
        <v>2.4015600000000002E-2</v>
      </c>
      <c r="AR425" s="119" t="s">
        <v>239</v>
      </c>
      <c r="AT425" s="119" t="s">
        <v>133</v>
      </c>
      <c r="AU425" s="119" t="s">
        <v>85</v>
      </c>
      <c r="AY425" s="17" t="s">
        <v>131</v>
      </c>
      <c r="BE425" s="120">
        <f>IF(N425="základní",J425,0)</f>
        <v>0</v>
      </c>
      <c r="BF425" s="120">
        <f>IF(N425="snížená",J425,0)</f>
        <v>0</v>
      </c>
      <c r="BG425" s="120">
        <f>IF(N425="zákl. přenesená",J425,0)</f>
        <v>0</v>
      </c>
      <c r="BH425" s="120">
        <f>IF(N425="sníž. přenesená",J425,0)</f>
        <v>0</v>
      </c>
      <c r="BI425" s="120">
        <f>IF(N425="nulová",J425,0)</f>
        <v>0</v>
      </c>
      <c r="BJ425" s="17" t="s">
        <v>83</v>
      </c>
      <c r="BK425" s="120">
        <f>ROUND(I425*H425,2)</f>
        <v>0</v>
      </c>
      <c r="BL425" s="17" t="s">
        <v>239</v>
      </c>
      <c r="BM425" s="119" t="s">
        <v>765</v>
      </c>
    </row>
    <row r="426" spans="2:65" s="1" customFormat="1" hidden="1" x14ac:dyDescent="0.25">
      <c r="B426" s="26"/>
      <c r="D426" s="121" t="s">
        <v>140</v>
      </c>
      <c r="F426" s="122" t="s">
        <v>285</v>
      </c>
      <c r="L426" s="26"/>
      <c r="M426" s="123"/>
      <c r="T426" s="39"/>
      <c r="AT426" s="17" t="s">
        <v>140</v>
      </c>
      <c r="AU426" s="17" t="s">
        <v>85</v>
      </c>
    </row>
    <row r="427" spans="2:65" s="11" customFormat="1" ht="22.95" customHeight="1" x14ac:dyDescent="0.3">
      <c r="B427" s="97"/>
      <c r="D427" s="98" t="s">
        <v>74</v>
      </c>
      <c r="E427" s="106" t="s">
        <v>766</v>
      </c>
      <c r="F427" s="106" t="s">
        <v>767</v>
      </c>
      <c r="J427" s="107">
        <f>SUM(J428,J430)</f>
        <v>0</v>
      </c>
      <c r="L427" s="97"/>
      <c r="M427" s="101"/>
      <c r="P427" s="102">
        <f>SUM(P428:P431)</f>
        <v>2.7</v>
      </c>
      <c r="R427" s="102">
        <f>SUM(R428:R431)</f>
        <v>3.2479999999999995E-2</v>
      </c>
      <c r="T427" s="103">
        <f>SUM(T428:T431)</f>
        <v>0</v>
      </c>
      <c r="AR427" s="98" t="s">
        <v>85</v>
      </c>
      <c r="AT427" s="104" t="s">
        <v>74</v>
      </c>
      <c r="AU427" s="104" t="s">
        <v>83</v>
      </c>
      <c r="AY427" s="98" t="s">
        <v>131</v>
      </c>
      <c r="BK427" s="105">
        <f>SUM(BK428:BK431)</f>
        <v>0</v>
      </c>
    </row>
    <row r="428" spans="2:65" s="1" customFormat="1" ht="37.75" customHeight="1" x14ac:dyDescent="0.25">
      <c r="B428" s="108"/>
      <c r="C428" s="320">
        <v>50</v>
      </c>
      <c r="D428" s="320" t="s">
        <v>133</v>
      </c>
      <c r="E428" s="321" t="s">
        <v>768</v>
      </c>
      <c r="F428" s="322" t="s">
        <v>769</v>
      </c>
      <c r="G428" s="323" t="s">
        <v>291</v>
      </c>
      <c r="H428" s="324">
        <v>1</v>
      </c>
      <c r="I428" s="316"/>
      <c r="J428" s="340">
        <f>ROUND(I428*H428,2)</f>
        <v>0</v>
      </c>
      <c r="K428" s="322" t="s">
        <v>137</v>
      </c>
      <c r="L428" s="26"/>
      <c r="M428" s="115" t="s">
        <v>3</v>
      </c>
      <c r="N428" s="116" t="s">
        <v>46</v>
      </c>
      <c r="O428" s="117">
        <v>1.2</v>
      </c>
      <c r="P428" s="117">
        <f>O428*H428</f>
        <v>1.2</v>
      </c>
      <c r="Q428" s="117">
        <v>1.7729999999999999E-2</v>
      </c>
      <c r="R428" s="117">
        <f>Q428*H428</f>
        <v>1.7729999999999999E-2</v>
      </c>
      <c r="S428" s="117">
        <v>0</v>
      </c>
      <c r="T428" s="118">
        <f>S428*H428</f>
        <v>0</v>
      </c>
      <c r="AR428" s="119" t="s">
        <v>239</v>
      </c>
      <c r="AT428" s="119" t="s">
        <v>133</v>
      </c>
      <c r="AU428" s="119" t="s">
        <v>85</v>
      </c>
      <c r="AY428" s="17" t="s">
        <v>131</v>
      </c>
      <c r="BE428" s="120">
        <f>IF(N428="základní",J428,0)</f>
        <v>0</v>
      </c>
      <c r="BF428" s="120">
        <f>IF(N428="snížená",J428,0)</f>
        <v>0</v>
      </c>
      <c r="BG428" s="120">
        <f>IF(N428="zákl. přenesená",J428,0)</f>
        <v>0</v>
      </c>
      <c r="BH428" s="120">
        <f>IF(N428="sníž. přenesená",J428,0)</f>
        <v>0</v>
      </c>
      <c r="BI428" s="120">
        <f>IF(N428="nulová",J428,0)</f>
        <v>0</v>
      </c>
      <c r="BJ428" s="17" t="s">
        <v>83</v>
      </c>
      <c r="BK428" s="120">
        <f>ROUND(I428*H428,2)</f>
        <v>0</v>
      </c>
      <c r="BL428" s="17" t="s">
        <v>239</v>
      </c>
      <c r="BM428" s="119" t="s">
        <v>770</v>
      </c>
    </row>
    <row r="429" spans="2:65" s="1" customFormat="1" hidden="1" x14ac:dyDescent="0.25">
      <c r="B429" s="26"/>
      <c r="D429" s="121" t="s">
        <v>140</v>
      </c>
      <c r="F429" s="122" t="s">
        <v>771</v>
      </c>
      <c r="L429" s="26"/>
      <c r="M429" s="123"/>
      <c r="T429" s="39"/>
      <c r="AT429" s="17" t="s">
        <v>140</v>
      </c>
      <c r="AU429" s="17" t="s">
        <v>85</v>
      </c>
    </row>
    <row r="430" spans="2:65" s="1" customFormat="1" ht="33" customHeight="1" x14ac:dyDescent="0.25">
      <c r="B430" s="108"/>
      <c r="C430" s="320">
        <v>51</v>
      </c>
      <c r="D430" s="320" t="s">
        <v>133</v>
      </c>
      <c r="E430" s="321" t="s">
        <v>772</v>
      </c>
      <c r="F430" s="322" t="s">
        <v>773</v>
      </c>
      <c r="G430" s="323" t="s">
        <v>291</v>
      </c>
      <c r="H430" s="324">
        <v>1</v>
      </c>
      <c r="I430" s="316"/>
      <c r="J430" s="340">
        <f>ROUND(I430*H430,2)</f>
        <v>0</v>
      </c>
      <c r="K430" s="322" t="s">
        <v>137</v>
      </c>
      <c r="L430" s="26"/>
      <c r="M430" s="115" t="s">
        <v>3</v>
      </c>
      <c r="N430" s="116" t="s">
        <v>46</v>
      </c>
      <c r="O430" s="117">
        <v>1.5</v>
      </c>
      <c r="P430" s="117">
        <f>O430*H430</f>
        <v>1.5</v>
      </c>
      <c r="Q430" s="117">
        <v>1.4749999999999999E-2</v>
      </c>
      <c r="R430" s="117">
        <f>Q430*H430</f>
        <v>1.4749999999999999E-2</v>
      </c>
      <c r="S430" s="117">
        <v>0</v>
      </c>
      <c r="T430" s="118">
        <f>S430*H430</f>
        <v>0</v>
      </c>
      <c r="AR430" s="119" t="s">
        <v>239</v>
      </c>
      <c r="AT430" s="119" t="s">
        <v>133</v>
      </c>
      <c r="AU430" s="119" t="s">
        <v>85</v>
      </c>
      <c r="AY430" s="17" t="s">
        <v>131</v>
      </c>
      <c r="BE430" s="120">
        <f>IF(N430="základní",J430,0)</f>
        <v>0</v>
      </c>
      <c r="BF430" s="120">
        <f>IF(N430="snížená",J430,0)</f>
        <v>0</v>
      </c>
      <c r="BG430" s="120">
        <f>IF(N430="zákl. přenesená",J430,0)</f>
        <v>0</v>
      </c>
      <c r="BH430" s="120">
        <f>IF(N430="sníž. přenesená",J430,0)</f>
        <v>0</v>
      </c>
      <c r="BI430" s="120">
        <f>IF(N430="nulová",J430,0)</f>
        <v>0</v>
      </c>
      <c r="BJ430" s="17" t="s">
        <v>83</v>
      </c>
      <c r="BK430" s="120">
        <f>ROUND(I430*H430,2)</f>
        <v>0</v>
      </c>
      <c r="BL430" s="17" t="s">
        <v>239</v>
      </c>
      <c r="BM430" s="119" t="s">
        <v>774</v>
      </c>
    </row>
    <row r="431" spans="2:65" s="1" customFormat="1" hidden="1" x14ac:dyDescent="0.25">
      <c r="B431" s="26"/>
      <c r="D431" s="121" t="s">
        <v>140</v>
      </c>
      <c r="F431" s="122" t="s">
        <v>775</v>
      </c>
      <c r="L431" s="26"/>
      <c r="M431" s="123"/>
      <c r="T431" s="39"/>
      <c r="AT431" s="17" t="s">
        <v>140</v>
      </c>
      <c r="AU431" s="17" t="s">
        <v>85</v>
      </c>
    </row>
    <row r="432" spans="2:65" s="11" customFormat="1" ht="22.95" customHeight="1" x14ac:dyDescent="0.3">
      <c r="B432" s="97"/>
      <c r="D432" s="98" t="s">
        <v>74</v>
      </c>
      <c r="E432" s="106" t="s">
        <v>293</v>
      </c>
      <c r="F432" s="106" t="s">
        <v>294</v>
      </c>
      <c r="J432" s="107">
        <f>SUM(J433:J457)</f>
        <v>0</v>
      </c>
      <c r="L432" s="97"/>
      <c r="M432" s="101"/>
      <c r="P432" s="102">
        <f>SUM(P433:P458)</f>
        <v>13.574999999999999</v>
      </c>
      <c r="R432" s="102">
        <f>SUM(R433:R458)</f>
        <v>1.3240000000000002E-2</v>
      </c>
      <c r="T432" s="103">
        <f>SUM(T433:T458)</f>
        <v>0</v>
      </c>
      <c r="AR432" s="98" t="s">
        <v>85</v>
      </c>
      <c r="AT432" s="104" t="s">
        <v>74</v>
      </c>
      <c r="AU432" s="104" t="s">
        <v>83</v>
      </c>
      <c r="AY432" s="98" t="s">
        <v>131</v>
      </c>
      <c r="BK432" s="105">
        <f>SUM(BK433:BK458)</f>
        <v>0</v>
      </c>
    </row>
    <row r="433" spans="2:65" s="1" customFormat="1" ht="37.75" customHeight="1" x14ac:dyDescent="0.25">
      <c r="B433" s="108"/>
      <c r="C433" s="320">
        <v>52</v>
      </c>
      <c r="D433" s="320" t="s">
        <v>133</v>
      </c>
      <c r="E433" s="321" t="s">
        <v>776</v>
      </c>
      <c r="F433" s="322" t="s">
        <v>777</v>
      </c>
      <c r="G433" s="323" t="s">
        <v>194</v>
      </c>
      <c r="H433" s="324">
        <v>1</v>
      </c>
      <c r="I433" s="316"/>
      <c r="J433" s="340">
        <f>ROUND(I433*H433,2)</f>
        <v>0</v>
      </c>
      <c r="K433" s="322" t="s">
        <v>137</v>
      </c>
      <c r="L433" s="26"/>
      <c r="M433" s="115" t="s">
        <v>3</v>
      </c>
      <c r="N433" s="116" t="s">
        <v>46</v>
      </c>
      <c r="O433" s="117">
        <v>0.625</v>
      </c>
      <c r="P433" s="117">
        <f>O433*H433</f>
        <v>0.625</v>
      </c>
      <c r="Q433" s="117">
        <v>1.8799999999999999E-3</v>
      </c>
      <c r="R433" s="117">
        <f>Q433*H433</f>
        <v>1.8799999999999999E-3</v>
      </c>
      <c r="S433" s="117">
        <v>0</v>
      </c>
      <c r="T433" s="118">
        <f>S433*H433</f>
        <v>0</v>
      </c>
      <c r="AR433" s="119" t="s">
        <v>239</v>
      </c>
      <c r="AT433" s="119" t="s">
        <v>133</v>
      </c>
      <c r="AU433" s="119" t="s">
        <v>85</v>
      </c>
      <c r="AY433" s="17" t="s">
        <v>131</v>
      </c>
      <c r="BE433" s="120">
        <f>IF(N433="základní",J433,0)</f>
        <v>0</v>
      </c>
      <c r="BF433" s="120">
        <f>IF(N433="snížená",J433,0)</f>
        <v>0</v>
      </c>
      <c r="BG433" s="120">
        <f>IF(N433="zákl. přenesená",J433,0)</f>
        <v>0</v>
      </c>
      <c r="BH433" s="120">
        <f>IF(N433="sníž. přenesená",J433,0)</f>
        <v>0</v>
      </c>
      <c r="BI433" s="120">
        <f>IF(N433="nulová",J433,0)</f>
        <v>0</v>
      </c>
      <c r="BJ433" s="17" t="s">
        <v>83</v>
      </c>
      <c r="BK433" s="120">
        <f>ROUND(I433*H433,2)</f>
        <v>0</v>
      </c>
      <c r="BL433" s="17" t="s">
        <v>239</v>
      </c>
      <c r="BM433" s="119" t="s">
        <v>778</v>
      </c>
    </row>
    <row r="434" spans="2:65" s="1" customFormat="1" hidden="1" x14ac:dyDescent="0.25">
      <c r="B434" s="26"/>
      <c r="D434" s="121" t="s">
        <v>140</v>
      </c>
      <c r="F434" s="122" t="s">
        <v>779</v>
      </c>
      <c r="L434" s="26"/>
      <c r="M434" s="123"/>
      <c r="T434" s="39"/>
      <c r="AT434" s="17" t="s">
        <v>140</v>
      </c>
      <c r="AU434" s="17" t="s">
        <v>85</v>
      </c>
    </row>
    <row r="435" spans="2:65" s="1" customFormat="1" ht="37.75" customHeight="1" x14ac:dyDescent="0.25">
      <c r="B435" s="108"/>
      <c r="C435" s="320">
        <v>53</v>
      </c>
      <c r="D435" s="320" t="s">
        <v>133</v>
      </c>
      <c r="E435" s="321" t="s">
        <v>303</v>
      </c>
      <c r="F435" s="322" t="s">
        <v>304</v>
      </c>
      <c r="G435" s="323" t="s">
        <v>194</v>
      </c>
      <c r="H435" s="324">
        <v>1</v>
      </c>
      <c r="I435" s="316"/>
      <c r="J435" s="340">
        <f>ROUND(I435*H435,2)</f>
        <v>0</v>
      </c>
      <c r="K435" s="322" t="s">
        <v>137</v>
      </c>
      <c r="L435" s="26"/>
      <c r="M435" s="115" t="s">
        <v>3</v>
      </c>
      <c r="N435" s="116" t="s">
        <v>46</v>
      </c>
      <c r="O435" s="117">
        <v>0.75</v>
      </c>
      <c r="P435" s="117">
        <f>O435*H435</f>
        <v>0.75</v>
      </c>
      <c r="Q435" s="117">
        <v>3.5000000000000001E-3</v>
      </c>
      <c r="R435" s="117">
        <f>Q435*H435</f>
        <v>3.5000000000000001E-3</v>
      </c>
      <c r="S435" s="117">
        <v>0</v>
      </c>
      <c r="T435" s="118">
        <f>S435*H435</f>
        <v>0</v>
      </c>
      <c r="AR435" s="119" t="s">
        <v>239</v>
      </c>
      <c r="AT435" s="119" t="s">
        <v>133</v>
      </c>
      <c r="AU435" s="119" t="s">
        <v>85</v>
      </c>
      <c r="AY435" s="17" t="s">
        <v>131</v>
      </c>
      <c r="BE435" s="120">
        <f>IF(N435="základní",J435,0)</f>
        <v>0</v>
      </c>
      <c r="BF435" s="120">
        <f>IF(N435="snížená",J435,0)</f>
        <v>0</v>
      </c>
      <c r="BG435" s="120">
        <f>IF(N435="zákl. přenesená",J435,0)</f>
        <v>0</v>
      </c>
      <c r="BH435" s="120">
        <f>IF(N435="sníž. přenesená",J435,0)</f>
        <v>0</v>
      </c>
      <c r="BI435" s="120">
        <f>IF(N435="nulová",J435,0)</f>
        <v>0</v>
      </c>
      <c r="BJ435" s="17" t="s">
        <v>83</v>
      </c>
      <c r="BK435" s="120">
        <f>ROUND(I435*H435,2)</f>
        <v>0</v>
      </c>
      <c r="BL435" s="17" t="s">
        <v>239</v>
      </c>
      <c r="BM435" s="119" t="s">
        <v>780</v>
      </c>
    </row>
    <row r="436" spans="2:65" s="1" customFormat="1" hidden="1" x14ac:dyDescent="0.25">
      <c r="B436" s="26"/>
      <c r="D436" s="121" t="s">
        <v>140</v>
      </c>
      <c r="F436" s="122" t="s">
        <v>306</v>
      </c>
      <c r="L436" s="26"/>
      <c r="M436" s="123"/>
      <c r="T436" s="39"/>
      <c r="AT436" s="17" t="s">
        <v>140</v>
      </c>
      <c r="AU436" s="17" t="s">
        <v>85</v>
      </c>
    </row>
    <row r="437" spans="2:65" s="1" customFormat="1" ht="24.2" customHeight="1" x14ac:dyDescent="0.25">
      <c r="B437" s="108"/>
      <c r="C437" s="320">
        <v>54</v>
      </c>
      <c r="D437" s="320" t="s">
        <v>133</v>
      </c>
      <c r="E437" s="321" t="s">
        <v>781</v>
      </c>
      <c r="F437" s="322" t="s">
        <v>782</v>
      </c>
      <c r="G437" s="323" t="s">
        <v>194</v>
      </c>
      <c r="H437" s="324">
        <v>1</v>
      </c>
      <c r="I437" s="316"/>
      <c r="J437" s="340">
        <f>ROUND(I437*H437,2)</f>
        <v>0</v>
      </c>
      <c r="K437" s="322" t="s">
        <v>3</v>
      </c>
      <c r="L437" s="26"/>
      <c r="M437" s="115" t="s">
        <v>3</v>
      </c>
      <c r="N437" s="116" t="s">
        <v>46</v>
      </c>
      <c r="O437" s="117">
        <v>0.625</v>
      </c>
      <c r="P437" s="117">
        <f>O437*H437</f>
        <v>0.625</v>
      </c>
      <c r="Q437" s="117">
        <v>1.72E-3</v>
      </c>
      <c r="R437" s="117">
        <f>Q437*H437</f>
        <v>1.72E-3</v>
      </c>
      <c r="S437" s="117">
        <v>0</v>
      </c>
      <c r="T437" s="118">
        <f>S437*H437</f>
        <v>0</v>
      </c>
      <c r="AR437" s="119" t="s">
        <v>239</v>
      </c>
      <c r="AT437" s="119" t="s">
        <v>133</v>
      </c>
      <c r="AU437" s="119" t="s">
        <v>85</v>
      </c>
      <c r="AY437" s="17" t="s">
        <v>131</v>
      </c>
      <c r="BE437" s="120">
        <f>IF(N437="základní",J437,0)</f>
        <v>0</v>
      </c>
      <c r="BF437" s="120">
        <f>IF(N437="snížená",J437,0)</f>
        <v>0</v>
      </c>
      <c r="BG437" s="120">
        <f>IF(N437="zákl. přenesená",J437,0)</f>
        <v>0</v>
      </c>
      <c r="BH437" s="120">
        <f>IF(N437="sníž. přenesená",J437,0)</f>
        <v>0</v>
      </c>
      <c r="BI437" s="120">
        <f>IF(N437="nulová",J437,0)</f>
        <v>0</v>
      </c>
      <c r="BJ437" s="17" t="s">
        <v>83</v>
      </c>
      <c r="BK437" s="120">
        <f>ROUND(I437*H437,2)</f>
        <v>0</v>
      </c>
      <c r="BL437" s="17" t="s">
        <v>239</v>
      </c>
      <c r="BM437" s="119" t="s">
        <v>783</v>
      </c>
    </row>
    <row r="438" spans="2:65" s="1" customFormat="1" ht="37.75" customHeight="1" x14ac:dyDescent="0.25">
      <c r="B438" s="108"/>
      <c r="C438" s="320">
        <v>55</v>
      </c>
      <c r="D438" s="320" t="s">
        <v>133</v>
      </c>
      <c r="E438" s="321" t="s">
        <v>784</v>
      </c>
      <c r="F438" s="322" t="s">
        <v>785</v>
      </c>
      <c r="G438" s="323" t="s">
        <v>194</v>
      </c>
      <c r="H438" s="324">
        <v>2</v>
      </c>
      <c r="I438" s="316"/>
      <c r="J438" s="340">
        <f>ROUND(I438*H438,2)</f>
        <v>0</v>
      </c>
      <c r="K438" s="322" t="s">
        <v>137</v>
      </c>
      <c r="L438" s="26"/>
      <c r="M438" s="115" t="s">
        <v>3</v>
      </c>
      <c r="N438" s="116" t="s">
        <v>46</v>
      </c>
      <c r="O438" s="117">
        <v>0.625</v>
      </c>
      <c r="P438" s="117">
        <f>O438*H438</f>
        <v>1.25</v>
      </c>
      <c r="Q438" s="117">
        <v>6.8000000000000005E-4</v>
      </c>
      <c r="R438" s="117">
        <f>Q438*H438</f>
        <v>1.3600000000000001E-3</v>
      </c>
      <c r="S438" s="117">
        <v>0</v>
      </c>
      <c r="T438" s="118">
        <f>S438*H438</f>
        <v>0</v>
      </c>
      <c r="AR438" s="119" t="s">
        <v>239</v>
      </c>
      <c r="AT438" s="119" t="s">
        <v>133</v>
      </c>
      <c r="AU438" s="119" t="s">
        <v>85</v>
      </c>
      <c r="AY438" s="17" t="s">
        <v>131</v>
      </c>
      <c r="BE438" s="120">
        <f>IF(N438="základní",J438,0)</f>
        <v>0</v>
      </c>
      <c r="BF438" s="120">
        <f>IF(N438="snížená",J438,0)</f>
        <v>0</v>
      </c>
      <c r="BG438" s="120">
        <f>IF(N438="zákl. přenesená",J438,0)</f>
        <v>0</v>
      </c>
      <c r="BH438" s="120">
        <f>IF(N438="sníž. přenesená",J438,0)</f>
        <v>0</v>
      </c>
      <c r="BI438" s="120">
        <f>IF(N438="nulová",J438,0)</f>
        <v>0</v>
      </c>
      <c r="BJ438" s="17" t="s">
        <v>83</v>
      </c>
      <c r="BK438" s="120">
        <f>ROUND(I438*H438,2)</f>
        <v>0</v>
      </c>
      <c r="BL438" s="17" t="s">
        <v>239</v>
      </c>
      <c r="BM438" s="119" t="s">
        <v>786</v>
      </c>
    </row>
    <row r="439" spans="2:65" s="1" customFormat="1" hidden="1" x14ac:dyDescent="0.25">
      <c r="B439" s="26"/>
      <c r="D439" s="121" t="s">
        <v>140</v>
      </c>
      <c r="F439" s="122" t="s">
        <v>787</v>
      </c>
      <c r="L439" s="26"/>
      <c r="M439" s="123"/>
      <c r="T439" s="39"/>
      <c r="AT439" s="17" t="s">
        <v>140</v>
      </c>
      <c r="AU439" s="17" t="s">
        <v>85</v>
      </c>
    </row>
    <row r="440" spans="2:65" s="1" customFormat="1" ht="37.75" customHeight="1" x14ac:dyDescent="0.25">
      <c r="B440" s="108"/>
      <c r="C440" s="320">
        <v>56</v>
      </c>
      <c r="D440" s="320" t="s">
        <v>133</v>
      </c>
      <c r="E440" s="321" t="s">
        <v>788</v>
      </c>
      <c r="F440" s="322" t="s">
        <v>789</v>
      </c>
      <c r="G440" s="323" t="s">
        <v>194</v>
      </c>
      <c r="H440" s="324">
        <v>2</v>
      </c>
      <c r="I440" s="316"/>
      <c r="J440" s="340">
        <f>ROUND(I440*H440,2)</f>
        <v>0</v>
      </c>
      <c r="K440" s="322" t="s">
        <v>3</v>
      </c>
      <c r="L440" s="26"/>
      <c r="M440" s="115" t="s">
        <v>3</v>
      </c>
      <c r="N440" s="116" t="s">
        <v>46</v>
      </c>
      <c r="O440" s="117">
        <v>0.625</v>
      </c>
      <c r="P440" s="117">
        <f>O440*H440</f>
        <v>1.25</v>
      </c>
      <c r="Q440" s="117">
        <v>2.3000000000000001E-4</v>
      </c>
      <c r="R440" s="117">
        <f>Q440*H440</f>
        <v>4.6000000000000001E-4</v>
      </c>
      <c r="S440" s="117">
        <v>0</v>
      </c>
      <c r="T440" s="118">
        <f>S440*H440</f>
        <v>0</v>
      </c>
      <c r="AR440" s="119" t="s">
        <v>239</v>
      </c>
      <c r="AT440" s="119" t="s">
        <v>133</v>
      </c>
      <c r="AU440" s="119" t="s">
        <v>85</v>
      </c>
      <c r="AY440" s="17" t="s">
        <v>131</v>
      </c>
      <c r="BE440" s="120">
        <f>IF(N440="základní",J440,0)</f>
        <v>0</v>
      </c>
      <c r="BF440" s="120">
        <f>IF(N440="snížená",J440,0)</f>
        <v>0</v>
      </c>
      <c r="BG440" s="120">
        <f>IF(N440="zákl. přenesená",J440,0)</f>
        <v>0</v>
      </c>
      <c r="BH440" s="120">
        <f>IF(N440="sníž. přenesená",J440,0)</f>
        <v>0</v>
      </c>
      <c r="BI440" s="120">
        <f>IF(N440="nulová",J440,0)</f>
        <v>0</v>
      </c>
      <c r="BJ440" s="17" t="s">
        <v>83</v>
      </c>
      <c r="BK440" s="120">
        <f>ROUND(I440*H440,2)</f>
        <v>0</v>
      </c>
      <c r="BL440" s="17" t="s">
        <v>239</v>
      </c>
      <c r="BM440" s="119" t="s">
        <v>790</v>
      </c>
    </row>
    <row r="441" spans="2:65" s="1" customFormat="1" ht="37.75" customHeight="1" x14ac:dyDescent="0.25">
      <c r="B441" s="108"/>
      <c r="C441" s="320">
        <v>57</v>
      </c>
      <c r="D441" s="320" t="s">
        <v>133</v>
      </c>
      <c r="E441" s="321" t="s">
        <v>791</v>
      </c>
      <c r="F441" s="322" t="s">
        <v>792</v>
      </c>
      <c r="G441" s="323" t="s">
        <v>194</v>
      </c>
      <c r="H441" s="324">
        <v>2</v>
      </c>
      <c r="I441" s="316"/>
      <c r="J441" s="340">
        <f>ROUND(I441*H441,2)</f>
        <v>0</v>
      </c>
      <c r="K441" s="322" t="s">
        <v>137</v>
      </c>
      <c r="L441" s="26"/>
      <c r="M441" s="115" t="s">
        <v>3</v>
      </c>
      <c r="N441" s="116" t="s">
        <v>46</v>
      </c>
      <c r="O441" s="117">
        <v>0.625</v>
      </c>
      <c r="P441" s="117">
        <f>O441*H441</f>
        <v>1.25</v>
      </c>
      <c r="Q441" s="117">
        <v>6.6E-4</v>
      </c>
      <c r="R441" s="117">
        <f>Q441*H441</f>
        <v>1.32E-3</v>
      </c>
      <c r="S441" s="117">
        <v>0</v>
      </c>
      <c r="T441" s="118">
        <f>S441*H441</f>
        <v>0</v>
      </c>
      <c r="AR441" s="119" t="s">
        <v>239</v>
      </c>
      <c r="AT441" s="119" t="s">
        <v>133</v>
      </c>
      <c r="AU441" s="119" t="s">
        <v>85</v>
      </c>
      <c r="AY441" s="17" t="s">
        <v>131</v>
      </c>
      <c r="BE441" s="120">
        <f>IF(N441="základní",J441,0)</f>
        <v>0</v>
      </c>
      <c r="BF441" s="120">
        <f>IF(N441="snížená",J441,0)</f>
        <v>0</v>
      </c>
      <c r="BG441" s="120">
        <f>IF(N441="zákl. přenesená",J441,0)</f>
        <v>0</v>
      </c>
      <c r="BH441" s="120">
        <f>IF(N441="sníž. přenesená",J441,0)</f>
        <v>0</v>
      </c>
      <c r="BI441" s="120">
        <f>IF(N441="nulová",J441,0)</f>
        <v>0</v>
      </c>
      <c r="BJ441" s="17" t="s">
        <v>83</v>
      </c>
      <c r="BK441" s="120">
        <f>ROUND(I441*H441,2)</f>
        <v>0</v>
      </c>
      <c r="BL441" s="17" t="s">
        <v>239</v>
      </c>
      <c r="BM441" s="119" t="s">
        <v>793</v>
      </c>
    </row>
    <row r="442" spans="2:65" s="1" customFormat="1" hidden="1" x14ac:dyDescent="0.25">
      <c r="B442" s="26"/>
      <c r="D442" s="121" t="s">
        <v>140</v>
      </c>
      <c r="F442" s="122" t="s">
        <v>794</v>
      </c>
      <c r="L442" s="26"/>
      <c r="M442" s="123"/>
      <c r="T442" s="39"/>
      <c r="AT442" s="17" t="s">
        <v>140</v>
      </c>
      <c r="AU442" s="17" t="s">
        <v>85</v>
      </c>
    </row>
    <row r="443" spans="2:65" s="1" customFormat="1" ht="37.75" customHeight="1" x14ac:dyDescent="0.25">
      <c r="B443" s="108"/>
      <c r="C443" s="320">
        <v>58</v>
      </c>
      <c r="D443" s="320" t="s">
        <v>133</v>
      </c>
      <c r="E443" s="321" t="s">
        <v>795</v>
      </c>
      <c r="F443" s="322" t="s">
        <v>796</v>
      </c>
      <c r="G443" s="323" t="s">
        <v>194</v>
      </c>
      <c r="H443" s="324">
        <v>2</v>
      </c>
      <c r="I443" s="316"/>
      <c r="J443" s="340">
        <f>ROUND(I443*H443,2)</f>
        <v>0</v>
      </c>
      <c r="K443" s="322" t="s">
        <v>137</v>
      </c>
      <c r="L443" s="26"/>
      <c r="M443" s="115" t="s">
        <v>3</v>
      </c>
      <c r="N443" s="116" t="s">
        <v>46</v>
      </c>
      <c r="O443" s="117">
        <v>0.625</v>
      </c>
      <c r="P443" s="117">
        <f>O443*H443</f>
        <v>1.25</v>
      </c>
      <c r="Q443" s="117">
        <v>7.6000000000000004E-4</v>
      </c>
      <c r="R443" s="117">
        <f>Q443*H443</f>
        <v>1.5200000000000001E-3</v>
      </c>
      <c r="S443" s="117">
        <v>0</v>
      </c>
      <c r="T443" s="118">
        <f>S443*H443</f>
        <v>0</v>
      </c>
      <c r="AR443" s="119" t="s">
        <v>239</v>
      </c>
      <c r="AT443" s="119" t="s">
        <v>133</v>
      </c>
      <c r="AU443" s="119" t="s">
        <v>85</v>
      </c>
      <c r="AY443" s="17" t="s">
        <v>131</v>
      </c>
      <c r="BE443" s="120">
        <f>IF(N443="základní",J443,0)</f>
        <v>0</v>
      </c>
      <c r="BF443" s="120">
        <f>IF(N443="snížená",J443,0)</f>
        <v>0</v>
      </c>
      <c r="BG443" s="120">
        <f>IF(N443="zákl. přenesená",J443,0)</f>
        <v>0</v>
      </c>
      <c r="BH443" s="120">
        <f>IF(N443="sníž. přenesená",J443,0)</f>
        <v>0</v>
      </c>
      <c r="BI443" s="120">
        <f>IF(N443="nulová",J443,0)</f>
        <v>0</v>
      </c>
      <c r="BJ443" s="17" t="s">
        <v>83</v>
      </c>
      <c r="BK443" s="120">
        <f>ROUND(I443*H443,2)</f>
        <v>0</v>
      </c>
      <c r="BL443" s="17" t="s">
        <v>239</v>
      </c>
      <c r="BM443" s="119" t="s">
        <v>797</v>
      </c>
    </row>
    <row r="444" spans="2:65" s="1" customFormat="1" hidden="1" x14ac:dyDescent="0.25">
      <c r="B444" s="26"/>
      <c r="D444" s="121" t="s">
        <v>140</v>
      </c>
      <c r="F444" s="122" t="s">
        <v>798</v>
      </c>
      <c r="L444" s="26"/>
      <c r="M444" s="123"/>
      <c r="T444" s="39"/>
      <c r="AT444" s="17" t="s">
        <v>140</v>
      </c>
      <c r="AU444" s="17" t="s">
        <v>85</v>
      </c>
    </row>
    <row r="445" spans="2:65" s="1" customFormat="1" ht="33" customHeight="1" x14ac:dyDescent="0.25">
      <c r="B445" s="108"/>
      <c r="C445" s="320">
        <v>59</v>
      </c>
      <c r="D445" s="320" t="s">
        <v>133</v>
      </c>
      <c r="E445" s="321" t="s">
        <v>799</v>
      </c>
      <c r="F445" s="322" t="s">
        <v>800</v>
      </c>
      <c r="G445" s="323" t="s">
        <v>194</v>
      </c>
      <c r="H445" s="324">
        <v>1</v>
      </c>
      <c r="I445" s="316"/>
      <c r="J445" s="340">
        <f>ROUND(I445*H445,2)</f>
        <v>0</v>
      </c>
      <c r="K445" s="322" t="s">
        <v>137</v>
      </c>
      <c r="L445" s="26"/>
      <c r="M445" s="115" t="s">
        <v>3</v>
      </c>
      <c r="N445" s="116" t="s">
        <v>46</v>
      </c>
      <c r="O445" s="117">
        <v>0.5</v>
      </c>
      <c r="P445" s="117">
        <f>O445*H445</f>
        <v>0.5</v>
      </c>
      <c r="Q445" s="117">
        <v>2.0000000000000001E-4</v>
      </c>
      <c r="R445" s="117">
        <f>Q445*H445</f>
        <v>2.0000000000000001E-4</v>
      </c>
      <c r="S445" s="117">
        <v>0</v>
      </c>
      <c r="T445" s="118">
        <f>S445*H445</f>
        <v>0</v>
      </c>
      <c r="AR445" s="119" t="s">
        <v>239</v>
      </c>
      <c r="AT445" s="119" t="s">
        <v>133</v>
      </c>
      <c r="AU445" s="119" t="s">
        <v>85</v>
      </c>
      <c r="AY445" s="17" t="s">
        <v>131</v>
      </c>
      <c r="BE445" s="120">
        <f>IF(N445="základní",J445,0)</f>
        <v>0</v>
      </c>
      <c r="BF445" s="120">
        <f>IF(N445="snížená",J445,0)</f>
        <v>0</v>
      </c>
      <c r="BG445" s="120">
        <f>IF(N445="zákl. přenesená",J445,0)</f>
        <v>0</v>
      </c>
      <c r="BH445" s="120">
        <f>IF(N445="sníž. přenesená",J445,0)</f>
        <v>0</v>
      </c>
      <c r="BI445" s="120">
        <f>IF(N445="nulová",J445,0)</f>
        <v>0</v>
      </c>
      <c r="BJ445" s="17" t="s">
        <v>83</v>
      </c>
      <c r="BK445" s="120">
        <f>ROUND(I445*H445,2)</f>
        <v>0</v>
      </c>
      <c r="BL445" s="17" t="s">
        <v>239</v>
      </c>
      <c r="BM445" s="119" t="s">
        <v>801</v>
      </c>
    </row>
    <row r="446" spans="2:65" s="1" customFormat="1" hidden="1" x14ac:dyDescent="0.25">
      <c r="B446" s="26"/>
      <c r="D446" s="121" t="s">
        <v>140</v>
      </c>
      <c r="F446" s="122" t="s">
        <v>802</v>
      </c>
      <c r="L446" s="26"/>
      <c r="M446" s="123"/>
      <c r="T446" s="39"/>
      <c r="AT446" s="17" t="s">
        <v>140</v>
      </c>
      <c r="AU446" s="17" t="s">
        <v>85</v>
      </c>
    </row>
    <row r="447" spans="2:65" s="1" customFormat="1" ht="33" customHeight="1" x14ac:dyDescent="0.25">
      <c r="B447" s="108"/>
      <c r="C447" s="320">
        <v>60</v>
      </c>
      <c r="D447" s="320" t="s">
        <v>133</v>
      </c>
      <c r="E447" s="321" t="s">
        <v>803</v>
      </c>
      <c r="F447" s="322" t="s">
        <v>804</v>
      </c>
      <c r="G447" s="323" t="s">
        <v>194</v>
      </c>
      <c r="H447" s="324">
        <v>2</v>
      </c>
      <c r="I447" s="316"/>
      <c r="J447" s="340">
        <f>ROUND(I447*H447,2)</f>
        <v>0</v>
      </c>
      <c r="K447" s="322" t="s">
        <v>137</v>
      </c>
      <c r="L447" s="26"/>
      <c r="M447" s="115" t="s">
        <v>3</v>
      </c>
      <c r="N447" s="116" t="s">
        <v>46</v>
      </c>
      <c r="O447" s="117">
        <v>0.6</v>
      </c>
      <c r="P447" s="117">
        <f>O447*H447</f>
        <v>1.2</v>
      </c>
      <c r="Q447" s="117">
        <v>2.9E-4</v>
      </c>
      <c r="R447" s="117">
        <f>Q447*H447</f>
        <v>5.8E-4</v>
      </c>
      <c r="S447" s="117">
        <v>0</v>
      </c>
      <c r="T447" s="118">
        <f>S447*H447</f>
        <v>0</v>
      </c>
      <c r="AR447" s="119" t="s">
        <v>239</v>
      </c>
      <c r="AT447" s="119" t="s">
        <v>133</v>
      </c>
      <c r="AU447" s="119" t="s">
        <v>85</v>
      </c>
      <c r="AY447" s="17" t="s">
        <v>131</v>
      </c>
      <c r="BE447" s="120">
        <f>IF(N447="základní",J447,0)</f>
        <v>0</v>
      </c>
      <c r="BF447" s="120">
        <f>IF(N447="snížená",J447,0)</f>
        <v>0</v>
      </c>
      <c r="BG447" s="120">
        <f>IF(N447="zákl. přenesená",J447,0)</f>
        <v>0</v>
      </c>
      <c r="BH447" s="120">
        <f>IF(N447="sníž. přenesená",J447,0)</f>
        <v>0</v>
      </c>
      <c r="BI447" s="120">
        <f>IF(N447="nulová",J447,0)</f>
        <v>0</v>
      </c>
      <c r="BJ447" s="17" t="s">
        <v>83</v>
      </c>
      <c r="BK447" s="120">
        <f>ROUND(I447*H447,2)</f>
        <v>0</v>
      </c>
      <c r="BL447" s="17" t="s">
        <v>239</v>
      </c>
      <c r="BM447" s="119" t="s">
        <v>805</v>
      </c>
    </row>
    <row r="448" spans="2:65" s="1" customFormat="1" hidden="1" x14ac:dyDescent="0.25">
      <c r="B448" s="26"/>
      <c r="D448" s="121" t="s">
        <v>140</v>
      </c>
      <c r="F448" s="122" t="s">
        <v>806</v>
      </c>
      <c r="L448" s="26"/>
      <c r="M448" s="123"/>
      <c r="T448" s="39"/>
      <c r="AT448" s="17" t="s">
        <v>140</v>
      </c>
      <c r="AU448" s="17" t="s">
        <v>85</v>
      </c>
    </row>
    <row r="449" spans="2:65" s="1" customFormat="1" ht="33" customHeight="1" x14ac:dyDescent="0.25">
      <c r="B449" s="108"/>
      <c r="C449" s="320">
        <v>61</v>
      </c>
      <c r="D449" s="320" t="s">
        <v>133</v>
      </c>
      <c r="E449" s="321" t="s">
        <v>807</v>
      </c>
      <c r="F449" s="322" t="s">
        <v>808</v>
      </c>
      <c r="G449" s="323" t="s">
        <v>194</v>
      </c>
      <c r="H449" s="324">
        <v>1</v>
      </c>
      <c r="I449" s="316"/>
      <c r="J449" s="340">
        <f>ROUND(I449*H449,2)</f>
        <v>0</v>
      </c>
      <c r="K449" s="322" t="s">
        <v>137</v>
      </c>
      <c r="L449" s="26"/>
      <c r="M449" s="115" t="s">
        <v>3</v>
      </c>
      <c r="N449" s="116" t="s">
        <v>46</v>
      </c>
      <c r="O449" s="117">
        <v>0.5</v>
      </c>
      <c r="P449" s="117">
        <f>O449*H449</f>
        <v>0.5</v>
      </c>
      <c r="Q449" s="117">
        <v>1.2999999999999999E-4</v>
      </c>
      <c r="R449" s="117">
        <f>Q449*H449</f>
        <v>1.2999999999999999E-4</v>
      </c>
      <c r="S449" s="117">
        <v>0</v>
      </c>
      <c r="T449" s="118">
        <f>S449*H449</f>
        <v>0</v>
      </c>
      <c r="AR449" s="119" t="s">
        <v>239</v>
      </c>
      <c r="AT449" s="119" t="s">
        <v>133</v>
      </c>
      <c r="AU449" s="119" t="s">
        <v>85</v>
      </c>
      <c r="AY449" s="17" t="s">
        <v>131</v>
      </c>
      <c r="BE449" s="120">
        <f>IF(N449="základní",J449,0)</f>
        <v>0</v>
      </c>
      <c r="BF449" s="120">
        <f>IF(N449="snížená",J449,0)</f>
        <v>0</v>
      </c>
      <c r="BG449" s="120">
        <f>IF(N449="zákl. přenesená",J449,0)</f>
        <v>0</v>
      </c>
      <c r="BH449" s="120">
        <f>IF(N449="sníž. přenesená",J449,0)</f>
        <v>0</v>
      </c>
      <c r="BI449" s="120">
        <f>IF(N449="nulová",J449,0)</f>
        <v>0</v>
      </c>
      <c r="BJ449" s="17" t="s">
        <v>83</v>
      </c>
      <c r="BK449" s="120">
        <f>ROUND(I449*H449,2)</f>
        <v>0</v>
      </c>
      <c r="BL449" s="17" t="s">
        <v>239</v>
      </c>
      <c r="BM449" s="119" t="s">
        <v>809</v>
      </c>
    </row>
    <row r="450" spans="2:65" s="1" customFormat="1" hidden="1" x14ac:dyDescent="0.25">
      <c r="B450" s="26"/>
      <c r="D450" s="121" t="s">
        <v>140</v>
      </c>
      <c r="F450" s="122" t="s">
        <v>810</v>
      </c>
      <c r="L450" s="26"/>
      <c r="M450" s="123"/>
      <c r="T450" s="39"/>
      <c r="AT450" s="17" t="s">
        <v>140</v>
      </c>
      <c r="AU450" s="17" t="s">
        <v>85</v>
      </c>
    </row>
    <row r="451" spans="2:65" s="1" customFormat="1" ht="33" customHeight="1" x14ac:dyDescent="0.25">
      <c r="B451" s="108"/>
      <c r="C451" s="320">
        <v>62</v>
      </c>
      <c r="D451" s="320" t="s">
        <v>133</v>
      </c>
      <c r="E451" s="321" t="s">
        <v>811</v>
      </c>
      <c r="F451" s="322" t="s">
        <v>812</v>
      </c>
      <c r="G451" s="323" t="s">
        <v>194</v>
      </c>
      <c r="H451" s="324">
        <v>3</v>
      </c>
      <c r="I451" s="316"/>
      <c r="J451" s="340">
        <f>ROUND(I451*H451,2)</f>
        <v>0</v>
      </c>
      <c r="K451" s="322" t="s">
        <v>137</v>
      </c>
      <c r="L451" s="26"/>
      <c r="M451" s="115" t="s">
        <v>3</v>
      </c>
      <c r="N451" s="116" t="s">
        <v>46</v>
      </c>
      <c r="O451" s="117">
        <v>0.625</v>
      </c>
      <c r="P451" s="117">
        <f>O451*H451</f>
        <v>1.875</v>
      </c>
      <c r="Q451" s="117">
        <v>4.0000000000000003E-5</v>
      </c>
      <c r="R451" s="117">
        <f>Q451*H451</f>
        <v>1.2000000000000002E-4</v>
      </c>
      <c r="S451" s="117">
        <v>0</v>
      </c>
      <c r="T451" s="118">
        <f>S451*H451</f>
        <v>0</v>
      </c>
      <c r="AR451" s="119" t="s">
        <v>239</v>
      </c>
      <c r="AT451" s="119" t="s">
        <v>133</v>
      </c>
      <c r="AU451" s="119" t="s">
        <v>85</v>
      </c>
      <c r="AY451" s="17" t="s">
        <v>131</v>
      </c>
      <c r="BE451" s="120">
        <f>IF(N451="základní",J451,0)</f>
        <v>0</v>
      </c>
      <c r="BF451" s="120">
        <f>IF(N451="snížená",J451,0)</f>
        <v>0</v>
      </c>
      <c r="BG451" s="120">
        <f>IF(N451="zákl. přenesená",J451,0)</f>
        <v>0</v>
      </c>
      <c r="BH451" s="120">
        <f>IF(N451="sníž. přenesená",J451,0)</f>
        <v>0</v>
      </c>
      <c r="BI451" s="120">
        <f>IF(N451="nulová",J451,0)</f>
        <v>0</v>
      </c>
      <c r="BJ451" s="17" t="s">
        <v>83</v>
      </c>
      <c r="BK451" s="120">
        <f>ROUND(I451*H451,2)</f>
        <v>0</v>
      </c>
      <c r="BL451" s="17" t="s">
        <v>239</v>
      </c>
      <c r="BM451" s="119" t="s">
        <v>813</v>
      </c>
    </row>
    <row r="452" spans="2:65" s="1" customFormat="1" hidden="1" x14ac:dyDescent="0.25">
      <c r="B452" s="26"/>
      <c r="D452" s="121" t="s">
        <v>140</v>
      </c>
      <c r="F452" s="122" t="s">
        <v>814</v>
      </c>
      <c r="L452" s="26"/>
      <c r="M452" s="123"/>
      <c r="T452" s="39"/>
      <c r="AT452" s="17" t="s">
        <v>140</v>
      </c>
      <c r="AU452" s="17" t="s">
        <v>85</v>
      </c>
    </row>
    <row r="453" spans="2:65" s="1" customFormat="1" ht="33" customHeight="1" x14ac:dyDescent="0.25">
      <c r="B453" s="108"/>
      <c r="C453" s="320">
        <v>63</v>
      </c>
      <c r="D453" s="320" t="s">
        <v>133</v>
      </c>
      <c r="E453" s="321" t="s">
        <v>815</v>
      </c>
      <c r="F453" s="322" t="s">
        <v>816</v>
      </c>
      <c r="G453" s="323" t="s">
        <v>194</v>
      </c>
      <c r="H453" s="324">
        <v>1</v>
      </c>
      <c r="I453" s="316"/>
      <c r="J453" s="340">
        <f>ROUND(I453*H453,2)</f>
        <v>0</v>
      </c>
      <c r="K453" s="322" t="s">
        <v>137</v>
      </c>
      <c r="L453" s="26"/>
      <c r="M453" s="115" t="s">
        <v>3</v>
      </c>
      <c r="N453" s="116" t="s">
        <v>46</v>
      </c>
      <c r="O453" s="117">
        <v>0.625</v>
      </c>
      <c r="P453" s="117">
        <f>O453*H453</f>
        <v>0.625</v>
      </c>
      <c r="Q453" s="117">
        <v>5.0000000000000002E-5</v>
      </c>
      <c r="R453" s="117">
        <f>Q453*H453</f>
        <v>5.0000000000000002E-5</v>
      </c>
      <c r="S453" s="117">
        <v>0</v>
      </c>
      <c r="T453" s="118">
        <f>S453*H453</f>
        <v>0</v>
      </c>
      <c r="AR453" s="119" t="s">
        <v>239</v>
      </c>
      <c r="AT453" s="119" t="s">
        <v>133</v>
      </c>
      <c r="AU453" s="119" t="s">
        <v>85</v>
      </c>
      <c r="AY453" s="17" t="s">
        <v>131</v>
      </c>
      <c r="BE453" s="120">
        <f>IF(N453="základní",J453,0)</f>
        <v>0</v>
      </c>
      <c r="BF453" s="120">
        <f>IF(N453="snížená",J453,0)</f>
        <v>0</v>
      </c>
      <c r="BG453" s="120">
        <f>IF(N453="zákl. přenesená",J453,0)</f>
        <v>0</v>
      </c>
      <c r="BH453" s="120">
        <f>IF(N453="sníž. přenesená",J453,0)</f>
        <v>0</v>
      </c>
      <c r="BI453" s="120">
        <f>IF(N453="nulová",J453,0)</f>
        <v>0</v>
      </c>
      <c r="BJ453" s="17" t="s">
        <v>83</v>
      </c>
      <c r="BK453" s="120">
        <f>ROUND(I453*H453,2)</f>
        <v>0</v>
      </c>
      <c r="BL453" s="17" t="s">
        <v>239</v>
      </c>
      <c r="BM453" s="119" t="s">
        <v>817</v>
      </c>
    </row>
    <row r="454" spans="2:65" s="1" customFormat="1" hidden="1" x14ac:dyDescent="0.25">
      <c r="B454" s="26"/>
      <c r="D454" s="121" t="s">
        <v>140</v>
      </c>
      <c r="F454" s="122" t="s">
        <v>818</v>
      </c>
      <c r="L454" s="26"/>
      <c r="M454" s="123"/>
      <c r="T454" s="39"/>
      <c r="AT454" s="17" t="s">
        <v>140</v>
      </c>
      <c r="AU454" s="17" t="s">
        <v>85</v>
      </c>
    </row>
    <row r="455" spans="2:65" s="1" customFormat="1" ht="33" customHeight="1" x14ac:dyDescent="0.25">
      <c r="B455" s="108"/>
      <c r="C455" s="320">
        <v>64</v>
      </c>
      <c r="D455" s="320" t="s">
        <v>133</v>
      </c>
      <c r="E455" s="321" t="s">
        <v>819</v>
      </c>
      <c r="F455" s="322" t="s">
        <v>820</v>
      </c>
      <c r="G455" s="323" t="s">
        <v>194</v>
      </c>
      <c r="H455" s="324">
        <v>1</v>
      </c>
      <c r="I455" s="316"/>
      <c r="J455" s="340">
        <f>ROUND(I455*H455,2)</f>
        <v>0</v>
      </c>
      <c r="K455" s="322" t="s">
        <v>137</v>
      </c>
      <c r="L455" s="26"/>
      <c r="M455" s="115" t="s">
        <v>3</v>
      </c>
      <c r="N455" s="116" t="s">
        <v>46</v>
      </c>
      <c r="O455" s="117">
        <v>0.625</v>
      </c>
      <c r="P455" s="117">
        <f>O455*H455</f>
        <v>0.625</v>
      </c>
      <c r="Q455" s="117">
        <v>6.0000000000000002E-5</v>
      </c>
      <c r="R455" s="117">
        <f>Q455*H455</f>
        <v>6.0000000000000002E-5</v>
      </c>
      <c r="S455" s="117">
        <v>0</v>
      </c>
      <c r="T455" s="118">
        <f>S455*H455</f>
        <v>0</v>
      </c>
      <c r="AR455" s="119" t="s">
        <v>239</v>
      </c>
      <c r="AT455" s="119" t="s">
        <v>133</v>
      </c>
      <c r="AU455" s="119" t="s">
        <v>85</v>
      </c>
      <c r="AY455" s="17" t="s">
        <v>131</v>
      </c>
      <c r="BE455" s="120">
        <f>IF(N455="základní",J455,0)</f>
        <v>0</v>
      </c>
      <c r="BF455" s="120">
        <f>IF(N455="snížená",J455,0)</f>
        <v>0</v>
      </c>
      <c r="BG455" s="120">
        <f>IF(N455="zákl. přenesená",J455,0)</f>
        <v>0</v>
      </c>
      <c r="BH455" s="120">
        <f>IF(N455="sníž. přenesená",J455,0)</f>
        <v>0</v>
      </c>
      <c r="BI455" s="120">
        <f>IF(N455="nulová",J455,0)</f>
        <v>0</v>
      </c>
      <c r="BJ455" s="17" t="s">
        <v>83</v>
      </c>
      <c r="BK455" s="120">
        <f>ROUND(I455*H455,2)</f>
        <v>0</v>
      </c>
      <c r="BL455" s="17" t="s">
        <v>239</v>
      </c>
      <c r="BM455" s="119" t="s">
        <v>821</v>
      </c>
    </row>
    <row r="456" spans="2:65" s="1" customFormat="1" hidden="1" x14ac:dyDescent="0.25">
      <c r="B456" s="26"/>
      <c r="D456" s="121" t="s">
        <v>140</v>
      </c>
      <c r="F456" s="122" t="s">
        <v>822</v>
      </c>
      <c r="L456" s="26"/>
      <c r="M456" s="123"/>
      <c r="T456" s="39"/>
      <c r="AT456" s="17" t="s">
        <v>140</v>
      </c>
      <c r="AU456" s="17" t="s">
        <v>85</v>
      </c>
    </row>
    <row r="457" spans="2:65" s="1" customFormat="1" ht="33" customHeight="1" x14ac:dyDescent="0.25">
      <c r="B457" s="108"/>
      <c r="C457" s="320">
        <v>64</v>
      </c>
      <c r="D457" s="320" t="s">
        <v>133</v>
      </c>
      <c r="E457" s="321" t="s">
        <v>823</v>
      </c>
      <c r="F457" s="322" t="s">
        <v>824</v>
      </c>
      <c r="G457" s="323" t="s">
        <v>194</v>
      </c>
      <c r="H457" s="324">
        <v>2</v>
      </c>
      <c r="I457" s="316"/>
      <c r="J457" s="340">
        <f>ROUND(I457*H457,2)</f>
        <v>0</v>
      </c>
      <c r="K457" s="322" t="s">
        <v>137</v>
      </c>
      <c r="L457" s="26"/>
      <c r="M457" s="115" t="s">
        <v>3</v>
      </c>
      <c r="N457" s="116" t="s">
        <v>46</v>
      </c>
      <c r="O457" s="117">
        <v>0.625</v>
      </c>
      <c r="P457" s="117">
        <f>O457*H457</f>
        <v>1.25</v>
      </c>
      <c r="Q457" s="117">
        <v>1.7000000000000001E-4</v>
      </c>
      <c r="R457" s="117">
        <f>Q457*H457</f>
        <v>3.4000000000000002E-4</v>
      </c>
      <c r="S457" s="117">
        <v>0</v>
      </c>
      <c r="T457" s="118">
        <f>S457*H457</f>
        <v>0</v>
      </c>
      <c r="AR457" s="119" t="s">
        <v>239</v>
      </c>
      <c r="AT457" s="119" t="s">
        <v>133</v>
      </c>
      <c r="AU457" s="119" t="s">
        <v>85</v>
      </c>
      <c r="AY457" s="17" t="s">
        <v>131</v>
      </c>
      <c r="BE457" s="120">
        <f>IF(N457="základní",J457,0)</f>
        <v>0</v>
      </c>
      <c r="BF457" s="120">
        <f>IF(N457="snížená",J457,0)</f>
        <v>0</v>
      </c>
      <c r="BG457" s="120">
        <f>IF(N457="zákl. přenesená",J457,0)</f>
        <v>0</v>
      </c>
      <c r="BH457" s="120">
        <f>IF(N457="sníž. přenesená",J457,0)</f>
        <v>0</v>
      </c>
      <c r="BI457" s="120">
        <f>IF(N457="nulová",J457,0)</f>
        <v>0</v>
      </c>
      <c r="BJ457" s="17" t="s">
        <v>83</v>
      </c>
      <c r="BK457" s="120">
        <f>ROUND(I457*H457,2)</f>
        <v>0</v>
      </c>
      <c r="BL457" s="17" t="s">
        <v>239</v>
      </c>
      <c r="BM457" s="119" t="s">
        <v>825</v>
      </c>
    </row>
    <row r="458" spans="2:65" s="1" customFormat="1" hidden="1" x14ac:dyDescent="0.25">
      <c r="B458" s="26"/>
      <c r="D458" s="121" t="s">
        <v>140</v>
      </c>
      <c r="F458" s="122" t="s">
        <v>826</v>
      </c>
      <c r="L458" s="26"/>
      <c r="M458" s="123"/>
      <c r="T458" s="39"/>
      <c r="AT458" s="17" t="s">
        <v>140</v>
      </c>
      <c r="AU458" s="17" t="s">
        <v>85</v>
      </c>
    </row>
    <row r="459" spans="2:65" s="11" customFormat="1" ht="22.95" customHeight="1" x14ac:dyDescent="0.3">
      <c r="B459" s="97"/>
      <c r="D459" s="98" t="s">
        <v>74</v>
      </c>
      <c r="E459" s="106" t="s">
        <v>827</v>
      </c>
      <c r="F459" s="106" t="s">
        <v>828</v>
      </c>
      <c r="J459" s="107">
        <f>J460</f>
        <v>0</v>
      </c>
      <c r="L459" s="97"/>
      <c r="M459" s="101"/>
      <c r="P459" s="102">
        <f>P460</f>
        <v>6.6559999999999997</v>
      </c>
      <c r="R459" s="102">
        <f>R460</f>
        <v>0</v>
      </c>
      <c r="T459" s="103">
        <f>T460</f>
        <v>1.472</v>
      </c>
      <c r="AR459" s="98" t="s">
        <v>85</v>
      </c>
      <c r="AT459" s="104" t="s">
        <v>74</v>
      </c>
      <c r="AU459" s="104" t="s">
        <v>83</v>
      </c>
      <c r="AY459" s="98" t="s">
        <v>131</v>
      </c>
      <c r="BK459" s="105">
        <f>BK460</f>
        <v>0</v>
      </c>
    </row>
    <row r="460" spans="2:65" s="1" customFormat="1" ht="16.5" customHeight="1" x14ac:dyDescent="0.25">
      <c r="B460" s="108"/>
      <c r="C460" s="320">
        <v>66</v>
      </c>
      <c r="D460" s="320" t="s">
        <v>133</v>
      </c>
      <c r="E460" s="321" t="s">
        <v>829</v>
      </c>
      <c r="F460" s="322" t="s">
        <v>830</v>
      </c>
      <c r="G460" s="323" t="s">
        <v>194</v>
      </c>
      <c r="H460" s="324">
        <v>8</v>
      </c>
      <c r="I460" s="316"/>
      <c r="J460" s="340">
        <f>ROUND(I460*H460,2)</f>
        <v>0</v>
      </c>
      <c r="K460" s="322" t="s">
        <v>3</v>
      </c>
      <c r="L460" s="26"/>
      <c r="M460" s="115" t="s">
        <v>3</v>
      </c>
      <c r="N460" s="116" t="s">
        <v>46</v>
      </c>
      <c r="O460" s="117">
        <v>0.83199999999999996</v>
      </c>
      <c r="P460" s="117">
        <f>O460*H460</f>
        <v>6.6559999999999997</v>
      </c>
      <c r="Q460" s="117">
        <v>0</v>
      </c>
      <c r="R460" s="117">
        <f>Q460*H460</f>
        <v>0</v>
      </c>
      <c r="S460" s="117">
        <v>0.184</v>
      </c>
      <c r="T460" s="118">
        <f>S460*H460</f>
        <v>1.472</v>
      </c>
      <c r="AR460" s="119" t="s">
        <v>239</v>
      </c>
      <c r="AT460" s="119" t="s">
        <v>133</v>
      </c>
      <c r="AU460" s="119" t="s">
        <v>85</v>
      </c>
      <c r="AY460" s="17" t="s">
        <v>131</v>
      </c>
      <c r="BE460" s="120">
        <f>IF(N460="základní",J460,0)</f>
        <v>0</v>
      </c>
      <c r="BF460" s="120">
        <f>IF(N460="snížená",J460,0)</f>
        <v>0</v>
      </c>
      <c r="BG460" s="120">
        <f>IF(N460="zákl. přenesená",J460,0)</f>
        <v>0</v>
      </c>
      <c r="BH460" s="120">
        <f>IF(N460="sníž. přenesená",J460,0)</f>
        <v>0</v>
      </c>
      <c r="BI460" s="120">
        <f>IF(N460="nulová",J460,0)</f>
        <v>0</v>
      </c>
      <c r="BJ460" s="17" t="s">
        <v>83</v>
      </c>
      <c r="BK460" s="120">
        <f>ROUND(I460*H460,2)</f>
        <v>0</v>
      </c>
      <c r="BL460" s="17" t="s">
        <v>239</v>
      </c>
      <c r="BM460" s="119" t="s">
        <v>831</v>
      </c>
    </row>
    <row r="461" spans="2:65" s="11" customFormat="1" ht="22.95" customHeight="1" x14ac:dyDescent="0.3">
      <c r="B461" s="97"/>
      <c r="D461" s="98" t="s">
        <v>74</v>
      </c>
      <c r="E461" s="106" t="s">
        <v>314</v>
      </c>
      <c r="F461" s="106" t="s">
        <v>315</v>
      </c>
      <c r="J461" s="107">
        <f>SUM(,J462:J474)</f>
        <v>0</v>
      </c>
      <c r="L461" s="97"/>
      <c r="M461" s="101"/>
      <c r="P461" s="102">
        <f>SUM(P462:P475)</f>
        <v>73.039980000000014</v>
      </c>
      <c r="R461" s="102">
        <f>SUM(R462:R475)</f>
        <v>2.7553999999999999E-2</v>
      </c>
      <c r="T461" s="103">
        <f>SUM(T462:T475)</f>
        <v>3.8638476000000006</v>
      </c>
      <c r="AR461" s="98" t="s">
        <v>85</v>
      </c>
      <c r="AT461" s="104" t="s">
        <v>74</v>
      </c>
      <c r="AU461" s="104" t="s">
        <v>83</v>
      </c>
      <c r="AY461" s="98" t="s">
        <v>131</v>
      </c>
      <c r="BK461" s="105">
        <f>SUM(BK462:BK475)</f>
        <v>0</v>
      </c>
    </row>
    <row r="462" spans="2:65" s="1" customFormat="1" ht="21.75" customHeight="1" x14ac:dyDescent="0.25">
      <c r="B462" s="108"/>
      <c r="C462" s="320">
        <v>67</v>
      </c>
      <c r="D462" s="320" t="s">
        <v>133</v>
      </c>
      <c r="E462" s="321" t="s">
        <v>317</v>
      </c>
      <c r="F462" s="322" t="s">
        <v>318</v>
      </c>
      <c r="G462" s="323" t="s">
        <v>278</v>
      </c>
      <c r="H462" s="324">
        <v>13.6</v>
      </c>
      <c r="I462" s="316"/>
      <c r="J462" s="340">
        <f>ROUND(I462*H462,2)</f>
        <v>0</v>
      </c>
      <c r="K462" s="322" t="s">
        <v>137</v>
      </c>
      <c r="L462" s="26"/>
      <c r="M462" s="115" t="s">
        <v>3</v>
      </c>
      <c r="N462" s="116" t="s">
        <v>46</v>
      </c>
      <c r="O462" s="117">
        <v>8.3000000000000004E-2</v>
      </c>
      <c r="P462" s="117">
        <f>O462*H462</f>
        <v>1.1288</v>
      </c>
      <c r="Q462" s="117">
        <v>4.0000000000000003E-5</v>
      </c>
      <c r="R462" s="117">
        <f>Q462*H462</f>
        <v>5.44E-4</v>
      </c>
      <c r="S462" s="117">
        <v>2.5400000000000002E-3</v>
      </c>
      <c r="T462" s="118">
        <f>S462*H462</f>
        <v>3.4543999999999998E-2</v>
      </c>
      <c r="AR462" s="119" t="s">
        <v>239</v>
      </c>
      <c r="AT462" s="119" t="s">
        <v>133</v>
      </c>
      <c r="AU462" s="119" t="s">
        <v>85</v>
      </c>
      <c r="AY462" s="17" t="s">
        <v>131</v>
      </c>
      <c r="BE462" s="120">
        <f>IF(N462="základní",J462,0)</f>
        <v>0</v>
      </c>
      <c r="BF462" s="120">
        <f>IF(N462="snížená",J462,0)</f>
        <v>0</v>
      </c>
      <c r="BG462" s="120">
        <f>IF(N462="zákl. přenesená",J462,0)</f>
        <v>0</v>
      </c>
      <c r="BH462" s="120">
        <f>IF(N462="sníž. přenesená",J462,0)</f>
        <v>0</v>
      </c>
      <c r="BI462" s="120">
        <f>IF(N462="nulová",J462,0)</f>
        <v>0</v>
      </c>
      <c r="BJ462" s="17" t="s">
        <v>83</v>
      </c>
      <c r="BK462" s="120">
        <f>ROUND(I462*H462,2)</f>
        <v>0</v>
      </c>
      <c r="BL462" s="17" t="s">
        <v>239</v>
      </c>
      <c r="BM462" s="119" t="s">
        <v>833</v>
      </c>
    </row>
    <row r="463" spans="2:65" s="1" customFormat="1" hidden="1" x14ac:dyDescent="0.25">
      <c r="B463" s="26"/>
      <c r="D463" s="121" t="s">
        <v>140</v>
      </c>
      <c r="F463" s="122" t="s">
        <v>320</v>
      </c>
      <c r="L463" s="26"/>
      <c r="M463" s="123"/>
      <c r="T463" s="39"/>
      <c r="AT463" s="17" t="s">
        <v>140</v>
      </c>
      <c r="AU463" s="17" t="s">
        <v>85</v>
      </c>
    </row>
    <row r="464" spans="2:65" s="1" customFormat="1" ht="24.2" customHeight="1" x14ac:dyDescent="0.25">
      <c r="B464" s="108"/>
      <c r="C464" s="320">
        <v>68</v>
      </c>
      <c r="D464" s="320" t="s">
        <v>133</v>
      </c>
      <c r="E464" s="321" t="s">
        <v>322</v>
      </c>
      <c r="F464" s="322" t="s">
        <v>323</v>
      </c>
      <c r="G464" s="323" t="s">
        <v>278</v>
      </c>
      <c r="H464" s="324">
        <v>48.8</v>
      </c>
      <c r="I464" s="316"/>
      <c r="J464" s="340">
        <f>ROUND(I464*H464,2)</f>
        <v>0</v>
      </c>
      <c r="K464" s="322" t="s">
        <v>137</v>
      </c>
      <c r="L464" s="26"/>
      <c r="M464" s="115" t="s">
        <v>3</v>
      </c>
      <c r="N464" s="116" t="s">
        <v>46</v>
      </c>
      <c r="O464" s="117">
        <v>0.125</v>
      </c>
      <c r="P464" s="117">
        <f>O464*H464</f>
        <v>6.1</v>
      </c>
      <c r="Q464" s="117">
        <v>5.0000000000000002E-5</v>
      </c>
      <c r="R464" s="117">
        <f>Q464*H464</f>
        <v>2.4399999999999999E-3</v>
      </c>
      <c r="S464" s="117">
        <v>4.7299999999999998E-3</v>
      </c>
      <c r="T464" s="118">
        <f>S464*H464</f>
        <v>0.23082399999999997</v>
      </c>
      <c r="AR464" s="119" t="s">
        <v>239</v>
      </c>
      <c r="AT464" s="119" t="s">
        <v>133</v>
      </c>
      <c r="AU464" s="119" t="s">
        <v>85</v>
      </c>
      <c r="AY464" s="17" t="s">
        <v>131</v>
      </c>
      <c r="BE464" s="120">
        <f>IF(N464="základní",J464,0)</f>
        <v>0</v>
      </c>
      <c r="BF464" s="120">
        <f>IF(N464="snížená",J464,0)</f>
        <v>0</v>
      </c>
      <c r="BG464" s="120">
        <f>IF(N464="zákl. přenesená",J464,0)</f>
        <v>0</v>
      </c>
      <c r="BH464" s="120">
        <f>IF(N464="sníž. přenesená",J464,0)</f>
        <v>0</v>
      </c>
      <c r="BI464" s="120">
        <f>IF(N464="nulová",J464,0)</f>
        <v>0</v>
      </c>
      <c r="BJ464" s="17" t="s">
        <v>83</v>
      </c>
      <c r="BK464" s="120">
        <f>ROUND(I464*H464,2)</f>
        <v>0</v>
      </c>
      <c r="BL464" s="17" t="s">
        <v>239</v>
      </c>
      <c r="BM464" s="119" t="s">
        <v>835</v>
      </c>
    </row>
    <row r="465" spans="2:65" s="1" customFormat="1" hidden="1" x14ac:dyDescent="0.25">
      <c r="B465" s="26"/>
      <c r="D465" s="121" t="s">
        <v>140</v>
      </c>
      <c r="F465" s="122" t="s">
        <v>325</v>
      </c>
      <c r="L465" s="26"/>
      <c r="M465" s="123"/>
      <c r="T465" s="39"/>
      <c r="AT465" s="17" t="s">
        <v>140</v>
      </c>
      <c r="AU465" s="17" t="s">
        <v>85</v>
      </c>
    </row>
    <row r="466" spans="2:65" s="1" customFormat="1" ht="24.2" customHeight="1" x14ac:dyDescent="0.25">
      <c r="B466" s="108"/>
      <c r="C466" s="320">
        <v>69</v>
      </c>
      <c r="D466" s="320" t="s">
        <v>133</v>
      </c>
      <c r="E466" s="321" t="s">
        <v>327</v>
      </c>
      <c r="F466" s="322" t="s">
        <v>328</v>
      </c>
      <c r="G466" s="323" t="s">
        <v>278</v>
      </c>
      <c r="H466" s="324">
        <v>117</v>
      </c>
      <c r="I466" s="316"/>
      <c r="J466" s="340">
        <f>ROUND(I466*H466,2)</f>
        <v>0</v>
      </c>
      <c r="K466" s="322" t="s">
        <v>137</v>
      </c>
      <c r="L466" s="26"/>
      <c r="M466" s="115" t="s">
        <v>3</v>
      </c>
      <c r="N466" s="116" t="s">
        <v>46</v>
      </c>
      <c r="O466" s="117">
        <v>0.187</v>
      </c>
      <c r="P466" s="117">
        <f>O466*H466</f>
        <v>21.879000000000001</v>
      </c>
      <c r="Q466" s="117">
        <v>6.0000000000000002E-5</v>
      </c>
      <c r="R466" s="117">
        <f>Q466*H466</f>
        <v>7.0200000000000002E-3</v>
      </c>
      <c r="S466" s="117">
        <v>8.4100000000000008E-3</v>
      </c>
      <c r="T466" s="118">
        <f>S466*H466</f>
        <v>0.98397000000000012</v>
      </c>
      <c r="AR466" s="119" t="s">
        <v>239</v>
      </c>
      <c r="AT466" s="119" t="s">
        <v>133</v>
      </c>
      <c r="AU466" s="119" t="s">
        <v>85</v>
      </c>
      <c r="AY466" s="17" t="s">
        <v>131</v>
      </c>
      <c r="BE466" s="120">
        <f>IF(N466="základní",J466,0)</f>
        <v>0</v>
      </c>
      <c r="BF466" s="120">
        <f>IF(N466="snížená",J466,0)</f>
        <v>0</v>
      </c>
      <c r="BG466" s="120">
        <f>IF(N466="zákl. přenesená",J466,0)</f>
        <v>0</v>
      </c>
      <c r="BH466" s="120">
        <f>IF(N466="sníž. přenesená",J466,0)</f>
        <v>0</v>
      </c>
      <c r="BI466" s="120">
        <f>IF(N466="nulová",J466,0)</f>
        <v>0</v>
      </c>
      <c r="BJ466" s="17" t="s">
        <v>83</v>
      </c>
      <c r="BK466" s="120">
        <f>ROUND(I466*H466,2)</f>
        <v>0</v>
      </c>
      <c r="BL466" s="17" t="s">
        <v>239</v>
      </c>
      <c r="BM466" s="119" t="s">
        <v>837</v>
      </c>
    </row>
    <row r="467" spans="2:65" s="1" customFormat="1" hidden="1" x14ac:dyDescent="0.25">
      <c r="B467" s="26"/>
      <c r="D467" s="121" t="s">
        <v>140</v>
      </c>
      <c r="F467" s="122" t="s">
        <v>330</v>
      </c>
      <c r="L467" s="26"/>
      <c r="M467" s="123"/>
      <c r="T467" s="39"/>
      <c r="AT467" s="17" t="s">
        <v>140</v>
      </c>
      <c r="AU467" s="17" t="s">
        <v>85</v>
      </c>
    </row>
    <row r="468" spans="2:65" s="1" customFormat="1" ht="24.2" customHeight="1" x14ac:dyDescent="0.25">
      <c r="B468" s="108"/>
      <c r="C468" s="320">
        <v>70</v>
      </c>
      <c r="D468" s="320" t="s">
        <v>133</v>
      </c>
      <c r="E468" s="321" t="s">
        <v>332</v>
      </c>
      <c r="F468" s="322" t="s">
        <v>333</v>
      </c>
      <c r="G468" s="323" t="s">
        <v>278</v>
      </c>
      <c r="H468" s="324">
        <v>175.5</v>
      </c>
      <c r="I468" s="316"/>
      <c r="J468" s="340">
        <f>ROUND(I468*H468,2)</f>
        <v>0</v>
      </c>
      <c r="K468" s="322" t="s">
        <v>137</v>
      </c>
      <c r="L468" s="26"/>
      <c r="M468" s="115" t="s">
        <v>3</v>
      </c>
      <c r="N468" s="116" t="s">
        <v>46</v>
      </c>
      <c r="O468" s="117">
        <v>0.19800000000000001</v>
      </c>
      <c r="P468" s="117">
        <f>O468*H468</f>
        <v>34.749000000000002</v>
      </c>
      <c r="Q468" s="117">
        <v>1E-4</v>
      </c>
      <c r="R468" s="117">
        <f>Q468*H468</f>
        <v>1.755E-2</v>
      </c>
      <c r="S468" s="117">
        <v>1.384E-2</v>
      </c>
      <c r="T468" s="118">
        <f>S468*H468</f>
        <v>2.4289200000000002</v>
      </c>
      <c r="AR468" s="119" t="s">
        <v>239</v>
      </c>
      <c r="AT468" s="119" t="s">
        <v>133</v>
      </c>
      <c r="AU468" s="119" t="s">
        <v>85</v>
      </c>
      <c r="AY468" s="17" t="s">
        <v>131</v>
      </c>
      <c r="BE468" s="120">
        <f>IF(N468="základní",J468,0)</f>
        <v>0</v>
      </c>
      <c r="BF468" s="120">
        <f>IF(N468="snížená",J468,0)</f>
        <v>0</v>
      </c>
      <c r="BG468" s="120">
        <f>IF(N468="zákl. přenesená",J468,0)</f>
        <v>0</v>
      </c>
      <c r="BH468" s="120">
        <f>IF(N468="sníž. přenesená",J468,0)</f>
        <v>0</v>
      </c>
      <c r="BI468" s="120">
        <f>IF(N468="nulová",J468,0)</f>
        <v>0</v>
      </c>
      <c r="BJ468" s="17" t="s">
        <v>83</v>
      </c>
      <c r="BK468" s="120">
        <f>ROUND(I468*H468,2)</f>
        <v>0</v>
      </c>
      <c r="BL468" s="17" t="s">
        <v>239</v>
      </c>
      <c r="BM468" s="119" t="s">
        <v>839</v>
      </c>
    </row>
    <row r="469" spans="2:65" s="1" customFormat="1" hidden="1" x14ac:dyDescent="0.25">
      <c r="B469" s="26"/>
      <c r="D469" s="121" t="s">
        <v>140</v>
      </c>
      <c r="F469" s="122" t="s">
        <v>335</v>
      </c>
      <c r="L469" s="26"/>
      <c r="M469" s="123"/>
      <c r="T469" s="39"/>
      <c r="AT469" s="17" t="s">
        <v>140</v>
      </c>
      <c r="AU469" s="17" t="s">
        <v>85</v>
      </c>
    </row>
    <row r="470" spans="2:65" s="1" customFormat="1" ht="21.75" customHeight="1" x14ac:dyDescent="0.25">
      <c r="B470" s="108"/>
      <c r="C470" s="320">
        <v>71</v>
      </c>
      <c r="D470" s="320" t="s">
        <v>133</v>
      </c>
      <c r="E470" s="321" t="s">
        <v>336</v>
      </c>
      <c r="F470" s="322" t="s">
        <v>337</v>
      </c>
      <c r="G470" s="323" t="s">
        <v>278</v>
      </c>
      <c r="H470" s="324">
        <v>36.119999999999997</v>
      </c>
      <c r="I470" s="316"/>
      <c r="J470" s="340">
        <f>ROUND(I470*H470,2)</f>
        <v>0</v>
      </c>
      <c r="K470" s="322" t="s">
        <v>137</v>
      </c>
      <c r="L470" s="26"/>
      <c r="M470" s="115" t="s">
        <v>3</v>
      </c>
      <c r="N470" s="116" t="s">
        <v>46</v>
      </c>
      <c r="O470" s="117">
        <v>5.1999999999999998E-2</v>
      </c>
      <c r="P470" s="117">
        <f>O470*H470</f>
        <v>1.8782399999999997</v>
      </c>
      <c r="Q470" s="117">
        <v>0</v>
      </c>
      <c r="R470" s="117">
        <f>Q470*H470</f>
        <v>0</v>
      </c>
      <c r="S470" s="117">
        <v>5.0000000000000001E-4</v>
      </c>
      <c r="T470" s="118">
        <f>S470*H470</f>
        <v>1.806E-2</v>
      </c>
      <c r="AR470" s="119" t="s">
        <v>239</v>
      </c>
      <c r="AT470" s="119" t="s">
        <v>133</v>
      </c>
      <c r="AU470" s="119" t="s">
        <v>85</v>
      </c>
      <c r="AY470" s="17" t="s">
        <v>131</v>
      </c>
      <c r="BE470" s="120">
        <f>IF(N470="základní",J470,0)</f>
        <v>0</v>
      </c>
      <c r="BF470" s="120">
        <f>IF(N470="snížená",J470,0)</f>
        <v>0</v>
      </c>
      <c r="BG470" s="120">
        <f>IF(N470="zákl. přenesená",J470,0)</f>
        <v>0</v>
      </c>
      <c r="BH470" s="120">
        <f>IF(N470="sníž. přenesená",J470,0)</f>
        <v>0</v>
      </c>
      <c r="BI470" s="120">
        <f>IF(N470="nulová",J470,0)</f>
        <v>0</v>
      </c>
      <c r="BJ470" s="17" t="s">
        <v>83</v>
      </c>
      <c r="BK470" s="120">
        <f>ROUND(I470*H470,2)</f>
        <v>0</v>
      </c>
      <c r="BL470" s="17" t="s">
        <v>239</v>
      </c>
      <c r="BM470" s="119" t="s">
        <v>841</v>
      </c>
    </row>
    <row r="471" spans="2:65" s="1" customFormat="1" hidden="1" x14ac:dyDescent="0.25">
      <c r="B471" s="26"/>
      <c r="D471" s="121" t="s">
        <v>140</v>
      </c>
      <c r="F471" s="122" t="s">
        <v>339</v>
      </c>
      <c r="L471" s="26"/>
      <c r="M471" s="123"/>
      <c r="T471" s="39"/>
      <c r="AT471" s="17" t="s">
        <v>140</v>
      </c>
      <c r="AU471" s="17" t="s">
        <v>85</v>
      </c>
    </row>
    <row r="472" spans="2:65" s="1" customFormat="1" ht="24.2" customHeight="1" x14ac:dyDescent="0.25">
      <c r="B472" s="108"/>
      <c r="C472" s="320">
        <v>72</v>
      </c>
      <c r="D472" s="320" t="s">
        <v>133</v>
      </c>
      <c r="E472" s="321" t="s">
        <v>341</v>
      </c>
      <c r="F472" s="322" t="s">
        <v>342</v>
      </c>
      <c r="G472" s="323" t="s">
        <v>278</v>
      </c>
      <c r="H472" s="324">
        <v>54.18</v>
      </c>
      <c r="I472" s="316"/>
      <c r="J472" s="340">
        <f>ROUND(I472*H472,2)</f>
        <v>0</v>
      </c>
      <c r="K472" s="322" t="s">
        <v>137</v>
      </c>
      <c r="L472" s="26"/>
      <c r="M472" s="115" t="s">
        <v>3</v>
      </c>
      <c r="N472" s="116" t="s">
        <v>46</v>
      </c>
      <c r="O472" s="117">
        <v>8.3000000000000004E-2</v>
      </c>
      <c r="P472" s="117">
        <f>O472*H472</f>
        <v>4.4969400000000004</v>
      </c>
      <c r="Q472" s="117">
        <v>0</v>
      </c>
      <c r="R472" s="117">
        <f>Q472*H472</f>
        <v>0</v>
      </c>
      <c r="S472" s="117">
        <v>1.5200000000000001E-3</v>
      </c>
      <c r="T472" s="118">
        <f>S472*H472</f>
        <v>8.2353599999999999E-2</v>
      </c>
      <c r="AR472" s="119" t="s">
        <v>239</v>
      </c>
      <c r="AT472" s="119" t="s">
        <v>133</v>
      </c>
      <c r="AU472" s="119" t="s">
        <v>85</v>
      </c>
      <c r="AY472" s="17" t="s">
        <v>131</v>
      </c>
      <c r="BE472" s="120">
        <f>IF(N472="základní",J472,0)</f>
        <v>0</v>
      </c>
      <c r="BF472" s="120">
        <f>IF(N472="snížená",J472,0)</f>
        <v>0</v>
      </c>
      <c r="BG472" s="120">
        <f>IF(N472="zákl. přenesená",J472,0)</f>
        <v>0</v>
      </c>
      <c r="BH472" s="120">
        <f>IF(N472="sníž. přenesená",J472,0)</f>
        <v>0</v>
      </c>
      <c r="BI472" s="120">
        <f>IF(N472="nulová",J472,0)</f>
        <v>0</v>
      </c>
      <c r="BJ472" s="17" t="s">
        <v>83</v>
      </c>
      <c r="BK472" s="120">
        <f>ROUND(I472*H472,2)</f>
        <v>0</v>
      </c>
      <c r="BL472" s="17" t="s">
        <v>239</v>
      </c>
      <c r="BM472" s="119" t="s">
        <v>843</v>
      </c>
    </row>
    <row r="473" spans="2:65" s="1" customFormat="1" hidden="1" x14ac:dyDescent="0.25">
      <c r="B473" s="26"/>
      <c r="D473" s="121" t="s">
        <v>140</v>
      </c>
      <c r="F473" s="122" t="s">
        <v>344</v>
      </c>
      <c r="L473" s="26"/>
      <c r="M473" s="123"/>
      <c r="T473" s="39"/>
      <c r="AT473" s="17" t="s">
        <v>140</v>
      </c>
      <c r="AU473" s="17" t="s">
        <v>85</v>
      </c>
    </row>
    <row r="474" spans="2:65" s="1" customFormat="1" ht="24.2" customHeight="1" x14ac:dyDescent="0.25">
      <c r="B474" s="108"/>
      <c r="C474" s="320">
        <v>73</v>
      </c>
      <c r="D474" s="320" t="s">
        <v>133</v>
      </c>
      <c r="E474" s="321" t="s">
        <v>346</v>
      </c>
      <c r="F474" s="322" t="s">
        <v>347</v>
      </c>
      <c r="G474" s="323" t="s">
        <v>278</v>
      </c>
      <c r="H474" s="324">
        <v>23.4</v>
      </c>
      <c r="I474" s="316"/>
      <c r="J474" s="340">
        <f>ROUND(I474*H474,2)</f>
        <v>0</v>
      </c>
      <c r="K474" s="322" t="s">
        <v>137</v>
      </c>
      <c r="L474" s="26"/>
      <c r="M474" s="115" t="s">
        <v>3</v>
      </c>
      <c r="N474" s="116" t="s">
        <v>46</v>
      </c>
      <c r="O474" s="117">
        <v>0.12</v>
      </c>
      <c r="P474" s="117">
        <f>O474*H474</f>
        <v>2.8079999999999998</v>
      </c>
      <c r="Q474" s="117">
        <v>0</v>
      </c>
      <c r="R474" s="117">
        <f>Q474*H474</f>
        <v>0</v>
      </c>
      <c r="S474" s="117">
        <v>3.64E-3</v>
      </c>
      <c r="T474" s="118">
        <f>S474*H474</f>
        <v>8.5176000000000002E-2</v>
      </c>
      <c r="AR474" s="119" t="s">
        <v>239</v>
      </c>
      <c r="AT474" s="119" t="s">
        <v>133</v>
      </c>
      <c r="AU474" s="119" t="s">
        <v>85</v>
      </c>
      <c r="AY474" s="17" t="s">
        <v>131</v>
      </c>
      <c r="BE474" s="120">
        <f>IF(N474="základní",J474,0)</f>
        <v>0</v>
      </c>
      <c r="BF474" s="120">
        <f>IF(N474="snížená",J474,0)</f>
        <v>0</v>
      </c>
      <c r="BG474" s="120">
        <f>IF(N474="zákl. přenesená",J474,0)</f>
        <v>0</v>
      </c>
      <c r="BH474" s="120">
        <f>IF(N474="sníž. přenesená",J474,0)</f>
        <v>0</v>
      </c>
      <c r="BI474" s="120">
        <f>IF(N474="nulová",J474,0)</f>
        <v>0</v>
      </c>
      <c r="BJ474" s="17" t="s">
        <v>83</v>
      </c>
      <c r="BK474" s="120">
        <f>ROUND(I474*H474,2)</f>
        <v>0</v>
      </c>
      <c r="BL474" s="17" t="s">
        <v>239</v>
      </c>
      <c r="BM474" s="119" t="s">
        <v>845</v>
      </c>
    </row>
    <row r="475" spans="2:65" s="1" customFormat="1" hidden="1" x14ac:dyDescent="0.25">
      <c r="B475" s="26"/>
      <c r="D475" s="121" t="s">
        <v>140</v>
      </c>
      <c r="F475" s="122" t="s">
        <v>349</v>
      </c>
      <c r="L475" s="26"/>
      <c r="M475" s="123"/>
      <c r="T475" s="39"/>
      <c r="AT475" s="17" t="s">
        <v>140</v>
      </c>
      <c r="AU475" s="17" t="s">
        <v>85</v>
      </c>
    </row>
    <row r="476" spans="2:65" s="11" customFormat="1" ht="22.95" customHeight="1" x14ac:dyDescent="0.3">
      <c r="B476" s="97"/>
      <c r="D476" s="98" t="s">
        <v>74</v>
      </c>
      <c r="E476" s="106" t="s">
        <v>350</v>
      </c>
      <c r="F476" s="106" t="s">
        <v>351</v>
      </c>
      <c r="J476" s="107">
        <f>SUBTOTAL(9,J477:J511)</f>
        <v>0</v>
      </c>
      <c r="L476" s="97"/>
      <c r="M476" s="101"/>
      <c r="P476" s="102">
        <f>SUM(P477:P511)</f>
        <v>18.651999999999997</v>
      </c>
      <c r="R476" s="102">
        <f>SUM(R477:R511)</f>
        <v>5.5481999999999997E-2</v>
      </c>
      <c r="T476" s="103">
        <f>SUM(T477:T511)</f>
        <v>0.246</v>
      </c>
      <c r="AR476" s="98" t="s">
        <v>85</v>
      </c>
      <c r="AT476" s="104" t="s">
        <v>74</v>
      </c>
      <c r="AU476" s="104" t="s">
        <v>83</v>
      </c>
      <c r="AY476" s="98" t="s">
        <v>131</v>
      </c>
      <c r="BK476" s="105">
        <f>SUM(BK477:BK511)</f>
        <v>2286</v>
      </c>
    </row>
    <row r="477" spans="2:65" s="1" customFormat="1" ht="33" customHeight="1" x14ac:dyDescent="0.25">
      <c r="B477" s="108"/>
      <c r="C477" s="320">
        <v>74</v>
      </c>
      <c r="D477" s="320" t="s">
        <v>133</v>
      </c>
      <c r="E477" s="321" t="s">
        <v>847</v>
      </c>
      <c r="F477" s="322" t="s">
        <v>848</v>
      </c>
      <c r="G477" s="323" t="s">
        <v>194</v>
      </c>
      <c r="H477" s="324">
        <v>1</v>
      </c>
      <c r="I477" s="316"/>
      <c r="J477" s="340">
        <f>ROUND(I477*H477,2)</f>
        <v>0</v>
      </c>
      <c r="K477" s="322" t="s">
        <v>137</v>
      </c>
      <c r="L477" s="26"/>
      <c r="M477" s="115" t="s">
        <v>3</v>
      </c>
      <c r="N477" s="116" t="s">
        <v>46</v>
      </c>
      <c r="O477" s="117">
        <v>7.5919999999999996</v>
      </c>
      <c r="P477" s="117">
        <f>O477*H477</f>
        <v>7.5919999999999996</v>
      </c>
      <c r="Q477" s="117">
        <v>0</v>
      </c>
      <c r="R477" s="117">
        <f>Q477*H477</f>
        <v>0</v>
      </c>
      <c r="S477" s="117">
        <v>0.246</v>
      </c>
      <c r="T477" s="118">
        <f>S477*H477</f>
        <v>0.246</v>
      </c>
      <c r="AR477" s="119" t="s">
        <v>239</v>
      </c>
      <c r="AT477" s="119" t="s">
        <v>133</v>
      </c>
      <c r="AU477" s="119" t="s">
        <v>85</v>
      </c>
      <c r="AY477" s="17" t="s">
        <v>131</v>
      </c>
      <c r="BE477" s="120">
        <f>IF(N477="základní",J477,0)</f>
        <v>0</v>
      </c>
      <c r="BF477" s="120">
        <f>IF(N477="snížená",J477,0)</f>
        <v>0</v>
      </c>
      <c r="BG477" s="120">
        <f>IF(N477="zákl. přenesená",J477,0)</f>
        <v>0</v>
      </c>
      <c r="BH477" s="120">
        <f>IF(N477="sníž. přenesená",J477,0)</f>
        <v>0</v>
      </c>
      <c r="BI477" s="120">
        <f>IF(N477="nulová",J477,0)</f>
        <v>0</v>
      </c>
      <c r="BJ477" s="17" t="s">
        <v>83</v>
      </c>
      <c r="BK477" s="120">
        <f>ROUND(I477*H477,2)</f>
        <v>0</v>
      </c>
      <c r="BL477" s="17" t="s">
        <v>239</v>
      </c>
      <c r="BM477" s="119" t="s">
        <v>849</v>
      </c>
    </row>
    <row r="478" spans="2:65" s="1" customFormat="1" hidden="1" x14ac:dyDescent="0.25">
      <c r="B478" s="26"/>
      <c r="D478" s="121" t="s">
        <v>140</v>
      </c>
      <c r="F478" s="122" t="s">
        <v>850</v>
      </c>
      <c r="L478" s="26"/>
      <c r="M478" s="123"/>
      <c r="T478" s="39"/>
      <c r="AT478" s="17" t="s">
        <v>140</v>
      </c>
      <c r="AU478" s="17" t="s">
        <v>85</v>
      </c>
    </row>
    <row r="479" spans="2:65" s="1" customFormat="1" ht="24.2" customHeight="1" x14ac:dyDescent="0.25">
      <c r="B479" s="108"/>
      <c r="C479" s="320">
        <v>75</v>
      </c>
      <c r="D479" s="320" t="s">
        <v>133</v>
      </c>
      <c r="E479" s="321" t="s">
        <v>852</v>
      </c>
      <c r="F479" s="322" t="s">
        <v>853</v>
      </c>
      <c r="G479" s="323" t="s">
        <v>194</v>
      </c>
      <c r="H479" s="324">
        <v>1</v>
      </c>
      <c r="I479" s="316"/>
      <c r="J479" s="340">
        <f>ROUND(I479*H479,2)</f>
        <v>0</v>
      </c>
      <c r="K479" s="322" t="s">
        <v>137</v>
      </c>
      <c r="L479" s="26"/>
      <c r="M479" s="115" t="s">
        <v>3</v>
      </c>
      <c r="N479" s="116" t="s">
        <v>46</v>
      </c>
      <c r="O479" s="117">
        <v>1.861</v>
      </c>
      <c r="P479" s="117">
        <f>O479*H479</f>
        <v>1.861</v>
      </c>
      <c r="Q479" s="117">
        <v>0</v>
      </c>
      <c r="R479" s="117">
        <f>Q479*H479</f>
        <v>0</v>
      </c>
      <c r="S479" s="117">
        <v>0</v>
      </c>
      <c r="T479" s="118">
        <f>S479*H479</f>
        <v>0</v>
      </c>
      <c r="AR479" s="119" t="s">
        <v>239</v>
      </c>
      <c r="AT479" s="119" t="s">
        <v>133</v>
      </c>
      <c r="AU479" s="119" t="s">
        <v>85</v>
      </c>
      <c r="AY479" s="17" t="s">
        <v>131</v>
      </c>
      <c r="BE479" s="120">
        <f>IF(N479="základní",J479,0)</f>
        <v>0</v>
      </c>
      <c r="BF479" s="120">
        <f>IF(N479="snížená",J479,0)</f>
        <v>0</v>
      </c>
      <c r="BG479" s="120">
        <f>IF(N479="zákl. přenesená",J479,0)</f>
        <v>0</v>
      </c>
      <c r="BH479" s="120">
        <f>IF(N479="sníž. přenesená",J479,0)</f>
        <v>0</v>
      </c>
      <c r="BI479" s="120">
        <f>IF(N479="nulová",J479,0)</f>
        <v>0</v>
      </c>
      <c r="BJ479" s="17" t="s">
        <v>83</v>
      </c>
      <c r="BK479" s="120">
        <f>ROUND(I479*H479,2)</f>
        <v>0</v>
      </c>
      <c r="BL479" s="17" t="s">
        <v>239</v>
      </c>
      <c r="BM479" s="119" t="s">
        <v>854</v>
      </c>
    </row>
    <row r="480" spans="2:65" s="1" customFormat="1" hidden="1" x14ac:dyDescent="0.25">
      <c r="B480" s="26"/>
      <c r="D480" s="121" t="s">
        <v>140</v>
      </c>
      <c r="F480" s="122" t="s">
        <v>855</v>
      </c>
      <c r="L480" s="26"/>
      <c r="M480" s="123"/>
      <c r="T480" s="39"/>
      <c r="AT480" s="17" t="s">
        <v>140</v>
      </c>
      <c r="AU480" s="17" t="s">
        <v>85</v>
      </c>
    </row>
    <row r="481" spans="2:65" s="12" customFormat="1" ht="20.6" hidden="1" x14ac:dyDescent="0.25">
      <c r="B481" s="124"/>
      <c r="D481" s="125" t="s">
        <v>142</v>
      </c>
      <c r="E481" s="126" t="s">
        <v>3</v>
      </c>
      <c r="F481" s="127" t="s">
        <v>856</v>
      </c>
      <c r="H481" s="126" t="s">
        <v>3</v>
      </c>
      <c r="L481" s="124"/>
      <c r="M481" s="128"/>
      <c r="T481" s="129"/>
      <c r="AT481" s="126" t="s">
        <v>142</v>
      </c>
      <c r="AU481" s="126" t="s">
        <v>85</v>
      </c>
      <c r="AV481" s="12" t="s">
        <v>83</v>
      </c>
      <c r="AW481" s="12" t="s">
        <v>37</v>
      </c>
      <c r="AX481" s="12" t="s">
        <v>75</v>
      </c>
      <c r="AY481" s="126" t="s">
        <v>131</v>
      </c>
    </row>
    <row r="482" spans="2:65" s="13" customFormat="1" hidden="1" x14ac:dyDescent="0.25">
      <c r="B482" s="130"/>
      <c r="D482" s="125" t="s">
        <v>142</v>
      </c>
      <c r="E482" s="131" t="s">
        <v>3</v>
      </c>
      <c r="F482" s="132" t="s">
        <v>83</v>
      </c>
      <c r="H482" s="133">
        <v>1</v>
      </c>
      <c r="L482" s="130"/>
      <c r="M482" s="134"/>
      <c r="T482" s="135"/>
      <c r="AT482" s="131" t="s">
        <v>142</v>
      </c>
      <c r="AU482" s="131" t="s">
        <v>85</v>
      </c>
      <c r="AV482" s="13" t="s">
        <v>85</v>
      </c>
      <c r="AW482" s="13" t="s">
        <v>37</v>
      </c>
      <c r="AX482" s="13" t="s">
        <v>83</v>
      </c>
      <c r="AY482" s="131" t="s">
        <v>131</v>
      </c>
    </row>
    <row r="483" spans="2:65" s="1" customFormat="1" ht="16.5" customHeight="1" x14ac:dyDescent="0.25">
      <c r="B483" s="108"/>
      <c r="C483" s="325">
        <v>76</v>
      </c>
      <c r="D483" s="325" t="s">
        <v>145</v>
      </c>
      <c r="E483" s="326" t="s">
        <v>858</v>
      </c>
      <c r="F483" s="327" t="s">
        <v>859</v>
      </c>
      <c r="G483" s="328" t="s">
        <v>194</v>
      </c>
      <c r="H483" s="329">
        <v>1</v>
      </c>
      <c r="I483" s="317"/>
      <c r="J483" s="341">
        <f>ROUND(I483*H483,2)</f>
        <v>0</v>
      </c>
      <c r="K483" s="327" t="s">
        <v>137</v>
      </c>
      <c r="L483" s="142"/>
      <c r="M483" s="143" t="s">
        <v>3</v>
      </c>
      <c r="N483" s="144" t="s">
        <v>46</v>
      </c>
      <c r="O483" s="117">
        <v>0</v>
      </c>
      <c r="P483" s="117">
        <f>O483*H483</f>
        <v>0</v>
      </c>
      <c r="Q483" s="117">
        <v>1.91E-3</v>
      </c>
      <c r="R483" s="117">
        <f>Q483*H483</f>
        <v>1.91E-3</v>
      </c>
      <c r="S483" s="117">
        <v>0</v>
      </c>
      <c r="T483" s="118">
        <f>S483*H483</f>
        <v>0</v>
      </c>
      <c r="AR483" s="119" t="s">
        <v>245</v>
      </c>
      <c r="AT483" s="119" t="s">
        <v>145</v>
      </c>
      <c r="AU483" s="119" t="s">
        <v>85</v>
      </c>
      <c r="AY483" s="17" t="s">
        <v>131</v>
      </c>
      <c r="BE483" s="120">
        <f>IF(N483="základní",J483,0)</f>
        <v>0</v>
      </c>
      <c r="BF483" s="120">
        <f>IF(N483="snížená",J483,0)</f>
        <v>0</v>
      </c>
      <c r="BG483" s="120">
        <f>IF(N483="zákl. přenesená",J483,0)</f>
        <v>0</v>
      </c>
      <c r="BH483" s="120">
        <f>IF(N483="sníž. přenesená",J483,0)</f>
        <v>0</v>
      </c>
      <c r="BI483" s="120">
        <f>IF(N483="nulová",J483,0)</f>
        <v>0</v>
      </c>
      <c r="BJ483" s="17" t="s">
        <v>83</v>
      </c>
      <c r="BK483" s="120">
        <f>ROUND(I483*H483,2)</f>
        <v>0</v>
      </c>
      <c r="BL483" s="17" t="s">
        <v>239</v>
      </c>
      <c r="BM483" s="119" t="s">
        <v>860</v>
      </c>
    </row>
    <row r="484" spans="2:65" s="1" customFormat="1" ht="37.75" customHeight="1" x14ac:dyDescent="0.25">
      <c r="B484" s="108"/>
      <c r="C484" s="320">
        <v>77</v>
      </c>
      <c r="D484" s="320" t="s">
        <v>133</v>
      </c>
      <c r="E484" s="321" t="s">
        <v>862</v>
      </c>
      <c r="F484" s="322" t="s">
        <v>863</v>
      </c>
      <c r="G484" s="323" t="s">
        <v>194</v>
      </c>
      <c r="H484" s="324">
        <v>1</v>
      </c>
      <c r="I484" s="316"/>
      <c r="J484" s="340">
        <f>ROUND(I484*H484,2)</f>
        <v>0</v>
      </c>
      <c r="K484" s="322" t="s">
        <v>137</v>
      </c>
      <c r="L484" s="26"/>
      <c r="M484" s="115" t="s">
        <v>3</v>
      </c>
      <c r="N484" s="116" t="s">
        <v>46</v>
      </c>
      <c r="O484" s="117">
        <v>0.84599999999999997</v>
      </c>
      <c r="P484" s="117">
        <f>O484*H484</f>
        <v>0.84599999999999997</v>
      </c>
      <c r="Q484" s="117">
        <v>0</v>
      </c>
      <c r="R484" s="117">
        <f>Q484*H484</f>
        <v>0</v>
      </c>
      <c r="S484" s="117">
        <v>0</v>
      </c>
      <c r="T484" s="118">
        <f>S484*H484</f>
        <v>0</v>
      </c>
      <c r="AR484" s="119" t="s">
        <v>239</v>
      </c>
      <c r="AT484" s="119" t="s">
        <v>133</v>
      </c>
      <c r="AU484" s="119" t="s">
        <v>85</v>
      </c>
      <c r="AY484" s="17" t="s">
        <v>131</v>
      </c>
      <c r="BE484" s="120">
        <f>IF(N484="základní",J484,0)</f>
        <v>0</v>
      </c>
      <c r="BF484" s="120">
        <f>IF(N484="snížená",J484,0)</f>
        <v>0</v>
      </c>
      <c r="BG484" s="120">
        <f>IF(N484="zákl. přenesená",J484,0)</f>
        <v>0</v>
      </c>
      <c r="BH484" s="120">
        <f>IF(N484="sníž. přenesená",J484,0)</f>
        <v>0</v>
      </c>
      <c r="BI484" s="120">
        <f>IF(N484="nulová",J484,0)</f>
        <v>0</v>
      </c>
      <c r="BJ484" s="17" t="s">
        <v>83</v>
      </c>
      <c r="BK484" s="120">
        <f>ROUND(I484*H484,2)</f>
        <v>0</v>
      </c>
      <c r="BL484" s="17" t="s">
        <v>239</v>
      </c>
      <c r="BM484" s="119" t="s">
        <v>864</v>
      </c>
    </row>
    <row r="485" spans="2:65" s="1" customFormat="1" hidden="1" x14ac:dyDescent="0.25">
      <c r="B485" s="26"/>
      <c r="D485" s="121" t="s">
        <v>140</v>
      </c>
      <c r="F485" s="122" t="s">
        <v>865</v>
      </c>
      <c r="L485" s="26"/>
      <c r="M485" s="123"/>
      <c r="T485" s="39"/>
      <c r="AT485" s="17" t="s">
        <v>140</v>
      </c>
      <c r="AU485" s="17" t="s">
        <v>85</v>
      </c>
    </row>
    <row r="486" spans="2:65" s="1" customFormat="1" ht="24.2" customHeight="1" x14ac:dyDescent="0.25">
      <c r="B486" s="108"/>
      <c r="C486" s="325">
        <v>78</v>
      </c>
      <c r="D486" s="325" t="s">
        <v>145</v>
      </c>
      <c r="E486" s="326" t="s">
        <v>867</v>
      </c>
      <c r="F486" s="327" t="s">
        <v>868</v>
      </c>
      <c r="G486" s="328" t="s">
        <v>194</v>
      </c>
      <c r="H486" s="329">
        <v>1</v>
      </c>
      <c r="I486" s="317"/>
      <c r="J486" s="341">
        <f>ROUND(I486*H486,2)</f>
        <v>0</v>
      </c>
      <c r="K486" s="327" t="s">
        <v>3</v>
      </c>
      <c r="L486" s="142"/>
      <c r="M486" s="143" t="s">
        <v>3</v>
      </c>
      <c r="N486" s="144" t="s">
        <v>46</v>
      </c>
      <c r="O486" s="117">
        <v>0</v>
      </c>
      <c r="P486" s="117">
        <f>O486*H486</f>
        <v>0</v>
      </c>
      <c r="Q486" s="117">
        <v>6.7000000000000002E-3</v>
      </c>
      <c r="R486" s="117">
        <f>Q486*H486</f>
        <v>6.7000000000000002E-3</v>
      </c>
      <c r="S486" s="117">
        <v>0</v>
      </c>
      <c r="T486" s="118">
        <f>S486*H486</f>
        <v>0</v>
      </c>
      <c r="AR486" s="119" t="s">
        <v>245</v>
      </c>
      <c r="AT486" s="119" t="s">
        <v>145</v>
      </c>
      <c r="AU486" s="119" t="s">
        <v>85</v>
      </c>
      <c r="AY486" s="17" t="s">
        <v>131</v>
      </c>
      <c r="BE486" s="120">
        <f>IF(N486="základní",J486,0)</f>
        <v>0</v>
      </c>
      <c r="BF486" s="120">
        <f>IF(N486="snížená",J486,0)</f>
        <v>0</v>
      </c>
      <c r="BG486" s="120">
        <f>IF(N486="zákl. přenesená",J486,0)</f>
        <v>0</v>
      </c>
      <c r="BH486" s="120">
        <f>IF(N486="sníž. přenesená",J486,0)</f>
        <v>0</v>
      </c>
      <c r="BI486" s="120">
        <f>IF(N486="nulová",J486,0)</f>
        <v>0</v>
      </c>
      <c r="BJ486" s="17" t="s">
        <v>83</v>
      </c>
      <c r="BK486" s="120">
        <f>ROUND(I486*H486,2)</f>
        <v>0</v>
      </c>
      <c r="BL486" s="17" t="s">
        <v>239</v>
      </c>
      <c r="BM486" s="119" t="s">
        <v>869</v>
      </c>
    </row>
    <row r="487" spans="2:65" s="1" customFormat="1" ht="37.75" customHeight="1" x14ac:dyDescent="0.25">
      <c r="B487" s="108"/>
      <c r="C487" s="320">
        <v>79</v>
      </c>
      <c r="D487" s="320" t="s">
        <v>133</v>
      </c>
      <c r="E487" s="321" t="s">
        <v>871</v>
      </c>
      <c r="F487" s="322" t="s">
        <v>872</v>
      </c>
      <c r="G487" s="323" t="s">
        <v>194</v>
      </c>
      <c r="H487" s="324">
        <v>1</v>
      </c>
      <c r="I487" s="316"/>
      <c r="J487" s="340">
        <f>ROUND(I487*H487,2)</f>
        <v>0</v>
      </c>
      <c r="K487" s="322" t="s">
        <v>137</v>
      </c>
      <c r="L487" s="26"/>
      <c r="M487" s="115" t="s">
        <v>3</v>
      </c>
      <c r="N487" s="116" t="s">
        <v>46</v>
      </c>
      <c r="O487" s="117">
        <v>5.0810000000000004</v>
      </c>
      <c r="P487" s="117">
        <f>O487*H487</f>
        <v>5.0810000000000004</v>
      </c>
      <c r="Q487" s="117">
        <v>0</v>
      </c>
      <c r="R487" s="117">
        <f>Q487*H487</f>
        <v>0</v>
      </c>
      <c r="S487" s="117">
        <v>0</v>
      </c>
      <c r="T487" s="118">
        <f>S487*H487</f>
        <v>0</v>
      </c>
      <c r="AR487" s="119" t="s">
        <v>239</v>
      </c>
      <c r="AT487" s="119" t="s">
        <v>133</v>
      </c>
      <c r="AU487" s="119" t="s">
        <v>85</v>
      </c>
      <c r="AY487" s="17" t="s">
        <v>131</v>
      </c>
      <c r="BE487" s="120">
        <f>IF(N487="základní",J487,0)</f>
        <v>0</v>
      </c>
      <c r="BF487" s="120">
        <f>IF(N487="snížená",J487,0)</f>
        <v>0</v>
      </c>
      <c r="BG487" s="120">
        <f>IF(N487="zákl. přenesená",J487,0)</f>
        <v>0</v>
      </c>
      <c r="BH487" s="120">
        <f>IF(N487="sníž. přenesená",J487,0)</f>
        <v>0</v>
      </c>
      <c r="BI487" s="120">
        <f>IF(N487="nulová",J487,0)</f>
        <v>0</v>
      </c>
      <c r="BJ487" s="17" t="s">
        <v>83</v>
      </c>
      <c r="BK487" s="120">
        <f>ROUND(I487*H487,2)</f>
        <v>0</v>
      </c>
      <c r="BL487" s="17" t="s">
        <v>239</v>
      </c>
      <c r="BM487" s="119" t="s">
        <v>873</v>
      </c>
    </row>
    <row r="488" spans="2:65" s="1" customFormat="1" hidden="1" x14ac:dyDescent="0.25">
      <c r="B488" s="26"/>
      <c r="D488" s="121" t="s">
        <v>140</v>
      </c>
      <c r="F488" s="122" t="s">
        <v>874</v>
      </c>
      <c r="L488" s="26"/>
      <c r="M488" s="123"/>
      <c r="T488" s="39"/>
      <c r="AT488" s="17" t="s">
        <v>140</v>
      </c>
      <c r="AU488" s="17" t="s">
        <v>85</v>
      </c>
    </row>
    <row r="489" spans="2:65" s="1" customFormat="1" ht="24.2" customHeight="1" x14ac:dyDescent="0.25">
      <c r="B489" s="108"/>
      <c r="C489" s="325">
        <v>80</v>
      </c>
      <c r="D489" s="325" t="s">
        <v>145</v>
      </c>
      <c r="E489" s="326" t="s">
        <v>876</v>
      </c>
      <c r="F489" s="327" t="s">
        <v>877</v>
      </c>
      <c r="G489" s="328" t="s">
        <v>194</v>
      </c>
      <c r="H489" s="329">
        <v>1</v>
      </c>
      <c r="I489" s="317"/>
      <c r="J489" s="341">
        <f>ROUND(I489*H489,2)</f>
        <v>0</v>
      </c>
      <c r="K489" s="327" t="s">
        <v>3</v>
      </c>
      <c r="L489" s="142"/>
      <c r="M489" s="143" t="s">
        <v>3</v>
      </c>
      <c r="N489" s="144" t="s">
        <v>46</v>
      </c>
      <c r="O489" s="117">
        <v>0</v>
      </c>
      <c r="P489" s="117">
        <f>O489*H489</f>
        <v>0</v>
      </c>
      <c r="Q489" s="117">
        <v>1.47E-2</v>
      </c>
      <c r="R489" s="117">
        <f>Q489*H489</f>
        <v>1.47E-2</v>
      </c>
      <c r="S489" s="117">
        <v>0</v>
      </c>
      <c r="T489" s="118">
        <f>S489*H489</f>
        <v>0</v>
      </c>
      <c r="AR489" s="119" t="s">
        <v>245</v>
      </c>
      <c r="AT489" s="119" t="s">
        <v>145</v>
      </c>
      <c r="AU489" s="119" t="s">
        <v>85</v>
      </c>
      <c r="AY489" s="17" t="s">
        <v>131</v>
      </c>
      <c r="BE489" s="120">
        <f>IF(N489="základní",J489,0)</f>
        <v>0</v>
      </c>
      <c r="BF489" s="120">
        <f>IF(N489="snížená",J489,0)</f>
        <v>0</v>
      </c>
      <c r="BG489" s="120">
        <f>IF(N489="zákl. přenesená",J489,0)</f>
        <v>0</v>
      </c>
      <c r="BH489" s="120">
        <f>IF(N489="sníž. přenesená",J489,0)</f>
        <v>0</v>
      </c>
      <c r="BI489" s="120">
        <f>IF(N489="nulová",J489,0)</f>
        <v>0</v>
      </c>
      <c r="BJ489" s="17" t="s">
        <v>83</v>
      </c>
      <c r="BK489" s="120">
        <f>ROUND(I489*H489,2)</f>
        <v>0</v>
      </c>
      <c r="BL489" s="17" t="s">
        <v>239</v>
      </c>
      <c r="BM489" s="119" t="s">
        <v>878</v>
      </c>
    </row>
    <row r="490" spans="2:65" s="12" customFormat="1" ht="30.9" hidden="1" x14ac:dyDescent="0.25">
      <c r="B490" s="124"/>
      <c r="D490" s="125" t="s">
        <v>142</v>
      </c>
      <c r="E490" s="126" t="s">
        <v>3</v>
      </c>
      <c r="F490" s="127" t="s">
        <v>879</v>
      </c>
      <c r="H490" s="126" t="s">
        <v>3</v>
      </c>
      <c r="L490" s="124"/>
      <c r="M490" s="128"/>
      <c r="T490" s="129"/>
      <c r="AT490" s="126" t="s">
        <v>142</v>
      </c>
      <c r="AU490" s="126" t="s">
        <v>85</v>
      </c>
      <c r="AV490" s="12" t="s">
        <v>83</v>
      </c>
      <c r="AW490" s="12" t="s">
        <v>37</v>
      </c>
      <c r="AX490" s="12" t="s">
        <v>75</v>
      </c>
      <c r="AY490" s="126" t="s">
        <v>131</v>
      </c>
    </row>
    <row r="491" spans="2:65" s="13" customFormat="1" hidden="1" x14ac:dyDescent="0.25">
      <c r="B491" s="130"/>
      <c r="D491" s="125" t="s">
        <v>142</v>
      </c>
      <c r="E491" s="131" t="s">
        <v>3</v>
      </c>
      <c r="F491" s="132" t="s">
        <v>83</v>
      </c>
      <c r="H491" s="133">
        <v>1</v>
      </c>
      <c r="L491" s="130"/>
      <c r="M491" s="134"/>
      <c r="T491" s="135"/>
      <c r="AT491" s="131" t="s">
        <v>142</v>
      </c>
      <c r="AU491" s="131" t="s">
        <v>85</v>
      </c>
      <c r="AV491" s="13" t="s">
        <v>85</v>
      </c>
      <c r="AW491" s="13" t="s">
        <v>37</v>
      </c>
      <c r="AX491" s="13" t="s">
        <v>83</v>
      </c>
      <c r="AY491" s="131" t="s">
        <v>131</v>
      </c>
    </row>
    <row r="492" spans="2:65" s="1" customFormat="1" ht="37.75" customHeight="1" x14ac:dyDescent="0.25">
      <c r="B492" s="108"/>
      <c r="C492" s="320">
        <v>81</v>
      </c>
      <c r="D492" s="320" t="s">
        <v>133</v>
      </c>
      <c r="E492" s="321" t="s">
        <v>881</v>
      </c>
      <c r="F492" s="322" t="s">
        <v>882</v>
      </c>
      <c r="G492" s="323" t="s">
        <v>278</v>
      </c>
      <c r="H492" s="324">
        <v>0.5</v>
      </c>
      <c r="I492" s="316"/>
      <c r="J492" s="340">
        <f>ROUND(I492*H492,2)</f>
        <v>0</v>
      </c>
      <c r="K492" s="322" t="s">
        <v>137</v>
      </c>
      <c r="L492" s="26"/>
      <c r="M492" s="115" t="s">
        <v>3</v>
      </c>
      <c r="N492" s="116" t="s">
        <v>46</v>
      </c>
      <c r="O492" s="117">
        <v>1.3140000000000001</v>
      </c>
      <c r="P492" s="117">
        <f>O492*H492</f>
        <v>0.65700000000000003</v>
      </c>
      <c r="Q492" s="117">
        <v>0</v>
      </c>
      <c r="R492" s="117">
        <f>Q492*H492</f>
        <v>0</v>
      </c>
      <c r="S492" s="117">
        <v>0</v>
      </c>
      <c r="T492" s="118">
        <f>S492*H492</f>
        <v>0</v>
      </c>
      <c r="AR492" s="119" t="s">
        <v>239</v>
      </c>
      <c r="AT492" s="119" t="s">
        <v>133</v>
      </c>
      <c r="AU492" s="119" t="s">
        <v>85</v>
      </c>
      <c r="AY492" s="17" t="s">
        <v>131</v>
      </c>
      <c r="BE492" s="120">
        <f>IF(N492="základní",J492,0)</f>
        <v>0</v>
      </c>
      <c r="BF492" s="120">
        <f>IF(N492="snížená",J492,0)</f>
        <v>0</v>
      </c>
      <c r="BG492" s="120">
        <f>IF(N492="zákl. přenesená",J492,0)</f>
        <v>0</v>
      </c>
      <c r="BH492" s="120">
        <f>IF(N492="sníž. přenesená",J492,0)</f>
        <v>0</v>
      </c>
      <c r="BI492" s="120">
        <f>IF(N492="nulová",J492,0)</f>
        <v>0</v>
      </c>
      <c r="BJ492" s="17" t="s">
        <v>83</v>
      </c>
      <c r="BK492" s="120">
        <f>ROUND(I492*H492,2)</f>
        <v>0</v>
      </c>
      <c r="BL492" s="17" t="s">
        <v>239</v>
      </c>
      <c r="BM492" s="119" t="s">
        <v>883</v>
      </c>
    </row>
    <row r="493" spans="2:65" s="1" customFormat="1" hidden="1" x14ac:dyDescent="0.25">
      <c r="B493" s="26"/>
      <c r="D493" s="121" t="s">
        <v>140</v>
      </c>
      <c r="F493" s="122" t="s">
        <v>884</v>
      </c>
      <c r="L493" s="26"/>
      <c r="M493" s="123"/>
      <c r="T493" s="39"/>
      <c r="AT493" s="17" t="s">
        <v>140</v>
      </c>
      <c r="AU493" s="17" t="s">
        <v>85</v>
      </c>
    </row>
    <row r="494" spans="2:65" s="12" customFormat="1" ht="20.6" hidden="1" x14ac:dyDescent="0.25">
      <c r="B494" s="124"/>
      <c r="D494" s="125" t="s">
        <v>142</v>
      </c>
      <c r="E494" s="126" t="s">
        <v>3</v>
      </c>
      <c r="F494" s="127" t="s">
        <v>885</v>
      </c>
      <c r="H494" s="126" t="s">
        <v>3</v>
      </c>
      <c r="L494" s="124"/>
      <c r="M494" s="128"/>
      <c r="T494" s="129"/>
      <c r="AT494" s="126" t="s">
        <v>142</v>
      </c>
      <c r="AU494" s="126" t="s">
        <v>85</v>
      </c>
      <c r="AV494" s="12" t="s">
        <v>83</v>
      </c>
      <c r="AW494" s="12" t="s">
        <v>37</v>
      </c>
      <c r="AX494" s="12" t="s">
        <v>75</v>
      </c>
      <c r="AY494" s="126" t="s">
        <v>131</v>
      </c>
    </row>
    <row r="495" spans="2:65" s="13" customFormat="1" hidden="1" x14ac:dyDescent="0.25">
      <c r="B495" s="130"/>
      <c r="D495" s="125" t="s">
        <v>142</v>
      </c>
      <c r="E495" s="131" t="s">
        <v>3</v>
      </c>
      <c r="F495" s="132" t="s">
        <v>886</v>
      </c>
      <c r="H495" s="133">
        <v>0.5</v>
      </c>
      <c r="L495" s="130"/>
      <c r="M495" s="134"/>
      <c r="T495" s="135"/>
      <c r="AT495" s="131" t="s">
        <v>142</v>
      </c>
      <c r="AU495" s="131" t="s">
        <v>85</v>
      </c>
      <c r="AV495" s="13" t="s">
        <v>85</v>
      </c>
      <c r="AW495" s="13" t="s">
        <v>37</v>
      </c>
      <c r="AX495" s="13" t="s">
        <v>83</v>
      </c>
      <c r="AY495" s="131" t="s">
        <v>131</v>
      </c>
    </row>
    <row r="496" spans="2:65" s="1" customFormat="1" ht="16.5" customHeight="1" x14ac:dyDescent="0.25">
      <c r="B496" s="108"/>
      <c r="C496" s="325">
        <v>82</v>
      </c>
      <c r="D496" s="325" t="s">
        <v>145</v>
      </c>
      <c r="E496" s="326" t="s">
        <v>888</v>
      </c>
      <c r="F496" s="327" t="s">
        <v>889</v>
      </c>
      <c r="G496" s="328" t="s">
        <v>278</v>
      </c>
      <c r="H496" s="329">
        <v>0.6</v>
      </c>
      <c r="I496" s="317"/>
      <c r="J496" s="341">
        <f>ROUND(I496*H496,2)</f>
        <v>0</v>
      </c>
      <c r="K496" s="327" t="s">
        <v>137</v>
      </c>
      <c r="L496" s="142"/>
      <c r="M496" s="143" t="s">
        <v>3</v>
      </c>
      <c r="N496" s="144" t="s">
        <v>46</v>
      </c>
      <c r="O496" s="117">
        <v>0</v>
      </c>
      <c r="P496" s="117">
        <f>O496*H496</f>
        <v>0</v>
      </c>
      <c r="Q496" s="117">
        <v>1.367E-2</v>
      </c>
      <c r="R496" s="117">
        <f>Q496*H496</f>
        <v>8.2019999999999992E-3</v>
      </c>
      <c r="S496" s="117">
        <v>0</v>
      </c>
      <c r="T496" s="118">
        <f>S496*H496</f>
        <v>0</v>
      </c>
      <c r="AR496" s="119" t="s">
        <v>245</v>
      </c>
      <c r="AT496" s="119" t="s">
        <v>145</v>
      </c>
      <c r="AU496" s="119" t="s">
        <v>85</v>
      </c>
      <c r="AY496" s="17" t="s">
        <v>131</v>
      </c>
      <c r="BE496" s="120">
        <f>IF(N496="základní",J496,0)</f>
        <v>0</v>
      </c>
      <c r="BF496" s="120">
        <f>IF(N496="snížená",J496,0)</f>
        <v>0</v>
      </c>
      <c r="BG496" s="120">
        <f>IF(N496="zákl. přenesená",J496,0)</f>
        <v>0</v>
      </c>
      <c r="BH496" s="120">
        <f>IF(N496="sníž. přenesená",J496,0)</f>
        <v>0</v>
      </c>
      <c r="BI496" s="120">
        <f>IF(N496="nulová",J496,0)</f>
        <v>0</v>
      </c>
      <c r="BJ496" s="17" t="s">
        <v>83</v>
      </c>
      <c r="BK496" s="120">
        <f>ROUND(I496*H496,2)</f>
        <v>0</v>
      </c>
      <c r="BL496" s="17" t="s">
        <v>239</v>
      </c>
      <c r="BM496" s="119" t="s">
        <v>890</v>
      </c>
    </row>
    <row r="497" spans="2:65" s="13" customFormat="1" hidden="1" x14ac:dyDescent="0.25">
      <c r="B497" s="130"/>
      <c r="D497" s="125" t="s">
        <v>142</v>
      </c>
      <c r="F497" s="132" t="s">
        <v>891</v>
      </c>
      <c r="H497" s="133">
        <v>0.6</v>
      </c>
      <c r="L497" s="130"/>
      <c r="M497" s="134"/>
      <c r="T497" s="135"/>
      <c r="AT497" s="131" t="s">
        <v>142</v>
      </c>
      <c r="AU497" s="131" t="s">
        <v>85</v>
      </c>
      <c r="AV497" s="13" t="s">
        <v>85</v>
      </c>
      <c r="AW497" s="13" t="s">
        <v>4</v>
      </c>
      <c r="AX497" s="13" t="s">
        <v>83</v>
      </c>
      <c r="AY497" s="131" t="s">
        <v>131</v>
      </c>
    </row>
    <row r="498" spans="2:65" s="1" customFormat="1" ht="37.75" customHeight="1" x14ac:dyDescent="0.25">
      <c r="B498" s="108"/>
      <c r="C498" s="320">
        <v>83</v>
      </c>
      <c r="D498" s="320" t="s">
        <v>133</v>
      </c>
      <c r="E498" s="321" t="s">
        <v>893</v>
      </c>
      <c r="F498" s="322" t="s">
        <v>894</v>
      </c>
      <c r="G498" s="323" t="s">
        <v>278</v>
      </c>
      <c r="H498" s="324">
        <v>0.5</v>
      </c>
      <c r="I498" s="316"/>
      <c r="J498" s="340">
        <f>ROUND(I498*H498,2)</f>
        <v>0</v>
      </c>
      <c r="K498" s="322" t="s">
        <v>137</v>
      </c>
      <c r="L498" s="26"/>
      <c r="M498" s="115" t="s">
        <v>3</v>
      </c>
      <c r="N498" s="116" t="s">
        <v>46</v>
      </c>
      <c r="O498" s="117">
        <v>1.33</v>
      </c>
      <c r="P498" s="117">
        <f>O498*H498</f>
        <v>0.66500000000000004</v>
      </c>
      <c r="Q498" s="117">
        <v>0</v>
      </c>
      <c r="R498" s="117">
        <f>Q498*H498</f>
        <v>0</v>
      </c>
      <c r="S498" s="117">
        <v>0</v>
      </c>
      <c r="T498" s="118">
        <f>S498*H498</f>
        <v>0</v>
      </c>
      <c r="AR498" s="119" t="s">
        <v>239</v>
      </c>
      <c r="AT498" s="119" t="s">
        <v>133</v>
      </c>
      <c r="AU498" s="119" t="s">
        <v>85</v>
      </c>
      <c r="AY498" s="17" t="s">
        <v>131</v>
      </c>
      <c r="BE498" s="120">
        <f>IF(N498="základní",J498,0)</f>
        <v>0</v>
      </c>
      <c r="BF498" s="120">
        <f>IF(N498="snížená",J498,0)</f>
        <v>0</v>
      </c>
      <c r="BG498" s="120">
        <f>IF(N498="zákl. přenesená",J498,0)</f>
        <v>0</v>
      </c>
      <c r="BH498" s="120">
        <f>IF(N498="sníž. přenesená",J498,0)</f>
        <v>0</v>
      </c>
      <c r="BI498" s="120">
        <f>IF(N498="nulová",J498,0)</f>
        <v>0</v>
      </c>
      <c r="BJ498" s="17" t="s">
        <v>83</v>
      </c>
      <c r="BK498" s="120">
        <f>ROUND(I498*H498,2)</f>
        <v>0</v>
      </c>
      <c r="BL498" s="17" t="s">
        <v>239</v>
      </c>
      <c r="BM498" s="119" t="s">
        <v>895</v>
      </c>
    </row>
    <row r="499" spans="2:65" s="1" customFormat="1" hidden="1" x14ac:dyDescent="0.25">
      <c r="B499" s="26"/>
      <c r="D499" s="121" t="s">
        <v>140</v>
      </c>
      <c r="F499" s="122" t="s">
        <v>896</v>
      </c>
      <c r="L499" s="26"/>
      <c r="M499" s="123"/>
      <c r="T499" s="39"/>
      <c r="AT499" s="17" t="s">
        <v>140</v>
      </c>
      <c r="AU499" s="17" t="s">
        <v>85</v>
      </c>
    </row>
    <row r="500" spans="2:65" s="12" customFormat="1" ht="30.9" hidden="1" x14ac:dyDescent="0.25">
      <c r="B500" s="124"/>
      <c r="D500" s="125" t="s">
        <v>142</v>
      </c>
      <c r="E500" s="126" t="s">
        <v>3</v>
      </c>
      <c r="F500" s="127" t="s">
        <v>897</v>
      </c>
      <c r="H500" s="126" t="s">
        <v>3</v>
      </c>
      <c r="L500" s="124"/>
      <c r="M500" s="128"/>
      <c r="T500" s="129"/>
      <c r="AT500" s="126" t="s">
        <v>142</v>
      </c>
      <c r="AU500" s="126" t="s">
        <v>85</v>
      </c>
      <c r="AV500" s="12" t="s">
        <v>83</v>
      </c>
      <c r="AW500" s="12" t="s">
        <v>37</v>
      </c>
      <c r="AX500" s="12" t="s">
        <v>75</v>
      </c>
      <c r="AY500" s="126" t="s">
        <v>131</v>
      </c>
    </row>
    <row r="501" spans="2:65" s="13" customFormat="1" hidden="1" x14ac:dyDescent="0.25">
      <c r="B501" s="130"/>
      <c r="D501" s="125" t="s">
        <v>142</v>
      </c>
      <c r="E501" s="131" t="s">
        <v>3</v>
      </c>
      <c r="F501" s="132" t="s">
        <v>886</v>
      </c>
      <c r="H501" s="133">
        <v>0.5</v>
      </c>
      <c r="L501" s="130"/>
      <c r="M501" s="134"/>
      <c r="T501" s="135"/>
      <c r="AT501" s="131" t="s">
        <v>142</v>
      </c>
      <c r="AU501" s="131" t="s">
        <v>85</v>
      </c>
      <c r="AV501" s="13" t="s">
        <v>85</v>
      </c>
      <c r="AW501" s="13" t="s">
        <v>37</v>
      </c>
      <c r="AX501" s="13" t="s">
        <v>83</v>
      </c>
      <c r="AY501" s="131" t="s">
        <v>131</v>
      </c>
    </row>
    <row r="502" spans="2:65" s="1" customFormat="1" ht="16.5" customHeight="1" x14ac:dyDescent="0.25">
      <c r="B502" s="108"/>
      <c r="C502" s="325">
        <v>84</v>
      </c>
      <c r="D502" s="325" t="s">
        <v>145</v>
      </c>
      <c r="E502" s="326" t="s">
        <v>899</v>
      </c>
      <c r="F502" s="327" t="s">
        <v>900</v>
      </c>
      <c r="G502" s="328" t="s">
        <v>278</v>
      </c>
      <c r="H502" s="329">
        <v>0.6</v>
      </c>
      <c r="I502" s="317"/>
      <c r="J502" s="341">
        <f>ROUND(I502*H502,2)</f>
        <v>0</v>
      </c>
      <c r="K502" s="327" t="s">
        <v>137</v>
      </c>
      <c r="L502" s="142"/>
      <c r="M502" s="143" t="s">
        <v>3</v>
      </c>
      <c r="N502" s="144" t="s">
        <v>46</v>
      </c>
      <c r="O502" s="117">
        <v>0</v>
      </c>
      <c r="P502" s="117">
        <f>O502*H502</f>
        <v>0</v>
      </c>
      <c r="Q502" s="117">
        <v>3.4099999999999998E-2</v>
      </c>
      <c r="R502" s="117">
        <f>Q502*H502</f>
        <v>2.0459999999999999E-2</v>
      </c>
      <c r="S502" s="117">
        <v>0</v>
      </c>
      <c r="T502" s="118">
        <f>S502*H502</f>
        <v>0</v>
      </c>
      <c r="AR502" s="119" t="s">
        <v>245</v>
      </c>
      <c r="AT502" s="119" t="s">
        <v>145</v>
      </c>
      <c r="AU502" s="119" t="s">
        <v>85</v>
      </c>
      <c r="AY502" s="17" t="s">
        <v>131</v>
      </c>
      <c r="BE502" s="120">
        <f>IF(N502="základní",J502,0)</f>
        <v>0</v>
      </c>
      <c r="BF502" s="120">
        <f>IF(N502="snížená",J502,0)</f>
        <v>0</v>
      </c>
      <c r="BG502" s="120">
        <f>IF(N502="zákl. přenesená",J502,0)</f>
        <v>0</v>
      </c>
      <c r="BH502" s="120">
        <f>IF(N502="sníž. přenesená",J502,0)</f>
        <v>0</v>
      </c>
      <c r="BI502" s="120">
        <f>IF(N502="nulová",J502,0)</f>
        <v>0</v>
      </c>
      <c r="BJ502" s="17" t="s">
        <v>83</v>
      </c>
      <c r="BK502" s="120">
        <f>ROUND(I502*H502,2)</f>
        <v>0</v>
      </c>
      <c r="BL502" s="17" t="s">
        <v>239</v>
      </c>
      <c r="BM502" s="119" t="s">
        <v>901</v>
      </c>
    </row>
    <row r="503" spans="2:65" s="13" customFormat="1" hidden="1" x14ac:dyDescent="0.25">
      <c r="B503" s="130"/>
      <c r="D503" s="125" t="s">
        <v>142</v>
      </c>
      <c r="F503" s="132" t="s">
        <v>891</v>
      </c>
      <c r="H503" s="133">
        <v>0.6</v>
      </c>
      <c r="L503" s="130"/>
      <c r="M503" s="134"/>
      <c r="T503" s="135"/>
      <c r="AT503" s="131" t="s">
        <v>142</v>
      </c>
      <c r="AU503" s="131" t="s">
        <v>85</v>
      </c>
      <c r="AV503" s="13" t="s">
        <v>85</v>
      </c>
      <c r="AW503" s="13" t="s">
        <v>4</v>
      </c>
      <c r="AX503" s="13" t="s">
        <v>83</v>
      </c>
      <c r="AY503" s="131" t="s">
        <v>131</v>
      </c>
    </row>
    <row r="504" spans="2:65" s="13" customFormat="1" hidden="1" x14ac:dyDescent="0.25">
      <c r="B504" s="130"/>
      <c r="D504" s="125"/>
      <c r="F504" s="132"/>
      <c r="H504" s="133"/>
      <c r="L504" s="130"/>
      <c r="M504" s="134"/>
      <c r="T504" s="135"/>
      <c r="AT504" s="131"/>
      <c r="AU504" s="131"/>
      <c r="AY504" s="131"/>
    </row>
    <row r="505" spans="2:65" s="13" customFormat="1" ht="11.7" x14ac:dyDescent="0.25">
      <c r="B505" s="130"/>
      <c r="C505" s="325">
        <v>85</v>
      </c>
      <c r="D505" s="325" t="s">
        <v>145</v>
      </c>
      <c r="E505" s="326" t="s">
        <v>1825</v>
      </c>
      <c r="F505" s="327" t="s">
        <v>1826</v>
      </c>
      <c r="G505" s="328" t="s">
        <v>194</v>
      </c>
      <c r="H505" s="329">
        <v>1</v>
      </c>
      <c r="I505" s="317"/>
      <c r="J505" s="341">
        <f>H505*I505</f>
        <v>0</v>
      </c>
      <c r="K505" s="327" t="s">
        <v>137</v>
      </c>
      <c r="L505" s="130"/>
      <c r="M505" s="134"/>
      <c r="T505" s="135"/>
      <c r="AT505" s="131"/>
      <c r="AU505" s="131"/>
      <c r="AY505" s="131"/>
      <c r="BK505" s="13">
        <v>1860</v>
      </c>
    </row>
    <row r="506" spans="2:65" s="13" customFormat="1" ht="20.6" hidden="1" x14ac:dyDescent="0.25">
      <c r="B506" s="130"/>
      <c r="C506" s="256"/>
      <c r="D506" s="255" t="s">
        <v>142</v>
      </c>
      <c r="E506" s="256"/>
      <c r="F506" s="243" t="s">
        <v>1742</v>
      </c>
      <c r="G506" s="256"/>
      <c r="H506" s="257"/>
      <c r="I506" s="256"/>
      <c r="J506" s="256"/>
      <c r="K506" s="256"/>
      <c r="L506" s="130"/>
      <c r="M506" s="134"/>
      <c r="T506" s="135"/>
      <c r="AT506" s="131"/>
      <c r="AU506" s="131"/>
      <c r="AY506" s="131"/>
    </row>
    <row r="507" spans="2:65" s="13" customFormat="1" hidden="1" x14ac:dyDescent="0.25">
      <c r="B507" s="130"/>
      <c r="D507" s="125"/>
      <c r="F507" s="132"/>
      <c r="H507" s="133"/>
      <c r="L507" s="130"/>
      <c r="M507" s="134"/>
      <c r="T507" s="135"/>
      <c r="AT507" s="131"/>
      <c r="AU507" s="131"/>
      <c r="AY507" s="131"/>
    </row>
    <row r="508" spans="2:65" s="13" customFormat="1" ht="33.700000000000003" x14ac:dyDescent="0.25">
      <c r="B508" s="130"/>
      <c r="C508" s="346">
        <v>86</v>
      </c>
      <c r="D508" s="320" t="s">
        <v>133</v>
      </c>
      <c r="E508" s="321" t="s">
        <v>1823</v>
      </c>
      <c r="F508" s="322" t="s">
        <v>1824</v>
      </c>
      <c r="G508" s="347" t="s">
        <v>194</v>
      </c>
      <c r="H508" s="348">
        <v>1</v>
      </c>
      <c r="I508" s="345"/>
      <c r="J508" s="349">
        <f>H508*I508</f>
        <v>0</v>
      </c>
      <c r="K508" s="322" t="s">
        <v>137</v>
      </c>
      <c r="L508" s="130"/>
      <c r="M508" s="134"/>
      <c r="T508" s="135"/>
      <c r="AT508" s="131"/>
      <c r="AU508" s="131"/>
      <c r="AY508" s="131"/>
      <c r="BK508" s="13">
        <v>426</v>
      </c>
    </row>
    <row r="509" spans="2:65" s="13" customFormat="1" hidden="1" x14ac:dyDescent="0.25">
      <c r="B509" s="130"/>
      <c r="D509" s="125"/>
      <c r="F509" s="132"/>
      <c r="H509" s="133"/>
      <c r="L509" s="130"/>
      <c r="M509" s="134"/>
      <c r="T509" s="135"/>
      <c r="AT509" s="131"/>
      <c r="AU509" s="131"/>
      <c r="AY509" s="131"/>
    </row>
    <row r="510" spans="2:65" s="1" customFormat="1" ht="24.2" customHeight="1" x14ac:dyDescent="0.25">
      <c r="B510" s="108"/>
      <c r="C510" s="320">
        <v>87</v>
      </c>
      <c r="D510" s="320" t="s">
        <v>133</v>
      </c>
      <c r="E510" s="321" t="s">
        <v>903</v>
      </c>
      <c r="F510" s="322" t="s">
        <v>904</v>
      </c>
      <c r="G510" s="323" t="s">
        <v>194</v>
      </c>
      <c r="H510" s="324">
        <v>2</v>
      </c>
      <c r="I510" s="316"/>
      <c r="J510" s="340">
        <f>ROUND(I510*H510,2)</f>
        <v>0</v>
      </c>
      <c r="K510" s="322" t="s">
        <v>3</v>
      </c>
      <c r="L510" s="26"/>
      <c r="M510" s="115" t="s">
        <v>3</v>
      </c>
      <c r="N510" s="116" t="s">
        <v>46</v>
      </c>
      <c r="O510" s="117">
        <v>0.65</v>
      </c>
      <c r="P510" s="117">
        <f>O510*H510</f>
        <v>1.3</v>
      </c>
      <c r="Q510" s="117">
        <v>1.17E-3</v>
      </c>
      <c r="R510" s="117">
        <f>Q510*H510</f>
        <v>2.3400000000000001E-3</v>
      </c>
      <c r="S510" s="117">
        <v>0</v>
      </c>
      <c r="T510" s="118">
        <f>S510*H510</f>
        <v>0</v>
      </c>
      <c r="AR510" s="119" t="s">
        <v>239</v>
      </c>
      <c r="AT510" s="119" t="s">
        <v>133</v>
      </c>
      <c r="AU510" s="119" t="s">
        <v>85</v>
      </c>
      <c r="AY510" s="17" t="s">
        <v>131</v>
      </c>
      <c r="BE510" s="120">
        <f>IF(N510="základní",J510,0)</f>
        <v>0</v>
      </c>
      <c r="BF510" s="120">
        <f>IF(N510="snížená",J510,0)</f>
        <v>0</v>
      </c>
      <c r="BG510" s="120">
        <f>IF(N510="zákl. přenesená",J510,0)</f>
        <v>0</v>
      </c>
      <c r="BH510" s="120">
        <f>IF(N510="sníž. přenesená",J510,0)</f>
        <v>0</v>
      </c>
      <c r="BI510" s="120">
        <f>IF(N510="nulová",J510,0)</f>
        <v>0</v>
      </c>
      <c r="BJ510" s="17" t="s">
        <v>83</v>
      </c>
      <c r="BK510" s="120">
        <f>ROUND(I510*H510,2)</f>
        <v>0</v>
      </c>
      <c r="BL510" s="17" t="s">
        <v>239</v>
      </c>
      <c r="BM510" s="119" t="s">
        <v>905</v>
      </c>
    </row>
    <row r="511" spans="2:65" s="1" customFormat="1" ht="24.2" customHeight="1" x14ac:dyDescent="0.25">
      <c r="B511" s="108"/>
      <c r="C511" s="320">
        <v>88</v>
      </c>
      <c r="D511" s="320" t="s">
        <v>133</v>
      </c>
      <c r="E511" s="321" t="s">
        <v>907</v>
      </c>
      <c r="F511" s="322" t="s">
        <v>908</v>
      </c>
      <c r="G511" s="323" t="s">
        <v>194</v>
      </c>
      <c r="H511" s="324">
        <v>1</v>
      </c>
      <c r="I511" s="316"/>
      <c r="J511" s="340">
        <f>ROUND(I511*H511,2)</f>
        <v>0</v>
      </c>
      <c r="K511" s="322" t="s">
        <v>3</v>
      </c>
      <c r="L511" s="26"/>
      <c r="M511" s="115" t="s">
        <v>3</v>
      </c>
      <c r="N511" s="116" t="s">
        <v>46</v>
      </c>
      <c r="O511" s="117">
        <v>0.65</v>
      </c>
      <c r="P511" s="117">
        <f>O511*H511</f>
        <v>0.65</v>
      </c>
      <c r="Q511" s="117">
        <v>1.17E-3</v>
      </c>
      <c r="R511" s="117">
        <f>Q511*H511</f>
        <v>1.17E-3</v>
      </c>
      <c r="S511" s="117">
        <v>0</v>
      </c>
      <c r="T511" s="118">
        <f>S511*H511</f>
        <v>0</v>
      </c>
      <c r="AR511" s="119" t="s">
        <v>239</v>
      </c>
      <c r="AT511" s="119" t="s">
        <v>133</v>
      </c>
      <c r="AU511" s="119" t="s">
        <v>85</v>
      </c>
      <c r="AY511" s="17" t="s">
        <v>131</v>
      </c>
      <c r="BE511" s="120">
        <f>IF(N511="základní",J511,0)</f>
        <v>0</v>
      </c>
      <c r="BF511" s="120">
        <f>IF(N511="snížená",J511,0)</f>
        <v>0</v>
      </c>
      <c r="BG511" s="120">
        <f>IF(N511="zákl. přenesená",J511,0)</f>
        <v>0</v>
      </c>
      <c r="BH511" s="120">
        <f>IF(N511="sníž. přenesená",J511,0)</f>
        <v>0</v>
      </c>
      <c r="BI511" s="120">
        <f>IF(N511="nulová",J511,0)</f>
        <v>0</v>
      </c>
      <c r="BJ511" s="17" t="s">
        <v>83</v>
      </c>
      <c r="BK511" s="120">
        <f>ROUND(I511*H511,2)</f>
        <v>0</v>
      </c>
      <c r="BL511" s="17" t="s">
        <v>239</v>
      </c>
      <c r="BM511" s="119" t="s">
        <v>909</v>
      </c>
    </row>
    <row r="512" spans="2:65" s="11" customFormat="1" ht="22.95" customHeight="1" x14ac:dyDescent="0.3">
      <c r="B512" s="97"/>
      <c r="D512" s="98" t="s">
        <v>74</v>
      </c>
      <c r="E512" s="106" t="s">
        <v>910</v>
      </c>
      <c r="F512" s="106" t="s">
        <v>911</v>
      </c>
      <c r="J512" s="107">
        <f>J513</f>
        <v>0</v>
      </c>
      <c r="L512" s="97"/>
      <c r="M512" s="101"/>
      <c r="P512" s="102">
        <f>SUM(P513:P514)</f>
        <v>0.31</v>
      </c>
      <c r="R512" s="102">
        <f>SUM(R513:R514)</f>
        <v>0</v>
      </c>
      <c r="T512" s="103">
        <f>SUM(T513:T514)</f>
        <v>4.4000000000000003E-3</v>
      </c>
      <c r="AR512" s="98" t="s">
        <v>85</v>
      </c>
      <c r="AT512" s="104" t="s">
        <v>74</v>
      </c>
      <c r="AU512" s="104" t="s">
        <v>83</v>
      </c>
      <c r="AY512" s="98" t="s">
        <v>131</v>
      </c>
      <c r="BK512" s="105">
        <f>SUM(BK513:BK514)</f>
        <v>0</v>
      </c>
    </row>
    <row r="513" spans="2:65" s="1" customFormat="1" ht="37.75" customHeight="1" x14ac:dyDescent="0.25">
      <c r="B513" s="108"/>
      <c r="C513" s="320">
        <v>89</v>
      </c>
      <c r="D513" s="320" t="s">
        <v>133</v>
      </c>
      <c r="E513" s="321" t="s">
        <v>913</v>
      </c>
      <c r="F513" s="322" t="s">
        <v>914</v>
      </c>
      <c r="G513" s="323" t="s">
        <v>201</v>
      </c>
      <c r="H513" s="324">
        <v>1</v>
      </c>
      <c r="I513" s="316"/>
      <c r="J513" s="340">
        <f>ROUND(I513*H513,2)</f>
        <v>0</v>
      </c>
      <c r="K513" s="322" t="s">
        <v>137</v>
      </c>
      <c r="L513" s="26"/>
      <c r="M513" s="115" t="s">
        <v>3</v>
      </c>
      <c r="N513" s="116" t="s">
        <v>46</v>
      </c>
      <c r="O513" s="117">
        <v>0.31</v>
      </c>
      <c r="P513" s="117">
        <f>O513*H513</f>
        <v>0.31</v>
      </c>
      <c r="Q513" s="117">
        <v>0</v>
      </c>
      <c r="R513" s="117">
        <f>Q513*H513</f>
        <v>0</v>
      </c>
      <c r="S513" s="117">
        <v>4.4000000000000003E-3</v>
      </c>
      <c r="T513" s="118">
        <f>S513*H513</f>
        <v>4.4000000000000003E-3</v>
      </c>
      <c r="AR513" s="119" t="s">
        <v>239</v>
      </c>
      <c r="AT513" s="119" t="s">
        <v>133</v>
      </c>
      <c r="AU513" s="119" t="s">
        <v>85</v>
      </c>
      <c r="AY513" s="17" t="s">
        <v>131</v>
      </c>
      <c r="BE513" s="120">
        <f>IF(N513="základní",J513,0)</f>
        <v>0</v>
      </c>
      <c r="BF513" s="120">
        <f>IF(N513="snížená",J513,0)</f>
        <v>0</v>
      </c>
      <c r="BG513" s="120">
        <f>IF(N513="zákl. přenesená",J513,0)</f>
        <v>0</v>
      </c>
      <c r="BH513" s="120">
        <f>IF(N513="sníž. přenesená",J513,0)</f>
        <v>0</v>
      </c>
      <c r="BI513" s="120">
        <f>IF(N513="nulová",J513,0)</f>
        <v>0</v>
      </c>
      <c r="BJ513" s="17" t="s">
        <v>83</v>
      </c>
      <c r="BK513" s="120">
        <f>ROUND(I513*H513,2)</f>
        <v>0</v>
      </c>
      <c r="BL513" s="17" t="s">
        <v>239</v>
      </c>
      <c r="BM513" s="119" t="s">
        <v>915</v>
      </c>
    </row>
    <row r="514" spans="2:65" s="1" customFormat="1" hidden="1" x14ac:dyDescent="0.25">
      <c r="B514" s="26"/>
      <c r="D514" s="121" t="s">
        <v>140</v>
      </c>
      <c r="F514" s="122" t="s">
        <v>916</v>
      </c>
      <c r="L514" s="26"/>
      <c r="M514" s="123"/>
      <c r="T514" s="39"/>
      <c r="AT514" s="17" t="s">
        <v>140</v>
      </c>
      <c r="AU514" s="17" t="s">
        <v>85</v>
      </c>
    </row>
    <row r="515" spans="2:65" s="11" customFormat="1" ht="22.95" customHeight="1" x14ac:dyDescent="0.3">
      <c r="B515" s="97"/>
      <c r="D515" s="98" t="s">
        <v>74</v>
      </c>
      <c r="E515" s="106" t="s">
        <v>361</v>
      </c>
      <c r="F515" s="106" t="s">
        <v>362</v>
      </c>
      <c r="J515" s="107">
        <f>SUM(J516:J554)</f>
        <v>0</v>
      </c>
      <c r="L515" s="97"/>
      <c r="M515" s="101"/>
      <c r="P515" s="102">
        <f>SUM(P516:P555)</f>
        <v>64.458340000000021</v>
      </c>
      <c r="R515" s="102">
        <f>SUM(R516:R555)</f>
        <v>1.5000000000000001E-4</v>
      </c>
      <c r="T515" s="103">
        <f>SUM(T516:T555)</f>
        <v>1.1744000000000001</v>
      </c>
      <c r="AR515" s="98" t="s">
        <v>85</v>
      </c>
      <c r="AT515" s="104" t="s">
        <v>74</v>
      </c>
      <c r="AU515" s="104" t="s">
        <v>83</v>
      </c>
      <c r="AY515" s="98" t="s">
        <v>131</v>
      </c>
      <c r="BK515" s="105">
        <f>SUM(BK516:BK555)</f>
        <v>4290</v>
      </c>
    </row>
    <row r="516" spans="2:65" s="1" customFormat="1" ht="16.5" customHeight="1" x14ac:dyDescent="0.25">
      <c r="B516" s="108"/>
      <c r="C516" s="320">
        <v>90</v>
      </c>
      <c r="D516" s="320" t="s">
        <v>133</v>
      </c>
      <c r="E516" s="321" t="s">
        <v>364</v>
      </c>
      <c r="F516" s="322" t="s">
        <v>918</v>
      </c>
      <c r="G516" s="323" t="s">
        <v>278</v>
      </c>
      <c r="H516" s="324">
        <v>12.66</v>
      </c>
      <c r="I516" s="316"/>
      <c r="J516" s="340">
        <f>ROUND(I516*H516,2)</f>
        <v>0</v>
      </c>
      <c r="K516" s="322" t="s">
        <v>137</v>
      </c>
      <c r="L516" s="26"/>
      <c r="M516" s="115" t="s">
        <v>3</v>
      </c>
      <c r="N516" s="116" t="s">
        <v>46</v>
      </c>
      <c r="O516" s="117">
        <v>0.83599999999999997</v>
      </c>
      <c r="P516" s="117">
        <f>O516*H516</f>
        <v>10.58376</v>
      </c>
      <c r="Q516" s="117">
        <v>0</v>
      </c>
      <c r="R516" s="117">
        <f>Q516*H516</f>
        <v>0</v>
      </c>
      <c r="S516" s="117">
        <v>2.5000000000000001E-2</v>
      </c>
      <c r="T516" s="118">
        <f>S516*H516</f>
        <v>0.3165</v>
      </c>
      <c r="AR516" s="119" t="s">
        <v>239</v>
      </c>
      <c r="AT516" s="119" t="s">
        <v>133</v>
      </c>
      <c r="AU516" s="119" t="s">
        <v>85</v>
      </c>
      <c r="AY516" s="17" t="s">
        <v>131</v>
      </c>
      <c r="BE516" s="120">
        <f>IF(N516="základní",J516,0)</f>
        <v>0</v>
      </c>
      <c r="BF516" s="120">
        <f>IF(N516="snížená",J516,0)</f>
        <v>0</v>
      </c>
      <c r="BG516" s="120">
        <f>IF(N516="zákl. přenesená",J516,0)</f>
        <v>0</v>
      </c>
      <c r="BH516" s="120">
        <f>IF(N516="sníž. přenesená",J516,0)</f>
        <v>0</v>
      </c>
      <c r="BI516" s="120">
        <f>IF(N516="nulová",J516,0)</f>
        <v>0</v>
      </c>
      <c r="BJ516" s="17" t="s">
        <v>83</v>
      </c>
      <c r="BK516" s="120">
        <f>ROUND(I516*H516,2)</f>
        <v>0</v>
      </c>
      <c r="BL516" s="17" t="s">
        <v>239</v>
      </c>
      <c r="BM516" s="119" t="s">
        <v>919</v>
      </c>
    </row>
    <row r="517" spans="2:65" s="1" customFormat="1" hidden="1" x14ac:dyDescent="0.25">
      <c r="B517" s="26"/>
      <c r="D517" s="121" t="s">
        <v>140</v>
      </c>
      <c r="F517" s="122" t="s">
        <v>367</v>
      </c>
      <c r="L517" s="26"/>
      <c r="M517" s="123"/>
      <c r="T517" s="39"/>
      <c r="AT517" s="17" t="s">
        <v>140</v>
      </c>
      <c r="AU517" s="17" t="s">
        <v>85</v>
      </c>
    </row>
    <row r="518" spans="2:65" s="13" customFormat="1" hidden="1" x14ac:dyDescent="0.25">
      <c r="B518" s="130"/>
      <c r="D518" s="125" t="s">
        <v>142</v>
      </c>
      <c r="E518" s="131" t="s">
        <v>3</v>
      </c>
      <c r="F518" s="132" t="s">
        <v>920</v>
      </c>
      <c r="H518" s="133">
        <v>12.66</v>
      </c>
      <c r="L518" s="130"/>
      <c r="M518" s="134"/>
      <c r="T518" s="135"/>
      <c r="AT518" s="131" t="s">
        <v>142</v>
      </c>
      <c r="AU518" s="131" t="s">
        <v>85</v>
      </c>
      <c r="AV518" s="13" t="s">
        <v>85</v>
      </c>
      <c r="AW518" s="13" t="s">
        <v>37</v>
      </c>
      <c r="AX518" s="13" t="s">
        <v>83</v>
      </c>
      <c r="AY518" s="131" t="s">
        <v>131</v>
      </c>
    </row>
    <row r="519" spans="2:65" s="1" customFormat="1" ht="24.2" customHeight="1" x14ac:dyDescent="0.25">
      <c r="B519" s="108"/>
      <c r="C519" s="320">
        <v>91</v>
      </c>
      <c r="D519" s="320" t="s">
        <v>133</v>
      </c>
      <c r="E519" s="321" t="s">
        <v>371</v>
      </c>
      <c r="F519" s="322" t="s">
        <v>922</v>
      </c>
      <c r="G519" s="323" t="s">
        <v>278</v>
      </c>
      <c r="H519" s="324">
        <v>12.67</v>
      </c>
      <c r="I519" s="316"/>
      <c r="J519" s="340">
        <f>ROUND(I519*H519,2)</f>
        <v>0</v>
      </c>
      <c r="K519" s="322" t="s">
        <v>137</v>
      </c>
      <c r="L519" s="26"/>
      <c r="M519" s="115" t="s">
        <v>3</v>
      </c>
      <c r="N519" s="116" t="s">
        <v>46</v>
      </c>
      <c r="O519" s="117">
        <v>0.52800000000000002</v>
      </c>
      <c r="P519" s="117">
        <f>O519*H519</f>
        <v>6.6897600000000006</v>
      </c>
      <c r="Q519" s="117">
        <v>0</v>
      </c>
      <c r="R519" s="117">
        <f>Q519*H519</f>
        <v>0</v>
      </c>
      <c r="S519" s="117">
        <v>0</v>
      </c>
      <c r="T519" s="118">
        <f>S519*H519</f>
        <v>0</v>
      </c>
      <c r="AR519" s="119" t="s">
        <v>239</v>
      </c>
      <c r="AT519" s="119" t="s">
        <v>133</v>
      </c>
      <c r="AU519" s="119" t="s">
        <v>85</v>
      </c>
      <c r="AY519" s="17" t="s">
        <v>131</v>
      </c>
      <c r="BE519" s="120">
        <f>IF(N519="základní",J519,0)</f>
        <v>0</v>
      </c>
      <c r="BF519" s="120">
        <f>IF(N519="snížená",J519,0)</f>
        <v>0</v>
      </c>
      <c r="BG519" s="120">
        <f>IF(N519="zákl. přenesená",J519,0)</f>
        <v>0</v>
      </c>
      <c r="BH519" s="120">
        <f>IF(N519="sníž. přenesená",J519,0)</f>
        <v>0</v>
      </c>
      <c r="BI519" s="120">
        <f>IF(N519="nulová",J519,0)</f>
        <v>0</v>
      </c>
      <c r="BJ519" s="17" t="s">
        <v>83</v>
      </c>
      <c r="BK519" s="120">
        <f>ROUND(I519*H519,2)</f>
        <v>0</v>
      </c>
      <c r="BL519" s="17" t="s">
        <v>239</v>
      </c>
      <c r="BM519" s="119" t="s">
        <v>923</v>
      </c>
    </row>
    <row r="520" spans="2:65" s="1" customFormat="1" hidden="1" x14ac:dyDescent="0.25">
      <c r="B520" s="26"/>
      <c r="D520" s="121" t="s">
        <v>140</v>
      </c>
      <c r="F520" s="122" t="s">
        <v>374</v>
      </c>
      <c r="L520" s="26"/>
      <c r="M520" s="123"/>
      <c r="T520" s="39"/>
      <c r="AT520" s="17" t="s">
        <v>140</v>
      </c>
      <c r="AU520" s="17" t="s">
        <v>85</v>
      </c>
    </row>
    <row r="521" spans="2:65" s="12" customFormat="1" hidden="1" x14ac:dyDescent="0.25">
      <c r="B521" s="124"/>
      <c r="D521" s="125" t="s">
        <v>142</v>
      </c>
      <c r="E521" s="126" t="s">
        <v>3</v>
      </c>
      <c r="F521" s="127" t="s">
        <v>924</v>
      </c>
      <c r="H521" s="126" t="s">
        <v>3</v>
      </c>
      <c r="L521" s="124"/>
      <c r="M521" s="128"/>
      <c r="T521" s="129"/>
      <c r="AT521" s="126" t="s">
        <v>142</v>
      </c>
      <c r="AU521" s="126" t="s">
        <v>85</v>
      </c>
      <c r="AV521" s="12" t="s">
        <v>83</v>
      </c>
      <c r="AW521" s="12" t="s">
        <v>37</v>
      </c>
      <c r="AX521" s="12" t="s">
        <v>75</v>
      </c>
      <c r="AY521" s="126" t="s">
        <v>131</v>
      </c>
    </row>
    <row r="522" spans="2:65" s="13" customFormat="1" hidden="1" x14ac:dyDescent="0.25">
      <c r="B522" s="130"/>
      <c r="D522" s="125" t="s">
        <v>142</v>
      </c>
      <c r="E522" s="131" t="s">
        <v>3</v>
      </c>
      <c r="F522" s="132" t="s">
        <v>180</v>
      </c>
      <c r="H522" s="133">
        <v>6</v>
      </c>
      <c r="L522" s="130"/>
      <c r="M522" s="134"/>
      <c r="T522" s="135"/>
      <c r="AT522" s="131" t="s">
        <v>142</v>
      </c>
      <c r="AU522" s="131" t="s">
        <v>85</v>
      </c>
      <c r="AV522" s="13" t="s">
        <v>85</v>
      </c>
      <c r="AW522" s="13" t="s">
        <v>37</v>
      </c>
      <c r="AX522" s="13" t="s">
        <v>75</v>
      </c>
      <c r="AY522" s="131" t="s">
        <v>131</v>
      </c>
    </row>
    <row r="523" spans="2:65" s="12" customFormat="1" hidden="1" x14ac:dyDescent="0.25">
      <c r="B523" s="124"/>
      <c r="D523" s="125" t="s">
        <v>142</v>
      </c>
      <c r="E523" s="126" t="s">
        <v>3</v>
      </c>
      <c r="F523" s="127" t="s">
        <v>925</v>
      </c>
      <c r="H523" s="126" t="s">
        <v>3</v>
      </c>
      <c r="L523" s="124"/>
      <c r="M523" s="128"/>
      <c r="T523" s="129"/>
      <c r="AT523" s="126" t="s">
        <v>142</v>
      </c>
      <c r="AU523" s="126" t="s">
        <v>85</v>
      </c>
      <c r="AV523" s="12" t="s">
        <v>83</v>
      </c>
      <c r="AW523" s="12" t="s">
        <v>37</v>
      </c>
      <c r="AX523" s="12" t="s">
        <v>75</v>
      </c>
      <c r="AY523" s="126" t="s">
        <v>131</v>
      </c>
    </row>
    <row r="524" spans="2:65" s="13" customFormat="1" hidden="1" x14ac:dyDescent="0.25">
      <c r="B524" s="130"/>
      <c r="D524" s="125" t="s">
        <v>142</v>
      </c>
      <c r="E524" s="131" t="s">
        <v>3</v>
      </c>
      <c r="F524" s="132" t="s">
        <v>926</v>
      </c>
      <c r="H524" s="133">
        <v>6.67</v>
      </c>
      <c r="L524" s="130"/>
      <c r="M524" s="134"/>
      <c r="T524" s="135"/>
      <c r="AT524" s="131" t="s">
        <v>142</v>
      </c>
      <c r="AU524" s="131" t="s">
        <v>85</v>
      </c>
      <c r="AV524" s="13" t="s">
        <v>85</v>
      </c>
      <c r="AW524" s="13" t="s">
        <v>37</v>
      </c>
      <c r="AX524" s="13" t="s">
        <v>75</v>
      </c>
      <c r="AY524" s="131" t="s">
        <v>131</v>
      </c>
    </row>
    <row r="525" spans="2:65" s="14" customFormat="1" hidden="1" x14ac:dyDescent="0.25">
      <c r="B525" s="145"/>
      <c r="D525" s="125" t="s">
        <v>142</v>
      </c>
      <c r="E525" s="146" t="s">
        <v>3</v>
      </c>
      <c r="F525" s="147" t="s">
        <v>162</v>
      </c>
      <c r="H525" s="148">
        <v>12.67</v>
      </c>
      <c r="L525" s="145"/>
      <c r="M525" s="149"/>
      <c r="T525" s="150"/>
      <c r="AT525" s="146" t="s">
        <v>142</v>
      </c>
      <c r="AU525" s="146" t="s">
        <v>85</v>
      </c>
      <c r="AV525" s="14" t="s">
        <v>138</v>
      </c>
      <c r="AW525" s="14" t="s">
        <v>37</v>
      </c>
      <c r="AX525" s="14" t="s">
        <v>83</v>
      </c>
      <c r="AY525" s="146" t="s">
        <v>131</v>
      </c>
    </row>
    <row r="526" spans="2:65" s="1" customFormat="1" ht="33" customHeight="1" x14ac:dyDescent="0.25">
      <c r="B526" s="108"/>
      <c r="C526" s="320">
        <v>92</v>
      </c>
      <c r="D526" s="320" t="s">
        <v>133</v>
      </c>
      <c r="E526" s="321" t="s">
        <v>928</v>
      </c>
      <c r="F526" s="322" t="s">
        <v>929</v>
      </c>
      <c r="G526" s="323" t="s">
        <v>165</v>
      </c>
      <c r="H526" s="324">
        <v>0.96</v>
      </c>
      <c r="I526" s="316"/>
      <c r="J526" s="340">
        <f>ROUND(I526*H526,2)</f>
        <v>0</v>
      </c>
      <c r="K526" s="322" t="s">
        <v>137</v>
      </c>
      <c r="L526" s="26"/>
      <c r="M526" s="115" t="s">
        <v>3</v>
      </c>
      <c r="N526" s="116" t="s">
        <v>46</v>
      </c>
      <c r="O526" s="117">
        <v>1.7769999999999999</v>
      </c>
      <c r="P526" s="117">
        <f>O526*H526</f>
        <v>1.7059199999999999</v>
      </c>
      <c r="Q526" s="117">
        <v>0</v>
      </c>
      <c r="R526" s="117">
        <f>Q526*H526</f>
        <v>0</v>
      </c>
      <c r="S526" s="117">
        <v>0.04</v>
      </c>
      <c r="T526" s="118">
        <f>S526*H526</f>
        <v>3.8399999999999997E-2</v>
      </c>
      <c r="AR526" s="119" t="s">
        <v>239</v>
      </c>
      <c r="AT526" s="119" t="s">
        <v>133</v>
      </c>
      <c r="AU526" s="119" t="s">
        <v>85</v>
      </c>
      <c r="AY526" s="17" t="s">
        <v>131</v>
      </c>
      <c r="BE526" s="120">
        <f>IF(N526="základní",J526,0)</f>
        <v>0</v>
      </c>
      <c r="BF526" s="120">
        <f>IF(N526="snížená",J526,0)</f>
        <v>0</v>
      </c>
      <c r="BG526" s="120">
        <f>IF(N526="zákl. přenesená",J526,0)</f>
        <v>0</v>
      </c>
      <c r="BH526" s="120">
        <f>IF(N526="sníž. přenesená",J526,0)</f>
        <v>0</v>
      </c>
      <c r="BI526" s="120">
        <f>IF(N526="nulová",J526,0)</f>
        <v>0</v>
      </c>
      <c r="BJ526" s="17" t="s">
        <v>83</v>
      </c>
      <c r="BK526" s="120">
        <f>ROUND(I526*H526,2)</f>
        <v>0</v>
      </c>
      <c r="BL526" s="17" t="s">
        <v>239</v>
      </c>
      <c r="BM526" s="119" t="s">
        <v>930</v>
      </c>
    </row>
    <row r="527" spans="2:65" s="1" customFormat="1" hidden="1" x14ac:dyDescent="0.25">
      <c r="B527" s="26"/>
      <c r="D527" s="121" t="s">
        <v>140</v>
      </c>
      <c r="F527" s="122" t="s">
        <v>931</v>
      </c>
      <c r="L527" s="26"/>
      <c r="M527" s="123"/>
      <c r="T527" s="39"/>
      <c r="AT527" s="17" t="s">
        <v>140</v>
      </c>
      <c r="AU527" s="17" t="s">
        <v>85</v>
      </c>
    </row>
    <row r="528" spans="2:65" s="12" customFormat="1" hidden="1" x14ac:dyDescent="0.25">
      <c r="B528" s="124"/>
      <c r="D528" s="125" t="s">
        <v>142</v>
      </c>
      <c r="E528" s="126" t="s">
        <v>3</v>
      </c>
      <c r="F528" s="127" t="s">
        <v>932</v>
      </c>
      <c r="H528" s="126" t="s">
        <v>3</v>
      </c>
      <c r="L528" s="124"/>
      <c r="M528" s="128"/>
      <c r="T528" s="129"/>
      <c r="AT528" s="126" t="s">
        <v>142</v>
      </c>
      <c r="AU528" s="126" t="s">
        <v>85</v>
      </c>
      <c r="AV528" s="12" t="s">
        <v>83</v>
      </c>
      <c r="AW528" s="12" t="s">
        <v>37</v>
      </c>
      <c r="AX528" s="12" t="s">
        <v>75</v>
      </c>
      <c r="AY528" s="126" t="s">
        <v>131</v>
      </c>
    </row>
    <row r="529" spans="2:65" s="13" customFormat="1" hidden="1" x14ac:dyDescent="0.25">
      <c r="B529" s="130"/>
      <c r="D529" s="125" t="s">
        <v>142</v>
      </c>
      <c r="E529" s="131" t="s">
        <v>3</v>
      </c>
      <c r="F529" s="132" t="s">
        <v>933</v>
      </c>
      <c r="H529" s="133">
        <v>0.96</v>
      </c>
      <c r="L529" s="130"/>
      <c r="M529" s="134"/>
      <c r="T529" s="135"/>
      <c r="AT529" s="131" t="s">
        <v>142</v>
      </c>
      <c r="AU529" s="131" t="s">
        <v>85</v>
      </c>
      <c r="AV529" s="13" t="s">
        <v>85</v>
      </c>
      <c r="AW529" s="13" t="s">
        <v>37</v>
      </c>
      <c r="AX529" s="13" t="s">
        <v>83</v>
      </c>
      <c r="AY529" s="131" t="s">
        <v>131</v>
      </c>
    </row>
    <row r="530" spans="2:65" s="1" customFormat="1" ht="33" customHeight="1" x14ac:dyDescent="0.25">
      <c r="B530" s="108"/>
      <c r="C530" s="320">
        <v>93</v>
      </c>
      <c r="D530" s="320" t="s">
        <v>133</v>
      </c>
      <c r="E530" s="321" t="s">
        <v>935</v>
      </c>
      <c r="F530" s="322" t="s">
        <v>936</v>
      </c>
      <c r="G530" s="323" t="s">
        <v>165</v>
      </c>
      <c r="H530" s="324">
        <v>12.3</v>
      </c>
      <c r="I530" s="316"/>
      <c r="J530" s="340">
        <f>ROUND(I530*H530,2)</f>
        <v>0</v>
      </c>
      <c r="K530" s="322" t="s">
        <v>137</v>
      </c>
      <c r="L530" s="26"/>
      <c r="M530" s="115" t="s">
        <v>3</v>
      </c>
      <c r="N530" s="116" t="s">
        <v>46</v>
      </c>
      <c r="O530" s="117">
        <v>1.7130000000000001</v>
      </c>
      <c r="P530" s="117">
        <f>O530*H530</f>
        <v>21.069900000000001</v>
      </c>
      <c r="Q530" s="117">
        <v>0</v>
      </c>
      <c r="R530" s="117">
        <f>Q530*H530</f>
        <v>0</v>
      </c>
      <c r="S530" s="117">
        <v>5.5E-2</v>
      </c>
      <c r="T530" s="118">
        <f>S530*H530</f>
        <v>0.67649999999999999</v>
      </c>
      <c r="AR530" s="119" t="s">
        <v>239</v>
      </c>
      <c r="AT530" s="119" t="s">
        <v>133</v>
      </c>
      <c r="AU530" s="119" t="s">
        <v>85</v>
      </c>
      <c r="AY530" s="17" t="s">
        <v>131</v>
      </c>
      <c r="BE530" s="120">
        <f>IF(N530="základní",J530,0)</f>
        <v>0</v>
      </c>
      <c r="BF530" s="120">
        <f>IF(N530="snížená",J530,0)</f>
        <v>0</v>
      </c>
      <c r="BG530" s="120">
        <f>IF(N530="zákl. přenesená",J530,0)</f>
        <v>0</v>
      </c>
      <c r="BH530" s="120">
        <f>IF(N530="sníž. přenesená",J530,0)</f>
        <v>0</v>
      </c>
      <c r="BI530" s="120">
        <f>IF(N530="nulová",J530,0)</f>
        <v>0</v>
      </c>
      <c r="BJ530" s="17" t="s">
        <v>83</v>
      </c>
      <c r="BK530" s="120">
        <f>ROUND(I530*H530,2)</f>
        <v>0</v>
      </c>
      <c r="BL530" s="17" t="s">
        <v>239</v>
      </c>
      <c r="BM530" s="119" t="s">
        <v>937</v>
      </c>
    </row>
    <row r="531" spans="2:65" s="1" customFormat="1" hidden="1" x14ac:dyDescent="0.25">
      <c r="B531" s="26"/>
      <c r="D531" s="121" t="s">
        <v>140</v>
      </c>
      <c r="F531" s="122" t="s">
        <v>938</v>
      </c>
      <c r="L531" s="26"/>
      <c r="M531" s="123"/>
      <c r="T531" s="39"/>
      <c r="AT531" s="17" t="s">
        <v>140</v>
      </c>
      <c r="AU531" s="17" t="s">
        <v>85</v>
      </c>
    </row>
    <row r="532" spans="2:65" s="12" customFormat="1" hidden="1" x14ac:dyDescent="0.25">
      <c r="B532" s="124"/>
      <c r="D532" s="125" t="s">
        <v>142</v>
      </c>
      <c r="E532" s="126" t="s">
        <v>3</v>
      </c>
      <c r="F532" s="127" t="s">
        <v>939</v>
      </c>
      <c r="H532" s="126" t="s">
        <v>3</v>
      </c>
      <c r="L532" s="124"/>
      <c r="M532" s="128"/>
      <c r="T532" s="129"/>
      <c r="AT532" s="126" t="s">
        <v>142</v>
      </c>
      <c r="AU532" s="126" t="s">
        <v>85</v>
      </c>
      <c r="AV532" s="12" t="s">
        <v>83</v>
      </c>
      <c r="AW532" s="12" t="s">
        <v>37</v>
      </c>
      <c r="AX532" s="12" t="s">
        <v>75</v>
      </c>
      <c r="AY532" s="126" t="s">
        <v>131</v>
      </c>
    </row>
    <row r="533" spans="2:65" s="13" customFormat="1" hidden="1" x14ac:dyDescent="0.25">
      <c r="B533" s="130"/>
      <c r="D533" s="125" t="s">
        <v>142</v>
      </c>
      <c r="E533" s="131" t="s">
        <v>3</v>
      </c>
      <c r="F533" s="132" t="s">
        <v>940</v>
      </c>
      <c r="H533" s="133">
        <v>9.6</v>
      </c>
      <c r="L533" s="130"/>
      <c r="M533" s="134"/>
      <c r="T533" s="135"/>
      <c r="AT533" s="131" t="s">
        <v>142</v>
      </c>
      <c r="AU533" s="131" t="s">
        <v>85</v>
      </c>
      <c r="AV533" s="13" t="s">
        <v>85</v>
      </c>
      <c r="AW533" s="13" t="s">
        <v>37</v>
      </c>
      <c r="AX533" s="13" t="s">
        <v>75</v>
      </c>
      <c r="AY533" s="131" t="s">
        <v>131</v>
      </c>
    </row>
    <row r="534" spans="2:65" s="12" customFormat="1" ht="20.6" hidden="1" x14ac:dyDescent="0.25">
      <c r="B534" s="124"/>
      <c r="D534" s="125" t="s">
        <v>142</v>
      </c>
      <c r="E534" s="126" t="s">
        <v>3</v>
      </c>
      <c r="F534" s="127" t="s">
        <v>941</v>
      </c>
      <c r="H534" s="126" t="s">
        <v>3</v>
      </c>
      <c r="L534" s="124"/>
      <c r="M534" s="128"/>
      <c r="T534" s="129"/>
      <c r="AT534" s="126" t="s">
        <v>142</v>
      </c>
      <c r="AU534" s="126" t="s">
        <v>85</v>
      </c>
      <c r="AV534" s="12" t="s">
        <v>83</v>
      </c>
      <c r="AW534" s="12" t="s">
        <v>37</v>
      </c>
      <c r="AX534" s="12" t="s">
        <v>75</v>
      </c>
      <c r="AY534" s="126" t="s">
        <v>131</v>
      </c>
    </row>
    <row r="535" spans="2:65" s="13" customFormat="1" hidden="1" x14ac:dyDescent="0.25">
      <c r="B535" s="130"/>
      <c r="D535" s="125" t="s">
        <v>142</v>
      </c>
      <c r="E535" s="131" t="s">
        <v>3</v>
      </c>
      <c r="F535" s="132" t="s">
        <v>942</v>
      </c>
      <c r="H535" s="133">
        <v>2.7</v>
      </c>
      <c r="L535" s="130"/>
      <c r="M535" s="134"/>
      <c r="T535" s="135"/>
      <c r="AT535" s="131" t="s">
        <v>142</v>
      </c>
      <c r="AU535" s="131" t="s">
        <v>85</v>
      </c>
      <c r="AV535" s="13" t="s">
        <v>85</v>
      </c>
      <c r="AW535" s="13" t="s">
        <v>37</v>
      </c>
      <c r="AX535" s="13" t="s">
        <v>75</v>
      </c>
      <c r="AY535" s="131" t="s">
        <v>131</v>
      </c>
    </row>
    <row r="536" spans="2:65" s="14" customFormat="1" hidden="1" x14ac:dyDescent="0.25">
      <c r="B536" s="145"/>
      <c r="D536" s="125" t="s">
        <v>142</v>
      </c>
      <c r="E536" s="146" t="s">
        <v>3</v>
      </c>
      <c r="F536" s="147" t="s">
        <v>162</v>
      </c>
      <c r="H536" s="148">
        <v>12.3</v>
      </c>
      <c r="L536" s="145"/>
      <c r="M536" s="149"/>
      <c r="T536" s="150"/>
      <c r="AT536" s="146" t="s">
        <v>142</v>
      </c>
      <c r="AU536" s="146" t="s">
        <v>85</v>
      </c>
      <c r="AV536" s="14" t="s">
        <v>138</v>
      </c>
      <c r="AW536" s="14" t="s">
        <v>37</v>
      </c>
      <c r="AX536" s="14" t="s">
        <v>83</v>
      </c>
      <c r="AY536" s="146" t="s">
        <v>131</v>
      </c>
    </row>
    <row r="537" spans="2:65" s="1" customFormat="1" ht="37.75" customHeight="1" x14ac:dyDescent="0.25">
      <c r="B537" s="108"/>
      <c r="C537" s="320">
        <v>94</v>
      </c>
      <c r="D537" s="320" t="s">
        <v>133</v>
      </c>
      <c r="E537" s="321" t="s">
        <v>403</v>
      </c>
      <c r="F537" s="322" t="s">
        <v>944</v>
      </c>
      <c r="G537" s="323" t="s">
        <v>194</v>
      </c>
      <c r="H537" s="324">
        <v>7</v>
      </c>
      <c r="I537" s="316"/>
      <c r="J537" s="340">
        <f>ROUND(I537*H537,2)</f>
        <v>0</v>
      </c>
      <c r="K537" s="322" t="s">
        <v>3</v>
      </c>
      <c r="L537" s="26"/>
      <c r="M537" s="115" t="s">
        <v>3</v>
      </c>
      <c r="N537" s="116" t="s">
        <v>46</v>
      </c>
      <c r="O537" s="117">
        <v>2.0499999999999998</v>
      </c>
      <c r="P537" s="117">
        <f>O537*H537</f>
        <v>14.349999999999998</v>
      </c>
      <c r="Q537" s="117">
        <v>0</v>
      </c>
      <c r="R537" s="117">
        <f>Q537*H537</f>
        <v>0</v>
      </c>
      <c r="S537" s="117">
        <v>0</v>
      </c>
      <c r="T537" s="118">
        <f>S537*H537</f>
        <v>0</v>
      </c>
      <c r="AR537" s="119" t="s">
        <v>239</v>
      </c>
      <c r="AT537" s="119" t="s">
        <v>133</v>
      </c>
      <c r="AU537" s="119" t="s">
        <v>85</v>
      </c>
      <c r="AY537" s="17" t="s">
        <v>131</v>
      </c>
      <c r="BE537" s="120">
        <f>IF(N537="základní",J537,0)</f>
        <v>0</v>
      </c>
      <c r="BF537" s="120">
        <f>IF(N537="snížená",J537,0)</f>
        <v>0</v>
      </c>
      <c r="BG537" s="120">
        <f>IF(N537="zákl. přenesená",J537,0)</f>
        <v>0</v>
      </c>
      <c r="BH537" s="120">
        <f>IF(N537="sníž. přenesená",J537,0)</f>
        <v>0</v>
      </c>
      <c r="BI537" s="120">
        <f>IF(N537="nulová",J537,0)</f>
        <v>0</v>
      </c>
      <c r="BJ537" s="17" t="s">
        <v>83</v>
      </c>
      <c r="BK537" s="120">
        <f>ROUND(I537*H537,2)</f>
        <v>0</v>
      </c>
      <c r="BL537" s="17" t="s">
        <v>239</v>
      </c>
      <c r="BM537" s="119" t="s">
        <v>945</v>
      </c>
    </row>
    <row r="538" spans="2:65" s="1" customFormat="1" ht="33" customHeight="1" x14ac:dyDescent="0.25">
      <c r="B538" s="108"/>
      <c r="C538" s="320">
        <v>95</v>
      </c>
      <c r="D538" s="320" t="s">
        <v>133</v>
      </c>
      <c r="E538" s="321" t="s">
        <v>947</v>
      </c>
      <c r="F538" s="322" t="s">
        <v>948</v>
      </c>
      <c r="G538" s="323" t="s">
        <v>194</v>
      </c>
      <c r="H538" s="324">
        <v>1</v>
      </c>
      <c r="I538" s="316"/>
      <c r="J538" s="340">
        <f>ROUND(I538*H538,2)</f>
        <v>0</v>
      </c>
      <c r="K538" s="322" t="s">
        <v>3</v>
      </c>
      <c r="L538" s="26"/>
      <c r="M538" s="115" t="s">
        <v>3</v>
      </c>
      <c r="N538" s="116" t="s">
        <v>46</v>
      </c>
      <c r="O538" s="117">
        <v>2.0499999999999998</v>
      </c>
      <c r="P538" s="117">
        <f>O538*H538</f>
        <v>2.0499999999999998</v>
      </c>
      <c r="Q538" s="117">
        <v>0</v>
      </c>
      <c r="R538" s="117">
        <f>Q538*H538</f>
        <v>0</v>
      </c>
      <c r="S538" s="117">
        <v>0</v>
      </c>
      <c r="T538" s="118">
        <f>S538*H538</f>
        <v>0</v>
      </c>
      <c r="AR538" s="119" t="s">
        <v>239</v>
      </c>
      <c r="AT538" s="119" t="s">
        <v>133</v>
      </c>
      <c r="AU538" s="119" t="s">
        <v>85</v>
      </c>
      <c r="AY538" s="17" t="s">
        <v>131</v>
      </c>
      <c r="BE538" s="120">
        <f>IF(N538="základní",J538,0)</f>
        <v>0</v>
      </c>
      <c r="BF538" s="120">
        <f>IF(N538="snížená",J538,0)</f>
        <v>0</v>
      </c>
      <c r="BG538" s="120">
        <f>IF(N538="zákl. přenesená",J538,0)</f>
        <v>0</v>
      </c>
      <c r="BH538" s="120">
        <f>IF(N538="sníž. přenesená",J538,0)</f>
        <v>0</v>
      </c>
      <c r="BI538" s="120">
        <f>IF(N538="nulová",J538,0)</f>
        <v>0</v>
      </c>
      <c r="BJ538" s="17" t="s">
        <v>83</v>
      </c>
      <c r="BK538" s="120">
        <f>ROUND(I538*H538,2)</f>
        <v>0</v>
      </c>
      <c r="BL538" s="17" t="s">
        <v>239</v>
      </c>
      <c r="BM538" s="119" t="s">
        <v>949</v>
      </c>
    </row>
    <row r="539" spans="2:65" s="1" customFormat="1" ht="22.45" x14ac:dyDescent="0.25">
      <c r="B539" s="108"/>
      <c r="C539" s="320">
        <v>96</v>
      </c>
      <c r="D539" s="320" t="s">
        <v>133</v>
      </c>
      <c r="E539" s="321" t="s">
        <v>407</v>
      </c>
      <c r="F539" s="322" t="s">
        <v>408</v>
      </c>
      <c r="G539" s="323" t="s">
        <v>194</v>
      </c>
      <c r="H539" s="324">
        <v>11</v>
      </c>
      <c r="I539" s="316"/>
      <c r="J539" s="340">
        <f>ROUND(I539*H539,2)</f>
        <v>0</v>
      </c>
      <c r="K539" s="322" t="s">
        <v>137</v>
      </c>
      <c r="L539" s="26"/>
      <c r="M539" s="115" t="s">
        <v>3</v>
      </c>
      <c r="N539" s="116" t="s">
        <v>46</v>
      </c>
      <c r="O539" s="117">
        <v>0.6</v>
      </c>
      <c r="P539" s="117">
        <f>O539*H539</f>
        <v>6.6</v>
      </c>
      <c r="Q539" s="117">
        <v>0</v>
      </c>
      <c r="R539" s="117">
        <f>Q539*H539</f>
        <v>0</v>
      </c>
      <c r="S539" s="117">
        <v>1.2999999999999999E-2</v>
      </c>
      <c r="T539" s="118">
        <f>S539*H539</f>
        <v>0.14299999999999999</v>
      </c>
      <c r="AR539" s="119" t="s">
        <v>239</v>
      </c>
      <c r="AT539" s="119" t="s">
        <v>133</v>
      </c>
      <c r="AU539" s="119" t="s">
        <v>85</v>
      </c>
      <c r="AY539" s="17" t="s">
        <v>131</v>
      </c>
      <c r="BE539" s="120">
        <f>IF(N539="základní",J539,0)</f>
        <v>0</v>
      </c>
      <c r="BF539" s="120">
        <f>IF(N539="snížená",J539,0)</f>
        <v>0</v>
      </c>
      <c r="BG539" s="120">
        <f>IF(N539="zákl. přenesená",J539,0)</f>
        <v>0</v>
      </c>
      <c r="BH539" s="120">
        <f>IF(N539="sníž. přenesená",J539,0)</f>
        <v>0</v>
      </c>
      <c r="BI539" s="120">
        <f>IF(N539="nulová",J539,0)</f>
        <v>0</v>
      </c>
      <c r="BJ539" s="17" t="s">
        <v>83</v>
      </c>
      <c r="BK539" s="120">
        <f>ROUND(I539*H539,2)</f>
        <v>0</v>
      </c>
      <c r="BL539" s="17" t="s">
        <v>239</v>
      </c>
      <c r="BM539" s="119" t="s">
        <v>951</v>
      </c>
    </row>
    <row r="540" spans="2:65" s="1" customFormat="1" hidden="1" x14ac:dyDescent="0.25">
      <c r="B540" s="26"/>
      <c r="D540" s="121" t="s">
        <v>140</v>
      </c>
      <c r="F540" s="122" t="s">
        <v>410</v>
      </c>
      <c r="L540" s="26"/>
      <c r="M540" s="123"/>
      <c r="T540" s="39"/>
      <c r="AT540" s="17" t="s">
        <v>140</v>
      </c>
      <c r="AU540" s="17" t="s">
        <v>85</v>
      </c>
    </row>
    <row r="541" spans="2:65" s="12" customFormat="1" hidden="1" x14ac:dyDescent="0.25">
      <c r="B541" s="124"/>
      <c r="D541" s="125" t="s">
        <v>142</v>
      </c>
      <c r="E541" s="126" t="s">
        <v>3</v>
      </c>
      <c r="F541" s="127" t="s">
        <v>411</v>
      </c>
      <c r="H541" s="126" t="s">
        <v>3</v>
      </c>
      <c r="L541" s="124"/>
      <c r="M541" s="128"/>
      <c r="T541" s="129"/>
      <c r="AT541" s="126" t="s">
        <v>142</v>
      </c>
      <c r="AU541" s="126" t="s">
        <v>85</v>
      </c>
      <c r="AV541" s="12" t="s">
        <v>83</v>
      </c>
      <c r="AW541" s="12" t="s">
        <v>37</v>
      </c>
      <c r="AX541" s="12" t="s">
        <v>75</v>
      </c>
      <c r="AY541" s="126" t="s">
        <v>131</v>
      </c>
    </row>
    <row r="542" spans="2:65" s="13" customFormat="1" hidden="1" x14ac:dyDescent="0.25">
      <c r="B542" s="130"/>
      <c r="D542" s="125" t="s">
        <v>142</v>
      </c>
      <c r="E542" s="131" t="s">
        <v>3</v>
      </c>
      <c r="F542" s="132" t="s">
        <v>185</v>
      </c>
      <c r="H542" s="133">
        <v>7</v>
      </c>
      <c r="L542" s="130"/>
      <c r="M542" s="134"/>
      <c r="T542" s="135"/>
      <c r="AT542" s="131" t="s">
        <v>142</v>
      </c>
      <c r="AU542" s="131" t="s">
        <v>85</v>
      </c>
      <c r="AV542" s="13" t="s">
        <v>85</v>
      </c>
      <c r="AW542" s="13" t="s">
        <v>37</v>
      </c>
      <c r="AX542" s="13" t="s">
        <v>75</v>
      </c>
      <c r="AY542" s="131" t="s">
        <v>131</v>
      </c>
    </row>
    <row r="543" spans="2:65" s="12" customFormat="1" hidden="1" x14ac:dyDescent="0.25">
      <c r="B543" s="124"/>
      <c r="D543" s="125" t="s">
        <v>142</v>
      </c>
      <c r="E543" s="146"/>
      <c r="F543" s="127" t="s">
        <v>952</v>
      </c>
      <c r="H543" s="126" t="s">
        <v>3</v>
      </c>
      <c r="I543" s="14"/>
      <c r="L543" s="124"/>
      <c r="M543" s="128"/>
      <c r="T543" s="129"/>
      <c r="AT543" s="126" t="s">
        <v>142</v>
      </c>
      <c r="AU543" s="126" t="s">
        <v>85</v>
      </c>
      <c r="AV543" s="12" t="s">
        <v>83</v>
      </c>
      <c r="AW543" s="12" t="s">
        <v>37</v>
      </c>
      <c r="AX543" s="12" t="s">
        <v>75</v>
      </c>
      <c r="AY543" s="126" t="s">
        <v>131</v>
      </c>
    </row>
    <row r="544" spans="2:65" s="13" customFormat="1" hidden="1" x14ac:dyDescent="0.25">
      <c r="B544" s="130"/>
      <c r="D544" s="125" t="s">
        <v>142</v>
      </c>
      <c r="E544" s="131" t="s">
        <v>3</v>
      </c>
      <c r="F544" s="132" t="s">
        <v>138</v>
      </c>
      <c r="H544" s="133">
        <v>4</v>
      </c>
      <c r="L544" s="130"/>
      <c r="M544" s="134"/>
      <c r="T544" s="135"/>
      <c r="AT544" s="131" t="s">
        <v>142</v>
      </c>
      <c r="AU544" s="131" t="s">
        <v>85</v>
      </c>
      <c r="AV544" s="13" t="s">
        <v>85</v>
      </c>
      <c r="AW544" s="13" t="s">
        <v>37</v>
      </c>
      <c r="AX544" s="13" t="s">
        <v>75</v>
      </c>
      <c r="AY544" s="131" t="s">
        <v>131</v>
      </c>
    </row>
    <row r="545" spans="2:65" s="14" customFormat="1" hidden="1" x14ac:dyDescent="0.25">
      <c r="B545" s="145"/>
      <c r="D545" s="125" t="s">
        <v>142</v>
      </c>
      <c r="E545" s="146" t="s">
        <v>3</v>
      </c>
      <c r="F545" s="147" t="s">
        <v>162</v>
      </c>
      <c r="H545" s="148">
        <v>11</v>
      </c>
      <c r="L545" s="145"/>
      <c r="M545" s="149"/>
      <c r="T545" s="150"/>
      <c r="AT545" s="146" t="s">
        <v>142</v>
      </c>
      <c r="AU545" s="146" t="s">
        <v>85</v>
      </c>
      <c r="AV545" s="14" t="s">
        <v>138</v>
      </c>
      <c r="AW545" s="14" t="s">
        <v>37</v>
      </c>
      <c r="AX545" s="14" t="s">
        <v>83</v>
      </c>
      <c r="AY545" s="146" t="s">
        <v>131</v>
      </c>
    </row>
    <row r="546" spans="2:65" s="1" customFormat="1" ht="22.45" x14ac:dyDescent="0.25">
      <c r="B546" s="108"/>
      <c r="C546" s="320">
        <v>97</v>
      </c>
      <c r="D546" s="320" t="s">
        <v>133</v>
      </c>
      <c r="E546" s="321" t="s">
        <v>424</v>
      </c>
      <c r="F546" s="322" t="s">
        <v>425</v>
      </c>
      <c r="G546" s="323" t="s">
        <v>194</v>
      </c>
      <c r="H546" s="324">
        <v>19</v>
      </c>
      <c r="I546" s="316"/>
      <c r="J546" s="340">
        <f>ROUND(I546*H546,2)</f>
        <v>0</v>
      </c>
      <c r="K546" s="322" t="s">
        <v>137</v>
      </c>
      <c r="L546" s="26"/>
      <c r="M546" s="115" t="s">
        <v>3</v>
      </c>
      <c r="N546" s="116" t="s">
        <v>46</v>
      </c>
      <c r="O546" s="117">
        <v>6.5000000000000002E-2</v>
      </c>
      <c r="P546" s="117">
        <f>O546*H546</f>
        <v>1.2350000000000001</v>
      </c>
      <c r="Q546" s="117">
        <v>0</v>
      </c>
      <c r="R546" s="117">
        <f>Q546*H546</f>
        <v>0</v>
      </c>
      <c r="S546" s="117">
        <v>0</v>
      </c>
      <c r="T546" s="118">
        <f>S546*H546</f>
        <v>0</v>
      </c>
      <c r="AR546" s="119" t="s">
        <v>239</v>
      </c>
      <c r="AT546" s="119" t="s">
        <v>133</v>
      </c>
      <c r="AU546" s="119" t="s">
        <v>85</v>
      </c>
      <c r="AY546" s="17" t="s">
        <v>131</v>
      </c>
      <c r="BE546" s="120">
        <f>IF(N546="základní",J546,0)</f>
        <v>0</v>
      </c>
      <c r="BF546" s="120">
        <f>IF(N546="snížená",J546,0)</f>
        <v>0</v>
      </c>
      <c r="BG546" s="120">
        <f>IF(N546="zákl. přenesená",J546,0)</f>
        <v>0</v>
      </c>
      <c r="BH546" s="120">
        <f>IF(N546="sníž. přenesená",J546,0)</f>
        <v>0</v>
      </c>
      <c r="BI546" s="120">
        <f>IF(N546="nulová",J546,0)</f>
        <v>0</v>
      </c>
      <c r="BJ546" s="17" t="s">
        <v>83</v>
      </c>
      <c r="BK546" s="120">
        <f>ROUND(I546*H546,2)</f>
        <v>0</v>
      </c>
      <c r="BL546" s="17" t="s">
        <v>239</v>
      </c>
      <c r="BM546" s="119" t="s">
        <v>954</v>
      </c>
    </row>
    <row r="547" spans="2:65" s="1" customFormat="1" hidden="1" x14ac:dyDescent="0.25">
      <c r="B547" s="26"/>
      <c r="D547" s="121" t="s">
        <v>140</v>
      </c>
      <c r="F547" s="122" t="s">
        <v>427</v>
      </c>
      <c r="L547" s="26"/>
      <c r="M547" s="123"/>
      <c r="T547" s="39"/>
      <c r="AT547" s="17" t="s">
        <v>140</v>
      </c>
      <c r="AU547" s="17" t="s">
        <v>85</v>
      </c>
    </row>
    <row r="548" spans="2:65" s="1" customFormat="1" ht="24.2" customHeight="1" x14ac:dyDescent="0.25">
      <c r="B548" s="108"/>
      <c r="C548" s="320">
        <v>98</v>
      </c>
      <c r="D548" s="320" t="s">
        <v>133</v>
      </c>
      <c r="E548" s="321" t="s">
        <v>956</v>
      </c>
      <c r="F548" s="322" t="s">
        <v>957</v>
      </c>
      <c r="G548" s="323" t="s">
        <v>201</v>
      </c>
      <c r="H548" s="324">
        <v>1</v>
      </c>
      <c r="I548" s="316"/>
      <c r="J548" s="340">
        <f>ROUND(I548*H548,2)</f>
        <v>0</v>
      </c>
      <c r="K548" s="322" t="s">
        <v>3</v>
      </c>
      <c r="L548" s="26"/>
      <c r="M548" s="115" t="s">
        <v>3</v>
      </c>
      <c r="N548" s="116" t="s">
        <v>46</v>
      </c>
      <c r="O548" s="117">
        <v>5.8000000000000003E-2</v>
      </c>
      <c r="P548" s="117">
        <f>O548*H548</f>
        <v>5.8000000000000003E-2</v>
      </c>
      <c r="Q548" s="117">
        <v>5.0000000000000002E-5</v>
      </c>
      <c r="R548" s="117">
        <f>Q548*H548</f>
        <v>5.0000000000000002E-5</v>
      </c>
      <c r="S548" s="117">
        <v>0</v>
      </c>
      <c r="T548" s="118">
        <f>S548*H548</f>
        <v>0</v>
      </c>
      <c r="AR548" s="119" t="s">
        <v>138</v>
      </c>
      <c r="AT548" s="119" t="s">
        <v>133</v>
      </c>
      <c r="AU548" s="119" t="s">
        <v>85</v>
      </c>
      <c r="AY548" s="17" t="s">
        <v>131</v>
      </c>
      <c r="BE548" s="120">
        <f>IF(N548="základní",J548,0)</f>
        <v>0</v>
      </c>
      <c r="BF548" s="120">
        <f>IF(N548="snížená",J548,0)</f>
        <v>0</v>
      </c>
      <c r="BG548" s="120">
        <f>IF(N548="zákl. přenesená",J548,0)</f>
        <v>0</v>
      </c>
      <c r="BH548" s="120">
        <f>IF(N548="sníž. přenesená",J548,0)</f>
        <v>0</v>
      </c>
      <c r="BI548" s="120">
        <f>IF(N548="nulová",J548,0)</f>
        <v>0</v>
      </c>
      <c r="BJ548" s="17" t="s">
        <v>83</v>
      </c>
      <c r="BK548" s="120">
        <f>ROUND(I548*H548,2)</f>
        <v>0</v>
      </c>
      <c r="BL548" s="17" t="s">
        <v>138</v>
      </c>
      <c r="BM548" s="119" t="s">
        <v>958</v>
      </c>
    </row>
    <row r="549" spans="2:65" s="1" customFormat="1" ht="37.75" customHeight="1" x14ac:dyDescent="0.25">
      <c r="B549" s="108"/>
      <c r="C549" s="320">
        <v>99</v>
      </c>
      <c r="D549" s="320" t="s">
        <v>133</v>
      </c>
      <c r="E549" s="321" t="s">
        <v>960</v>
      </c>
      <c r="F549" s="322" t="s">
        <v>961</v>
      </c>
      <c r="G549" s="323" t="s">
        <v>201</v>
      </c>
      <c r="H549" s="324">
        <v>1</v>
      </c>
      <c r="I549" s="316"/>
      <c r="J549" s="340">
        <f>ROUND(I549*H549,2)</f>
        <v>0</v>
      </c>
      <c r="K549" s="322" t="s">
        <v>3</v>
      </c>
      <c r="L549" s="26"/>
      <c r="M549" s="115" t="s">
        <v>3</v>
      </c>
      <c r="N549" s="116" t="s">
        <v>46</v>
      </c>
      <c r="O549" s="117">
        <v>5.8000000000000003E-2</v>
      </c>
      <c r="P549" s="117">
        <f>O549*H549</f>
        <v>5.8000000000000003E-2</v>
      </c>
      <c r="Q549" s="117">
        <v>5.0000000000000002E-5</v>
      </c>
      <c r="R549" s="117">
        <f>Q549*H549</f>
        <v>5.0000000000000002E-5</v>
      </c>
      <c r="S549" s="117">
        <v>0</v>
      </c>
      <c r="T549" s="118">
        <f>S549*H549</f>
        <v>0</v>
      </c>
      <c r="AR549" s="119" t="s">
        <v>239</v>
      </c>
      <c r="AT549" s="119" t="s">
        <v>133</v>
      </c>
      <c r="AU549" s="119" t="s">
        <v>85</v>
      </c>
      <c r="AY549" s="17" t="s">
        <v>131</v>
      </c>
      <c r="BE549" s="120">
        <f>IF(N549="základní",J549,0)</f>
        <v>0</v>
      </c>
      <c r="BF549" s="120">
        <f>IF(N549="snížená",J549,0)</f>
        <v>0</v>
      </c>
      <c r="BG549" s="120">
        <f>IF(N549="zákl. přenesená",J549,0)</f>
        <v>0</v>
      </c>
      <c r="BH549" s="120">
        <f>IF(N549="sníž. přenesená",J549,0)</f>
        <v>0</v>
      </c>
      <c r="BI549" s="120">
        <f>IF(N549="nulová",J549,0)</f>
        <v>0</v>
      </c>
      <c r="BJ549" s="17" t="s">
        <v>83</v>
      </c>
      <c r="BK549" s="120">
        <f>ROUND(I549*H549,2)</f>
        <v>0</v>
      </c>
      <c r="BL549" s="17" t="s">
        <v>239</v>
      </c>
      <c r="BM549" s="119" t="s">
        <v>962</v>
      </c>
    </row>
    <row r="550" spans="2:65" s="1" customFormat="1" ht="37.75" customHeight="1" x14ac:dyDescent="0.25">
      <c r="B550" s="108"/>
      <c r="C550" s="320">
        <v>100</v>
      </c>
      <c r="D550" s="320" t="s">
        <v>133</v>
      </c>
      <c r="E550" s="321" t="s">
        <v>964</v>
      </c>
      <c r="F550" s="322" t="s">
        <v>965</v>
      </c>
      <c r="G550" s="323" t="s">
        <v>201</v>
      </c>
      <c r="H550" s="324">
        <v>1</v>
      </c>
      <c r="I550" s="316"/>
      <c r="J550" s="340">
        <f>ROUND(I550*H550,2)</f>
        <v>0</v>
      </c>
      <c r="K550" s="322" t="s">
        <v>137</v>
      </c>
      <c r="L550" s="26"/>
      <c r="M550" s="115" t="s">
        <v>3</v>
      </c>
      <c r="N550" s="116" t="s">
        <v>46</v>
      </c>
      <c r="O550" s="117">
        <v>5.8000000000000003E-2</v>
      </c>
      <c r="P550" s="117">
        <f>O550*H550</f>
        <v>5.8000000000000003E-2</v>
      </c>
      <c r="Q550" s="117">
        <v>5.0000000000000002E-5</v>
      </c>
      <c r="R550" s="117">
        <f>Q550*H550</f>
        <v>5.0000000000000002E-5</v>
      </c>
      <c r="S550" s="117">
        <v>0</v>
      </c>
      <c r="T550" s="118">
        <f>S550*H550</f>
        <v>0</v>
      </c>
      <c r="AR550" s="119" t="s">
        <v>239</v>
      </c>
      <c r="AT550" s="119" t="s">
        <v>133</v>
      </c>
      <c r="AU550" s="119" t="s">
        <v>85</v>
      </c>
      <c r="AY550" s="17" t="s">
        <v>131</v>
      </c>
      <c r="BE550" s="120">
        <f>IF(N550="základní",J550,0)</f>
        <v>0</v>
      </c>
      <c r="BF550" s="120">
        <f>IF(N550="snížená",J550,0)</f>
        <v>0</v>
      </c>
      <c r="BG550" s="120">
        <f>IF(N550="zákl. přenesená",J550,0)</f>
        <v>0</v>
      </c>
      <c r="BH550" s="120">
        <f>IF(N550="sníž. přenesená",J550,0)</f>
        <v>0</v>
      </c>
      <c r="BI550" s="120">
        <f>IF(N550="nulová",J550,0)</f>
        <v>0</v>
      </c>
      <c r="BJ550" s="17" t="s">
        <v>83</v>
      </c>
      <c r="BK550" s="120">
        <f>ROUND(I550*H550,2)</f>
        <v>0</v>
      </c>
      <c r="BL550" s="17" t="s">
        <v>239</v>
      </c>
      <c r="BM550" s="119" t="s">
        <v>966</v>
      </c>
    </row>
    <row r="551" spans="2:65" s="1" customFormat="1" ht="37.75" customHeight="1" x14ac:dyDescent="0.25">
      <c r="B551" s="108"/>
      <c r="C551" s="320">
        <v>101</v>
      </c>
      <c r="D551" s="320" t="s">
        <v>133</v>
      </c>
      <c r="E551" s="321" t="s">
        <v>1827</v>
      </c>
      <c r="F551" s="322" t="s">
        <v>1746</v>
      </c>
      <c r="G551" s="323" t="s">
        <v>194</v>
      </c>
      <c r="H551" s="324">
        <v>10</v>
      </c>
      <c r="I551" s="316"/>
      <c r="J551" s="340">
        <f>ROUND(I551*H551,2)</f>
        <v>0</v>
      </c>
      <c r="K551" s="340" t="s">
        <v>137</v>
      </c>
      <c r="L551" s="26"/>
      <c r="M551" s="115"/>
      <c r="N551" s="116"/>
      <c r="O551" s="117"/>
      <c r="P551" s="117"/>
      <c r="Q551" s="117"/>
      <c r="R551" s="117"/>
      <c r="S551" s="117"/>
      <c r="T551" s="118"/>
      <c r="AR551" s="119"/>
      <c r="AT551" s="119"/>
      <c r="AU551" s="119"/>
      <c r="AY551" s="17"/>
      <c r="BE551" s="120"/>
      <c r="BF551" s="120"/>
      <c r="BG551" s="120"/>
      <c r="BH551" s="120"/>
      <c r="BI551" s="120"/>
      <c r="BJ551" s="17"/>
      <c r="BK551" s="120">
        <v>4290</v>
      </c>
      <c r="BL551" s="17"/>
      <c r="BM551" s="119"/>
    </row>
    <row r="552" spans="2:65" s="1" customFormat="1" ht="11.25" hidden="1" customHeight="1" x14ac:dyDescent="0.25">
      <c r="B552" s="108"/>
      <c r="C552" s="258"/>
      <c r="D552" s="258"/>
      <c r="E552" s="259"/>
      <c r="F552" s="260"/>
      <c r="G552" s="261"/>
      <c r="H552" s="262"/>
      <c r="I552" s="263"/>
      <c r="J552" s="263"/>
      <c r="K552" s="260"/>
      <c r="L552" s="26"/>
      <c r="M552" s="115"/>
      <c r="N552" s="116"/>
      <c r="O552" s="117"/>
      <c r="P552" s="117"/>
      <c r="Q552" s="117"/>
      <c r="R552" s="117"/>
      <c r="S552" s="117"/>
      <c r="T552" s="118"/>
      <c r="AR552" s="119"/>
      <c r="AT552" s="119"/>
      <c r="AU552" s="119"/>
      <c r="AY552" s="17"/>
      <c r="BE552" s="120"/>
      <c r="BF552" s="120"/>
      <c r="BG552" s="120"/>
      <c r="BH552" s="120"/>
      <c r="BI552" s="120"/>
      <c r="BJ552" s="17"/>
      <c r="BK552" s="120"/>
      <c r="BL552" s="17"/>
      <c r="BM552" s="119"/>
    </row>
    <row r="553" spans="2:65" s="1" customFormat="1" hidden="1" x14ac:dyDescent="0.25">
      <c r="B553" s="26"/>
      <c r="D553" s="121" t="s">
        <v>140</v>
      </c>
      <c r="F553" s="122" t="s">
        <v>967</v>
      </c>
      <c r="L553" s="26"/>
      <c r="M553" s="123"/>
      <c r="T553" s="39"/>
      <c r="AT553" s="17" t="s">
        <v>140</v>
      </c>
      <c r="AU553" s="17" t="s">
        <v>85</v>
      </c>
    </row>
    <row r="554" spans="2:65" s="1" customFormat="1" ht="44.3" customHeight="1" x14ac:dyDescent="0.25">
      <c r="B554" s="108"/>
      <c r="C554" s="320">
        <v>102</v>
      </c>
      <c r="D554" s="320" t="s">
        <v>133</v>
      </c>
      <c r="E554" s="321" t="s">
        <v>969</v>
      </c>
      <c r="F554" s="322" t="s">
        <v>970</v>
      </c>
      <c r="G554" s="323" t="s">
        <v>971</v>
      </c>
      <c r="H554" s="324">
        <v>3100.9989999999998</v>
      </c>
      <c r="I554" s="316"/>
      <c r="J554" s="340">
        <f>ROUND(I554*H554,2)</f>
        <v>0</v>
      </c>
      <c r="K554" s="322" t="s">
        <v>137</v>
      </c>
      <c r="L554" s="26"/>
      <c r="M554" s="115" t="s">
        <v>3</v>
      </c>
      <c r="N554" s="116" t="s">
        <v>46</v>
      </c>
      <c r="O554" s="117">
        <v>0</v>
      </c>
      <c r="P554" s="117">
        <f>O554*H554</f>
        <v>0</v>
      </c>
      <c r="Q554" s="117">
        <v>0</v>
      </c>
      <c r="R554" s="117">
        <f>Q554*H554</f>
        <v>0</v>
      </c>
      <c r="S554" s="117">
        <v>0</v>
      </c>
      <c r="T554" s="118">
        <f>S554*H554</f>
        <v>0</v>
      </c>
      <c r="AR554" s="119" t="s">
        <v>239</v>
      </c>
      <c r="AT554" s="119" t="s">
        <v>133</v>
      </c>
      <c r="AU554" s="119" t="s">
        <v>85</v>
      </c>
      <c r="AY554" s="17" t="s">
        <v>131</v>
      </c>
      <c r="BE554" s="120">
        <f>IF(N554="základní",J554,0)</f>
        <v>0</v>
      </c>
      <c r="BF554" s="120">
        <f>IF(N554="snížená",J554,0)</f>
        <v>0</v>
      </c>
      <c r="BG554" s="120">
        <f>IF(N554="zákl. přenesená",J554,0)</f>
        <v>0</v>
      </c>
      <c r="BH554" s="120">
        <f>IF(N554="sníž. přenesená",J554,0)</f>
        <v>0</v>
      </c>
      <c r="BI554" s="120">
        <f>IF(N554="nulová",J554,0)</f>
        <v>0</v>
      </c>
      <c r="BJ554" s="17" t="s">
        <v>83</v>
      </c>
      <c r="BK554" s="120">
        <f>ROUND(I554*H554,2)</f>
        <v>0</v>
      </c>
      <c r="BL554" s="17" t="s">
        <v>239</v>
      </c>
      <c r="BM554" s="119" t="s">
        <v>972</v>
      </c>
    </row>
    <row r="555" spans="2:65" s="1" customFormat="1" hidden="1" x14ac:dyDescent="0.25">
      <c r="B555" s="26"/>
      <c r="D555" s="121" t="s">
        <v>140</v>
      </c>
      <c r="F555" s="122" t="s">
        <v>973</v>
      </c>
      <c r="L555" s="26"/>
      <c r="M555" s="123"/>
      <c r="T555" s="39"/>
      <c r="AT555" s="17" t="s">
        <v>140</v>
      </c>
      <c r="AU555" s="17" t="s">
        <v>85</v>
      </c>
    </row>
    <row r="556" spans="2:65" s="11" customFormat="1" ht="22.95" customHeight="1" x14ac:dyDescent="0.3">
      <c r="B556" s="97"/>
      <c r="D556" s="98" t="s">
        <v>74</v>
      </c>
      <c r="E556" s="106" t="s">
        <v>974</v>
      </c>
      <c r="F556" s="106" t="s">
        <v>975</v>
      </c>
      <c r="J556" s="107">
        <f>J557</f>
        <v>0</v>
      </c>
      <c r="L556" s="97"/>
      <c r="M556" s="101"/>
      <c r="P556" s="102">
        <f>SUM(P557:P567)</f>
        <v>61.669440000000002</v>
      </c>
      <c r="R556" s="102">
        <f>SUM(R557:R567)</f>
        <v>0</v>
      </c>
      <c r="T556" s="103">
        <f>SUM(T557:T567)</f>
        <v>13.9376286</v>
      </c>
      <c r="AR556" s="98" t="s">
        <v>85</v>
      </c>
      <c r="AT556" s="104" t="s">
        <v>74</v>
      </c>
      <c r="AU556" s="104" t="s">
        <v>83</v>
      </c>
      <c r="AY556" s="98" t="s">
        <v>131</v>
      </c>
      <c r="BK556" s="105">
        <f>SUM(BK557:BK567)</f>
        <v>0</v>
      </c>
    </row>
    <row r="557" spans="2:65" s="1" customFormat="1" ht="24.2" customHeight="1" x14ac:dyDescent="0.25">
      <c r="B557" s="108"/>
      <c r="C557" s="320">
        <v>103</v>
      </c>
      <c r="D557" s="320" t="s">
        <v>133</v>
      </c>
      <c r="E557" s="321" t="s">
        <v>977</v>
      </c>
      <c r="F557" s="322" t="s">
        <v>978</v>
      </c>
      <c r="G557" s="323" t="s">
        <v>165</v>
      </c>
      <c r="H557" s="324">
        <v>167.58</v>
      </c>
      <c r="I557" s="316"/>
      <c r="J557" s="340">
        <f>ROUND(I557*H557,2)</f>
        <v>0</v>
      </c>
      <c r="K557" s="322" t="s">
        <v>137</v>
      </c>
      <c r="L557" s="26"/>
      <c r="M557" s="115" t="s">
        <v>3</v>
      </c>
      <c r="N557" s="116" t="s">
        <v>46</v>
      </c>
      <c r="O557" s="117">
        <v>0.36799999999999999</v>
      </c>
      <c r="P557" s="117">
        <f>O557*H557</f>
        <v>61.669440000000002</v>
      </c>
      <c r="Q557" s="117">
        <v>0</v>
      </c>
      <c r="R557" s="117">
        <f>Q557*H557</f>
        <v>0</v>
      </c>
      <c r="S557" s="117">
        <v>8.3169999999999994E-2</v>
      </c>
      <c r="T557" s="118">
        <f>S557*H557</f>
        <v>13.9376286</v>
      </c>
      <c r="AR557" s="119" t="s">
        <v>239</v>
      </c>
      <c r="AT557" s="119" t="s">
        <v>133</v>
      </c>
      <c r="AU557" s="119" t="s">
        <v>85</v>
      </c>
      <c r="AY557" s="17" t="s">
        <v>131</v>
      </c>
      <c r="BE557" s="120">
        <f>IF(N557="základní",J557,0)</f>
        <v>0</v>
      </c>
      <c r="BF557" s="120">
        <f>IF(N557="snížená",J557,0)</f>
        <v>0</v>
      </c>
      <c r="BG557" s="120">
        <f>IF(N557="zákl. přenesená",J557,0)</f>
        <v>0</v>
      </c>
      <c r="BH557" s="120">
        <f>IF(N557="sníž. přenesená",J557,0)</f>
        <v>0</v>
      </c>
      <c r="BI557" s="120">
        <f>IF(N557="nulová",J557,0)</f>
        <v>0</v>
      </c>
      <c r="BJ557" s="17" t="s">
        <v>83</v>
      </c>
      <c r="BK557" s="120">
        <f>ROUND(I557*H557,2)</f>
        <v>0</v>
      </c>
      <c r="BL557" s="17" t="s">
        <v>239</v>
      </c>
      <c r="BM557" s="119" t="s">
        <v>979</v>
      </c>
    </row>
    <row r="558" spans="2:65" s="1" customFormat="1" hidden="1" x14ac:dyDescent="0.25">
      <c r="B558" s="26"/>
      <c r="D558" s="121" t="s">
        <v>140</v>
      </c>
      <c r="F558" s="122" t="s">
        <v>980</v>
      </c>
      <c r="L558" s="26"/>
      <c r="M558" s="123"/>
      <c r="T558" s="39"/>
      <c r="AT558" s="17" t="s">
        <v>140</v>
      </c>
      <c r="AU558" s="17" t="s">
        <v>85</v>
      </c>
    </row>
    <row r="559" spans="2:65" s="12" customFormat="1" hidden="1" x14ac:dyDescent="0.25">
      <c r="B559" s="124"/>
      <c r="D559" s="125" t="s">
        <v>142</v>
      </c>
      <c r="E559" s="126" t="s">
        <v>3</v>
      </c>
      <c r="F559" s="127" t="s">
        <v>552</v>
      </c>
      <c r="H559" s="126" t="s">
        <v>3</v>
      </c>
      <c r="L559" s="124"/>
      <c r="M559" s="128"/>
      <c r="T559" s="129"/>
      <c r="AT559" s="126" t="s">
        <v>142</v>
      </c>
      <c r="AU559" s="126" t="s">
        <v>85</v>
      </c>
      <c r="AV559" s="12" t="s">
        <v>83</v>
      </c>
      <c r="AW559" s="12" t="s">
        <v>37</v>
      </c>
      <c r="AX559" s="12" t="s">
        <v>75</v>
      </c>
      <c r="AY559" s="126" t="s">
        <v>131</v>
      </c>
    </row>
    <row r="560" spans="2:65" s="13" customFormat="1" hidden="1" x14ac:dyDescent="0.25">
      <c r="B560" s="130"/>
      <c r="D560" s="125" t="s">
        <v>142</v>
      </c>
      <c r="E560" s="131" t="s">
        <v>3</v>
      </c>
      <c r="F560" s="132" t="s">
        <v>607</v>
      </c>
      <c r="H560" s="133">
        <v>5.5</v>
      </c>
      <c r="L560" s="130"/>
      <c r="M560" s="134"/>
      <c r="T560" s="135"/>
      <c r="AT560" s="131" t="s">
        <v>142</v>
      </c>
      <c r="AU560" s="131" t="s">
        <v>85</v>
      </c>
      <c r="AV560" s="13" t="s">
        <v>85</v>
      </c>
      <c r="AW560" s="13" t="s">
        <v>37</v>
      </c>
      <c r="AX560" s="13" t="s">
        <v>75</v>
      </c>
      <c r="AY560" s="131" t="s">
        <v>131</v>
      </c>
    </row>
    <row r="561" spans="2:65" s="12" customFormat="1" hidden="1" x14ac:dyDescent="0.25">
      <c r="B561" s="124"/>
      <c r="D561" s="125" t="s">
        <v>142</v>
      </c>
      <c r="E561" s="126" t="s">
        <v>3</v>
      </c>
      <c r="F561" s="127" t="s">
        <v>554</v>
      </c>
      <c r="H561" s="126" t="s">
        <v>3</v>
      </c>
      <c r="L561" s="124"/>
      <c r="M561" s="128"/>
      <c r="T561" s="129"/>
      <c r="AT561" s="126" t="s">
        <v>142</v>
      </c>
      <c r="AU561" s="126" t="s">
        <v>85</v>
      </c>
      <c r="AV561" s="12" t="s">
        <v>83</v>
      </c>
      <c r="AW561" s="12" t="s">
        <v>37</v>
      </c>
      <c r="AX561" s="12" t="s">
        <v>75</v>
      </c>
      <c r="AY561" s="126" t="s">
        <v>131</v>
      </c>
    </row>
    <row r="562" spans="2:65" s="13" customFormat="1" hidden="1" x14ac:dyDescent="0.25">
      <c r="B562" s="130"/>
      <c r="D562" s="125" t="s">
        <v>142</v>
      </c>
      <c r="E562" s="131" t="s">
        <v>3</v>
      </c>
      <c r="F562" s="132" t="s">
        <v>608</v>
      </c>
      <c r="H562" s="133">
        <v>12.04</v>
      </c>
      <c r="L562" s="130"/>
      <c r="M562" s="134"/>
      <c r="T562" s="135"/>
      <c r="AT562" s="131" t="s">
        <v>142</v>
      </c>
      <c r="AU562" s="131" t="s">
        <v>85</v>
      </c>
      <c r="AV562" s="13" t="s">
        <v>85</v>
      </c>
      <c r="AW562" s="13" t="s">
        <v>37</v>
      </c>
      <c r="AX562" s="13" t="s">
        <v>75</v>
      </c>
      <c r="AY562" s="131" t="s">
        <v>131</v>
      </c>
    </row>
    <row r="563" spans="2:65" s="12" customFormat="1" hidden="1" x14ac:dyDescent="0.25">
      <c r="B563" s="124"/>
      <c r="D563" s="125" t="s">
        <v>142</v>
      </c>
      <c r="E563" s="126" t="s">
        <v>3</v>
      </c>
      <c r="F563" s="127" t="s">
        <v>556</v>
      </c>
      <c r="H563" s="126" t="s">
        <v>3</v>
      </c>
      <c r="L563" s="124"/>
      <c r="M563" s="128"/>
      <c r="T563" s="129"/>
      <c r="AT563" s="126" t="s">
        <v>142</v>
      </c>
      <c r="AU563" s="126" t="s">
        <v>85</v>
      </c>
      <c r="AV563" s="12" t="s">
        <v>83</v>
      </c>
      <c r="AW563" s="12" t="s">
        <v>37</v>
      </c>
      <c r="AX563" s="12" t="s">
        <v>75</v>
      </c>
      <c r="AY563" s="126" t="s">
        <v>131</v>
      </c>
    </row>
    <row r="564" spans="2:65" s="13" customFormat="1" hidden="1" x14ac:dyDescent="0.25">
      <c r="B564" s="130"/>
      <c r="D564" s="125" t="s">
        <v>142</v>
      </c>
      <c r="E564" s="131" t="s">
        <v>3</v>
      </c>
      <c r="F564" s="132" t="s">
        <v>684</v>
      </c>
      <c r="H564" s="133">
        <v>140.04</v>
      </c>
      <c r="L564" s="130"/>
      <c r="M564" s="134"/>
      <c r="T564" s="135"/>
      <c r="AT564" s="131" t="s">
        <v>142</v>
      </c>
      <c r="AU564" s="131" t="s">
        <v>85</v>
      </c>
      <c r="AV564" s="13" t="s">
        <v>85</v>
      </c>
      <c r="AW564" s="13" t="s">
        <v>37</v>
      </c>
      <c r="AX564" s="13" t="s">
        <v>75</v>
      </c>
      <c r="AY564" s="131" t="s">
        <v>131</v>
      </c>
    </row>
    <row r="565" spans="2:65" s="12" customFormat="1" hidden="1" x14ac:dyDescent="0.25">
      <c r="B565" s="124"/>
      <c r="D565" s="125" t="s">
        <v>142</v>
      </c>
      <c r="E565" s="126" t="s">
        <v>3</v>
      </c>
      <c r="F565" s="127" t="s">
        <v>558</v>
      </c>
      <c r="H565" s="126" t="s">
        <v>3</v>
      </c>
      <c r="L565" s="124"/>
      <c r="M565" s="128"/>
      <c r="T565" s="129"/>
      <c r="AT565" s="126" t="s">
        <v>142</v>
      </c>
      <c r="AU565" s="126" t="s">
        <v>85</v>
      </c>
      <c r="AV565" s="12" t="s">
        <v>83</v>
      </c>
      <c r="AW565" s="12" t="s">
        <v>37</v>
      </c>
      <c r="AX565" s="12" t="s">
        <v>75</v>
      </c>
      <c r="AY565" s="126" t="s">
        <v>131</v>
      </c>
    </row>
    <row r="566" spans="2:65" s="13" customFormat="1" hidden="1" x14ac:dyDescent="0.25">
      <c r="B566" s="130"/>
      <c r="D566" s="125" t="s">
        <v>142</v>
      </c>
      <c r="E566" s="131" t="s">
        <v>3</v>
      </c>
      <c r="F566" s="132" t="s">
        <v>205</v>
      </c>
      <c r="H566" s="133">
        <v>10</v>
      </c>
      <c r="L566" s="130"/>
      <c r="M566" s="134"/>
      <c r="T566" s="135"/>
      <c r="AT566" s="131" t="s">
        <v>142</v>
      </c>
      <c r="AU566" s="131" t="s">
        <v>85</v>
      </c>
      <c r="AV566" s="13" t="s">
        <v>85</v>
      </c>
      <c r="AW566" s="13" t="s">
        <v>37</v>
      </c>
      <c r="AX566" s="13" t="s">
        <v>75</v>
      </c>
      <c r="AY566" s="131" t="s">
        <v>131</v>
      </c>
    </row>
    <row r="567" spans="2:65" s="14" customFormat="1" hidden="1" x14ac:dyDescent="0.25">
      <c r="B567" s="145"/>
      <c r="D567" s="125" t="s">
        <v>142</v>
      </c>
      <c r="E567" s="146" t="s">
        <v>3</v>
      </c>
      <c r="F567" s="147" t="s">
        <v>162</v>
      </c>
      <c r="H567" s="148">
        <v>167.57999999999998</v>
      </c>
      <c r="L567" s="145"/>
      <c r="M567" s="149"/>
      <c r="T567" s="150"/>
      <c r="AT567" s="146" t="s">
        <v>142</v>
      </c>
      <c r="AU567" s="146" t="s">
        <v>85</v>
      </c>
      <c r="AV567" s="14" t="s">
        <v>138</v>
      </c>
      <c r="AW567" s="14" t="s">
        <v>37</v>
      </c>
      <c r="AX567" s="14" t="s">
        <v>83</v>
      </c>
      <c r="AY567" s="146" t="s">
        <v>131</v>
      </c>
    </row>
    <row r="568" spans="2:65" s="11" customFormat="1" ht="22.95" customHeight="1" x14ac:dyDescent="0.3">
      <c r="B568" s="97"/>
      <c r="D568" s="98" t="s">
        <v>74</v>
      </c>
      <c r="E568" s="106" t="s">
        <v>981</v>
      </c>
      <c r="F568" s="106" t="s">
        <v>982</v>
      </c>
      <c r="J568" s="107">
        <f>SUM(J569:J580)</f>
        <v>0</v>
      </c>
      <c r="L568" s="97"/>
      <c r="M568" s="101"/>
      <c r="P568" s="102">
        <f>SUM(P569:P574)</f>
        <v>297.64127999999999</v>
      </c>
      <c r="R568" s="102">
        <f>SUM(R569:R574)</f>
        <v>1.834158</v>
      </c>
      <c r="T568" s="103">
        <f>SUM(T569:T574)</f>
        <v>0</v>
      </c>
      <c r="AR568" s="98" t="s">
        <v>85</v>
      </c>
      <c r="AT568" s="104" t="s">
        <v>74</v>
      </c>
      <c r="AU568" s="104" t="s">
        <v>83</v>
      </c>
      <c r="AY568" s="98" t="s">
        <v>131</v>
      </c>
      <c r="BK568" s="105">
        <f>SUM(BK569:BK574)</f>
        <v>0</v>
      </c>
    </row>
    <row r="569" spans="2:65" s="1" customFormat="1" ht="24.2" customHeight="1" x14ac:dyDescent="0.25">
      <c r="B569" s="108"/>
      <c r="C569" s="320">
        <v>104</v>
      </c>
      <c r="D569" s="320" t="s">
        <v>133</v>
      </c>
      <c r="E569" s="321" t="s">
        <v>984</v>
      </c>
      <c r="F569" s="322" t="s">
        <v>985</v>
      </c>
      <c r="G569" s="323" t="s">
        <v>165</v>
      </c>
      <c r="H569" s="324">
        <v>369.88</v>
      </c>
      <c r="I569" s="316"/>
      <c r="J569" s="340">
        <f>ROUND(I569*H569,2)</f>
        <v>0</v>
      </c>
      <c r="K569" s="322" t="s">
        <v>137</v>
      </c>
      <c r="L569" s="26"/>
      <c r="M569" s="115" t="s">
        <v>3</v>
      </c>
      <c r="N569" s="116" t="s">
        <v>46</v>
      </c>
      <c r="O569" s="117">
        <v>0.13600000000000001</v>
      </c>
      <c r="P569" s="117">
        <f>O569*H569</f>
        <v>50.30368</v>
      </c>
      <c r="Q569" s="117">
        <v>5.5000000000000003E-4</v>
      </c>
      <c r="R569" s="117">
        <f>Q569*H569</f>
        <v>0.203434</v>
      </c>
      <c r="S569" s="117">
        <v>0</v>
      </c>
      <c r="T569" s="118">
        <f>S569*H569</f>
        <v>0</v>
      </c>
      <c r="AR569" s="119" t="s">
        <v>239</v>
      </c>
      <c r="AT569" s="119" t="s">
        <v>133</v>
      </c>
      <c r="AU569" s="119" t="s">
        <v>85</v>
      </c>
      <c r="AY569" s="17" t="s">
        <v>131</v>
      </c>
      <c r="BE569" s="120">
        <f>IF(N569="základní",J569,0)</f>
        <v>0</v>
      </c>
      <c r="BF569" s="120">
        <f>IF(N569="snížená",J569,0)</f>
        <v>0</v>
      </c>
      <c r="BG569" s="120">
        <f>IF(N569="zákl. přenesená",J569,0)</f>
        <v>0</v>
      </c>
      <c r="BH569" s="120">
        <f>IF(N569="sníž. přenesená",J569,0)</f>
        <v>0</v>
      </c>
      <c r="BI569" s="120">
        <f>IF(N569="nulová",J569,0)</f>
        <v>0</v>
      </c>
      <c r="BJ569" s="17" t="s">
        <v>83</v>
      </c>
      <c r="BK569" s="120">
        <f>ROUND(I569*H569,2)</f>
        <v>0</v>
      </c>
      <c r="BL569" s="17" t="s">
        <v>239</v>
      </c>
      <c r="BM569" s="119" t="s">
        <v>986</v>
      </c>
    </row>
    <row r="570" spans="2:65" s="1" customFormat="1" hidden="1" x14ac:dyDescent="0.25">
      <c r="B570" s="26"/>
      <c r="D570" s="121" t="s">
        <v>140</v>
      </c>
      <c r="F570" s="122" t="s">
        <v>987</v>
      </c>
      <c r="L570" s="26"/>
      <c r="M570" s="123"/>
      <c r="T570" s="39"/>
      <c r="AT570" s="17" t="s">
        <v>140</v>
      </c>
      <c r="AU570" s="17" t="s">
        <v>85</v>
      </c>
    </row>
    <row r="571" spans="2:65" s="1" customFormat="1" ht="24.2" customHeight="1" x14ac:dyDescent="0.25">
      <c r="B571" s="108"/>
      <c r="C571" s="320">
        <v>105</v>
      </c>
      <c r="D571" s="320" t="s">
        <v>133</v>
      </c>
      <c r="E571" s="321" t="s">
        <v>989</v>
      </c>
      <c r="F571" s="322" t="s">
        <v>990</v>
      </c>
      <c r="G571" s="323" t="s">
        <v>165</v>
      </c>
      <c r="H571" s="324">
        <v>369.88</v>
      </c>
      <c r="I571" s="316"/>
      <c r="J571" s="340">
        <f>ROUND(I571*H571,2)</f>
        <v>0</v>
      </c>
      <c r="K571" s="322" t="s">
        <v>137</v>
      </c>
      <c r="L571" s="26"/>
      <c r="M571" s="115" t="s">
        <v>3</v>
      </c>
      <c r="N571" s="116" t="s">
        <v>46</v>
      </c>
      <c r="O571" s="117">
        <v>0.52</v>
      </c>
      <c r="P571" s="117">
        <f>O571*H571</f>
        <v>192.33760000000001</v>
      </c>
      <c r="Q571" s="117">
        <v>2.3E-3</v>
      </c>
      <c r="R571" s="117">
        <f>Q571*H571</f>
        <v>0.85072399999999992</v>
      </c>
      <c r="S571" s="117">
        <v>0</v>
      </c>
      <c r="T571" s="118">
        <f>S571*H571</f>
        <v>0</v>
      </c>
      <c r="AR571" s="119" t="s">
        <v>239</v>
      </c>
      <c r="AT571" s="119" t="s">
        <v>133</v>
      </c>
      <c r="AU571" s="119" t="s">
        <v>85</v>
      </c>
      <c r="AY571" s="17" t="s">
        <v>131</v>
      </c>
      <c r="BE571" s="120">
        <f>IF(N571="základní",J571,0)</f>
        <v>0</v>
      </c>
      <c r="BF571" s="120">
        <f>IF(N571="snížená",J571,0)</f>
        <v>0</v>
      </c>
      <c r="BG571" s="120">
        <f>IF(N571="zákl. přenesená",J571,0)</f>
        <v>0</v>
      </c>
      <c r="BH571" s="120">
        <f>IF(N571="sníž. přenesená",J571,0)</f>
        <v>0</v>
      </c>
      <c r="BI571" s="120">
        <f>IF(N571="nulová",J571,0)</f>
        <v>0</v>
      </c>
      <c r="BJ571" s="17" t="s">
        <v>83</v>
      </c>
      <c r="BK571" s="120">
        <f>ROUND(I571*H571,2)</f>
        <v>0</v>
      </c>
      <c r="BL571" s="17" t="s">
        <v>239</v>
      </c>
      <c r="BM571" s="119" t="s">
        <v>991</v>
      </c>
    </row>
    <row r="572" spans="2:65" s="1" customFormat="1" hidden="1" x14ac:dyDescent="0.25">
      <c r="B572" s="26"/>
      <c r="D572" s="121" t="s">
        <v>140</v>
      </c>
      <c r="F572" s="122" t="s">
        <v>992</v>
      </c>
      <c r="L572" s="26"/>
      <c r="M572" s="123"/>
      <c r="T572" s="39"/>
      <c r="AT572" s="17" t="s">
        <v>140</v>
      </c>
      <c r="AU572" s="17" t="s">
        <v>85</v>
      </c>
    </row>
    <row r="573" spans="2:65" s="1" customFormat="1" ht="24.2" customHeight="1" x14ac:dyDescent="0.25">
      <c r="B573" s="108"/>
      <c r="C573" s="320">
        <v>106</v>
      </c>
      <c r="D573" s="320" t="s">
        <v>133</v>
      </c>
      <c r="E573" s="321" t="s">
        <v>994</v>
      </c>
      <c r="F573" s="322" t="s">
        <v>995</v>
      </c>
      <c r="G573" s="323" t="s">
        <v>278</v>
      </c>
      <c r="H573" s="324">
        <v>250</v>
      </c>
      <c r="I573" s="316"/>
      <c r="J573" s="340">
        <f>ROUND(I573*H573,2)</f>
        <v>0</v>
      </c>
      <c r="K573" s="322" t="s">
        <v>137</v>
      </c>
      <c r="L573" s="26"/>
      <c r="M573" s="115" t="s">
        <v>3</v>
      </c>
      <c r="N573" s="116" t="s">
        <v>46</v>
      </c>
      <c r="O573" s="117">
        <v>0.22</v>
      </c>
      <c r="P573" s="117">
        <f>O573*H573</f>
        <v>55</v>
      </c>
      <c r="Q573" s="117">
        <v>3.1199999999999999E-3</v>
      </c>
      <c r="R573" s="117">
        <f>Q573*H573</f>
        <v>0.78</v>
      </c>
      <c r="S573" s="117">
        <v>0</v>
      </c>
      <c r="T573" s="118">
        <f>S573*H573</f>
        <v>0</v>
      </c>
      <c r="AR573" s="119" t="s">
        <v>239</v>
      </c>
      <c r="AT573" s="119" t="s">
        <v>133</v>
      </c>
      <c r="AU573" s="119" t="s">
        <v>85</v>
      </c>
      <c r="AY573" s="17" t="s">
        <v>131</v>
      </c>
      <c r="BE573" s="120">
        <f>IF(N573="základní",J573,0)</f>
        <v>0</v>
      </c>
      <c r="BF573" s="120">
        <f>IF(N573="snížená",J573,0)</f>
        <v>0</v>
      </c>
      <c r="BG573" s="120">
        <f>IF(N573="zákl. přenesená",J573,0)</f>
        <v>0</v>
      </c>
      <c r="BH573" s="120">
        <f>IF(N573="sníž. přenesená",J573,0)</f>
        <v>0</v>
      </c>
      <c r="BI573" s="120">
        <f>IF(N573="nulová",J573,0)</f>
        <v>0</v>
      </c>
      <c r="BJ573" s="17" t="s">
        <v>83</v>
      </c>
      <c r="BK573" s="120">
        <f>ROUND(I573*H573,2)</f>
        <v>0</v>
      </c>
      <c r="BL573" s="17" t="s">
        <v>239</v>
      </c>
      <c r="BM573" s="119" t="s">
        <v>996</v>
      </c>
    </row>
    <row r="574" spans="2:65" s="1" customFormat="1" hidden="1" x14ac:dyDescent="0.25">
      <c r="B574" s="26"/>
      <c r="D574" s="121" t="s">
        <v>140</v>
      </c>
      <c r="F574" s="122" t="s">
        <v>997</v>
      </c>
      <c r="L574" s="26"/>
      <c r="M574" s="123"/>
      <c r="T574" s="39"/>
      <c r="AT574" s="17" t="s">
        <v>140</v>
      </c>
      <c r="AU574" s="17" t="s">
        <v>85</v>
      </c>
    </row>
    <row r="575" spans="2:65" s="11" customFormat="1" ht="22.95" customHeight="1" x14ac:dyDescent="0.3">
      <c r="B575" s="97"/>
      <c r="D575" s="98" t="s">
        <v>74</v>
      </c>
      <c r="E575" s="106" t="s">
        <v>998</v>
      </c>
      <c r="F575" s="106" t="s">
        <v>999</v>
      </c>
      <c r="J575" s="107">
        <f>J576</f>
        <v>0</v>
      </c>
      <c r="L575" s="97"/>
      <c r="M575" s="101"/>
      <c r="P575" s="102">
        <f>SUM(P576:P588)</f>
        <v>43.453499999999998</v>
      </c>
      <c r="R575" s="102">
        <f>SUM(R576:R588)</f>
        <v>0</v>
      </c>
      <c r="T575" s="103">
        <f>SUM(T576:T588)</f>
        <v>12.004950000000001</v>
      </c>
      <c r="AR575" s="98" t="s">
        <v>85</v>
      </c>
      <c r="AT575" s="104" t="s">
        <v>74</v>
      </c>
      <c r="AU575" s="104" t="s">
        <v>83</v>
      </c>
      <c r="AY575" s="98" t="s">
        <v>131</v>
      </c>
      <c r="BK575" s="105">
        <f>SUM(BK576:BK588)</f>
        <v>0</v>
      </c>
    </row>
    <row r="576" spans="2:65" s="1" customFormat="1" ht="24.2" customHeight="1" x14ac:dyDescent="0.25">
      <c r="B576" s="108"/>
      <c r="C576" s="320">
        <v>107</v>
      </c>
      <c r="D576" s="320" t="s">
        <v>133</v>
      </c>
      <c r="E576" s="321" t="s">
        <v>1001</v>
      </c>
      <c r="F576" s="322" t="s">
        <v>1002</v>
      </c>
      <c r="G576" s="323" t="s">
        <v>165</v>
      </c>
      <c r="H576" s="324">
        <v>147.30000000000001</v>
      </c>
      <c r="I576" s="316"/>
      <c r="J576" s="340">
        <f>ROUND(I576*H576,2)</f>
        <v>0</v>
      </c>
      <c r="K576" s="322" t="s">
        <v>137</v>
      </c>
      <c r="L576" s="26"/>
      <c r="M576" s="115" t="s">
        <v>3</v>
      </c>
      <c r="N576" s="116" t="s">
        <v>46</v>
      </c>
      <c r="O576" s="117">
        <v>0.29499999999999998</v>
      </c>
      <c r="P576" s="117">
        <f>O576*H576</f>
        <v>43.453499999999998</v>
      </c>
      <c r="Q576" s="117">
        <v>0</v>
      </c>
      <c r="R576" s="117">
        <f>Q576*H576</f>
        <v>0</v>
      </c>
      <c r="S576" s="117">
        <v>8.1500000000000003E-2</v>
      </c>
      <c r="T576" s="118">
        <f>S576*H576</f>
        <v>12.004950000000001</v>
      </c>
      <c r="AR576" s="119" t="s">
        <v>239</v>
      </c>
      <c r="AT576" s="119" t="s">
        <v>133</v>
      </c>
      <c r="AU576" s="119" t="s">
        <v>85</v>
      </c>
      <c r="AY576" s="17" t="s">
        <v>131</v>
      </c>
      <c r="BE576" s="120">
        <f>IF(N576="základní",J576,0)</f>
        <v>0</v>
      </c>
      <c r="BF576" s="120">
        <f>IF(N576="snížená",J576,0)</f>
        <v>0</v>
      </c>
      <c r="BG576" s="120">
        <f>IF(N576="zákl. přenesená",J576,0)</f>
        <v>0</v>
      </c>
      <c r="BH576" s="120">
        <f>IF(N576="sníž. přenesená",J576,0)</f>
        <v>0</v>
      </c>
      <c r="BI576" s="120">
        <f>IF(N576="nulová",J576,0)</f>
        <v>0</v>
      </c>
      <c r="BJ576" s="17" t="s">
        <v>83</v>
      </c>
      <c r="BK576" s="120">
        <f>ROUND(I576*H576,2)</f>
        <v>0</v>
      </c>
      <c r="BL576" s="17" t="s">
        <v>239</v>
      </c>
      <c r="BM576" s="119" t="s">
        <v>1003</v>
      </c>
    </row>
    <row r="577" spans="2:65" s="1" customFormat="1" hidden="1" x14ac:dyDescent="0.25">
      <c r="B577" s="26"/>
      <c r="D577" s="121" t="s">
        <v>140</v>
      </c>
      <c r="F577" s="122" t="s">
        <v>1004</v>
      </c>
      <c r="L577" s="26"/>
      <c r="M577" s="123"/>
      <c r="T577" s="39"/>
      <c r="AT577" s="17" t="s">
        <v>140</v>
      </c>
      <c r="AU577" s="17" t="s">
        <v>85</v>
      </c>
    </row>
    <row r="578" spans="2:65" s="12" customFormat="1" hidden="1" x14ac:dyDescent="0.25">
      <c r="B578" s="124"/>
      <c r="D578" s="125" t="s">
        <v>142</v>
      </c>
      <c r="E578" s="126" t="s">
        <v>3</v>
      </c>
      <c r="F578" s="127" t="s">
        <v>550</v>
      </c>
      <c r="H578" s="126" t="s">
        <v>3</v>
      </c>
      <c r="L578" s="124"/>
      <c r="M578" s="128"/>
      <c r="T578" s="129"/>
      <c r="AT578" s="126" t="s">
        <v>142</v>
      </c>
      <c r="AU578" s="126" t="s">
        <v>85</v>
      </c>
      <c r="AV578" s="12" t="s">
        <v>83</v>
      </c>
      <c r="AW578" s="12" t="s">
        <v>37</v>
      </c>
      <c r="AX578" s="12" t="s">
        <v>75</v>
      </c>
      <c r="AY578" s="126" t="s">
        <v>131</v>
      </c>
    </row>
    <row r="579" spans="2:65" s="13" customFormat="1" hidden="1" x14ac:dyDescent="0.25">
      <c r="B579" s="130"/>
      <c r="D579" s="125" t="s">
        <v>142</v>
      </c>
      <c r="E579" s="131" t="s">
        <v>3</v>
      </c>
      <c r="F579" s="132" t="s">
        <v>551</v>
      </c>
      <c r="H579" s="133">
        <v>41.71</v>
      </c>
      <c r="L579" s="130"/>
      <c r="M579" s="134"/>
      <c r="T579" s="135"/>
      <c r="AT579" s="131" t="s">
        <v>142</v>
      </c>
      <c r="AU579" s="131" t="s">
        <v>85</v>
      </c>
      <c r="AV579" s="13" t="s">
        <v>85</v>
      </c>
      <c r="AW579" s="13" t="s">
        <v>37</v>
      </c>
      <c r="AX579" s="13" t="s">
        <v>75</v>
      </c>
      <c r="AY579" s="131" t="s">
        <v>131</v>
      </c>
    </row>
    <row r="580" spans="2:65" s="12" customFormat="1" hidden="1" x14ac:dyDescent="0.25">
      <c r="B580" s="124"/>
      <c r="D580" s="125" t="s">
        <v>142</v>
      </c>
      <c r="E580" s="126" t="s">
        <v>3</v>
      </c>
      <c r="F580" s="127" t="s">
        <v>552</v>
      </c>
      <c r="H580" s="126" t="s">
        <v>3</v>
      </c>
      <c r="L580" s="124"/>
      <c r="M580" s="128"/>
      <c r="T580" s="129"/>
      <c r="AT580" s="126" t="s">
        <v>142</v>
      </c>
      <c r="AU580" s="126" t="s">
        <v>85</v>
      </c>
      <c r="AV580" s="12" t="s">
        <v>83</v>
      </c>
      <c r="AW580" s="12" t="s">
        <v>37</v>
      </c>
      <c r="AX580" s="12" t="s">
        <v>75</v>
      </c>
      <c r="AY580" s="126" t="s">
        <v>131</v>
      </c>
    </row>
    <row r="581" spans="2:65" s="13" customFormat="1" hidden="1" x14ac:dyDescent="0.25">
      <c r="B581" s="130"/>
      <c r="D581" s="125" t="s">
        <v>142</v>
      </c>
      <c r="E581" s="131" t="s">
        <v>3</v>
      </c>
      <c r="F581" s="132" t="s">
        <v>553</v>
      </c>
      <c r="H581" s="133">
        <v>4.0999999999999996</v>
      </c>
      <c r="L581" s="130"/>
      <c r="M581" s="134"/>
      <c r="T581" s="135"/>
      <c r="AT581" s="131" t="s">
        <v>142</v>
      </c>
      <c r="AU581" s="131" t="s">
        <v>85</v>
      </c>
      <c r="AV581" s="13" t="s">
        <v>85</v>
      </c>
      <c r="AW581" s="13" t="s">
        <v>37</v>
      </c>
      <c r="AX581" s="13" t="s">
        <v>75</v>
      </c>
      <c r="AY581" s="131" t="s">
        <v>131</v>
      </c>
    </row>
    <row r="582" spans="2:65" s="12" customFormat="1" hidden="1" x14ac:dyDescent="0.25">
      <c r="B582" s="124"/>
      <c r="D582" s="125" t="s">
        <v>142</v>
      </c>
      <c r="E582" s="126" t="s">
        <v>3</v>
      </c>
      <c r="F582" s="127" t="s">
        <v>554</v>
      </c>
      <c r="H582" s="126" t="s">
        <v>3</v>
      </c>
      <c r="L582" s="124"/>
      <c r="M582" s="128"/>
      <c r="T582" s="129"/>
      <c r="AT582" s="126" t="s">
        <v>142</v>
      </c>
      <c r="AU582" s="126" t="s">
        <v>85</v>
      </c>
      <c r="AV582" s="12" t="s">
        <v>83</v>
      </c>
      <c r="AW582" s="12" t="s">
        <v>37</v>
      </c>
      <c r="AX582" s="12" t="s">
        <v>75</v>
      </c>
      <c r="AY582" s="126" t="s">
        <v>131</v>
      </c>
    </row>
    <row r="583" spans="2:65" s="13" customFormat="1" hidden="1" x14ac:dyDescent="0.25">
      <c r="B583" s="130"/>
      <c r="D583" s="125" t="s">
        <v>142</v>
      </c>
      <c r="E583" s="131" t="s">
        <v>3</v>
      </c>
      <c r="F583" s="132" t="s">
        <v>555</v>
      </c>
      <c r="H583" s="133">
        <v>5.7</v>
      </c>
      <c r="L583" s="130"/>
      <c r="M583" s="134"/>
      <c r="T583" s="135"/>
      <c r="AT583" s="131" t="s">
        <v>142</v>
      </c>
      <c r="AU583" s="131" t="s">
        <v>85</v>
      </c>
      <c r="AV583" s="13" t="s">
        <v>85</v>
      </c>
      <c r="AW583" s="13" t="s">
        <v>37</v>
      </c>
      <c r="AX583" s="13" t="s">
        <v>75</v>
      </c>
      <c r="AY583" s="131" t="s">
        <v>131</v>
      </c>
    </row>
    <row r="584" spans="2:65" s="12" customFormat="1" hidden="1" x14ac:dyDescent="0.25">
      <c r="B584" s="124"/>
      <c r="D584" s="125" t="s">
        <v>142</v>
      </c>
      <c r="E584" s="126" t="s">
        <v>3</v>
      </c>
      <c r="F584" s="127" t="s">
        <v>556</v>
      </c>
      <c r="H584" s="126" t="s">
        <v>3</v>
      </c>
      <c r="L584" s="124"/>
      <c r="M584" s="128"/>
      <c r="T584" s="129"/>
      <c r="AT584" s="126" t="s">
        <v>142</v>
      </c>
      <c r="AU584" s="126" t="s">
        <v>85</v>
      </c>
      <c r="AV584" s="12" t="s">
        <v>83</v>
      </c>
      <c r="AW584" s="12" t="s">
        <v>37</v>
      </c>
      <c r="AX584" s="12" t="s">
        <v>75</v>
      </c>
      <c r="AY584" s="126" t="s">
        <v>131</v>
      </c>
    </row>
    <row r="585" spans="2:65" s="13" customFormat="1" hidden="1" x14ac:dyDescent="0.25">
      <c r="B585" s="130"/>
      <c r="D585" s="125" t="s">
        <v>142</v>
      </c>
      <c r="E585" s="131" t="s">
        <v>3</v>
      </c>
      <c r="F585" s="132" t="s">
        <v>1005</v>
      </c>
      <c r="H585" s="133">
        <v>78.14</v>
      </c>
      <c r="L585" s="130"/>
      <c r="M585" s="134"/>
      <c r="T585" s="135"/>
      <c r="AT585" s="131" t="s">
        <v>142</v>
      </c>
      <c r="AU585" s="131" t="s">
        <v>85</v>
      </c>
      <c r="AV585" s="13" t="s">
        <v>85</v>
      </c>
      <c r="AW585" s="13" t="s">
        <v>37</v>
      </c>
      <c r="AX585" s="13" t="s">
        <v>75</v>
      </c>
      <c r="AY585" s="131" t="s">
        <v>131</v>
      </c>
    </row>
    <row r="586" spans="2:65" s="12" customFormat="1" hidden="1" x14ac:dyDescent="0.25">
      <c r="B586" s="124"/>
      <c r="D586" s="125" t="s">
        <v>142</v>
      </c>
      <c r="E586" s="126" t="s">
        <v>3</v>
      </c>
      <c r="F586" s="127" t="s">
        <v>558</v>
      </c>
      <c r="H586" s="126" t="s">
        <v>3</v>
      </c>
      <c r="L586" s="124"/>
      <c r="M586" s="128"/>
      <c r="T586" s="129"/>
      <c r="AT586" s="126" t="s">
        <v>142</v>
      </c>
      <c r="AU586" s="126" t="s">
        <v>85</v>
      </c>
      <c r="AV586" s="12" t="s">
        <v>83</v>
      </c>
      <c r="AW586" s="12" t="s">
        <v>37</v>
      </c>
      <c r="AX586" s="12" t="s">
        <v>75</v>
      </c>
      <c r="AY586" s="126" t="s">
        <v>131</v>
      </c>
    </row>
    <row r="587" spans="2:65" s="13" customFormat="1" hidden="1" x14ac:dyDescent="0.25">
      <c r="B587" s="130"/>
      <c r="D587" s="125" t="s">
        <v>142</v>
      </c>
      <c r="E587" s="131" t="s">
        <v>3</v>
      </c>
      <c r="F587" s="132" t="s">
        <v>559</v>
      </c>
      <c r="H587" s="133">
        <v>17.649999999999999</v>
      </c>
      <c r="L587" s="130"/>
      <c r="M587" s="134"/>
      <c r="T587" s="135"/>
      <c r="AT587" s="131" t="s">
        <v>142</v>
      </c>
      <c r="AU587" s="131" t="s">
        <v>85</v>
      </c>
      <c r="AV587" s="13" t="s">
        <v>85</v>
      </c>
      <c r="AW587" s="13" t="s">
        <v>37</v>
      </c>
      <c r="AX587" s="13" t="s">
        <v>75</v>
      </c>
      <c r="AY587" s="131" t="s">
        <v>131</v>
      </c>
    </row>
    <row r="588" spans="2:65" s="14" customFormat="1" hidden="1" x14ac:dyDescent="0.25">
      <c r="B588" s="145"/>
      <c r="D588" s="125" t="s">
        <v>142</v>
      </c>
      <c r="E588" s="146" t="s">
        <v>3</v>
      </c>
      <c r="F588" s="147" t="s">
        <v>162</v>
      </c>
      <c r="H588" s="148">
        <v>147.30000000000001</v>
      </c>
      <c r="L588" s="145"/>
      <c r="M588" s="149"/>
      <c r="T588" s="150"/>
      <c r="AT588" s="146" t="s">
        <v>142</v>
      </c>
      <c r="AU588" s="146" t="s">
        <v>85</v>
      </c>
      <c r="AV588" s="14" t="s">
        <v>138</v>
      </c>
      <c r="AW588" s="14" t="s">
        <v>37</v>
      </c>
      <c r="AX588" s="14" t="s">
        <v>83</v>
      </c>
      <c r="AY588" s="146" t="s">
        <v>131</v>
      </c>
    </row>
    <row r="589" spans="2:65" s="11" customFormat="1" ht="22.95" customHeight="1" x14ac:dyDescent="0.3">
      <c r="B589" s="97"/>
      <c r="D589" s="98" t="s">
        <v>74</v>
      </c>
      <c r="E589" s="106" t="s">
        <v>1006</v>
      </c>
      <c r="F589" s="106" t="s">
        <v>1007</v>
      </c>
      <c r="J589" s="107">
        <f>SUM(J590:J635)</f>
        <v>0</v>
      </c>
      <c r="L589" s="97"/>
      <c r="M589" s="101"/>
      <c r="P589" s="102">
        <f>SUM(P590:P623)</f>
        <v>140.15991999999997</v>
      </c>
      <c r="R589" s="102">
        <f>SUM(R590:R623)</f>
        <v>0.34904979999999997</v>
      </c>
      <c r="T589" s="103">
        <f>SUM(T590:T623)</f>
        <v>0</v>
      </c>
      <c r="AR589" s="98" t="s">
        <v>85</v>
      </c>
      <c r="AT589" s="104" t="s">
        <v>74</v>
      </c>
      <c r="AU589" s="104" t="s">
        <v>83</v>
      </c>
      <c r="AY589" s="98" t="s">
        <v>131</v>
      </c>
      <c r="BK589" s="105">
        <f>SUM(BK590:BK635)</f>
        <v>144264.78999999998</v>
      </c>
    </row>
    <row r="590" spans="2:65" s="1" customFormat="1" ht="24.2" customHeight="1" x14ac:dyDescent="0.25">
      <c r="B590" s="108"/>
      <c r="C590" s="320">
        <v>108</v>
      </c>
      <c r="D590" s="320" t="s">
        <v>133</v>
      </c>
      <c r="E590" s="321" t="s">
        <v>1009</v>
      </c>
      <c r="F590" s="322" t="s">
        <v>1010</v>
      </c>
      <c r="G590" s="323" t="s">
        <v>165</v>
      </c>
      <c r="H590" s="324">
        <v>540</v>
      </c>
      <c r="I590" s="316"/>
      <c r="J590" s="340">
        <f>ROUND(I590*H590,2)</f>
        <v>0</v>
      </c>
      <c r="K590" s="322" t="s">
        <v>137</v>
      </c>
      <c r="L590" s="26"/>
      <c r="M590" s="115" t="s">
        <v>3</v>
      </c>
      <c r="N590" s="116" t="s">
        <v>46</v>
      </c>
      <c r="O590" s="117">
        <v>5.0000000000000001E-3</v>
      </c>
      <c r="P590" s="117">
        <f>O590*H590</f>
        <v>2.7</v>
      </c>
      <c r="Q590" s="117">
        <v>1.0000000000000001E-5</v>
      </c>
      <c r="R590" s="117">
        <f>Q590*H590</f>
        <v>5.4000000000000003E-3</v>
      </c>
      <c r="S590" s="117">
        <v>0</v>
      </c>
      <c r="T590" s="118">
        <f>S590*H590</f>
        <v>0</v>
      </c>
      <c r="AR590" s="119" t="s">
        <v>239</v>
      </c>
      <c r="AT590" s="119" t="s">
        <v>133</v>
      </c>
      <c r="AU590" s="119" t="s">
        <v>85</v>
      </c>
      <c r="AY590" s="17" t="s">
        <v>131</v>
      </c>
      <c r="BE590" s="120">
        <f>IF(N590="základní",J590,0)</f>
        <v>0</v>
      </c>
      <c r="BF590" s="120">
        <f>IF(N590="snížená",J590,0)</f>
        <v>0</v>
      </c>
      <c r="BG590" s="120">
        <f>IF(N590="zákl. přenesená",J590,0)</f>
        <v>0</v>
      </c>
      <c r="BH590" s="120">
        <f>IF(N590="sníž. přenesená",J590,0)</f>
        <v>0</v>
      </c>
      <c r="BI590" s="120">
        <f>IF(N590="nulová",J590,0)</f>
        <v>0</v>
      </c>
      <c r="BJ590" s="17" t="s">
        <v>83</v>
      </c>
      <c r="BK590" s="120">
        <f>ROUND(I590*H590,2)</f>
        <v>0</v>
      </c>
      <c r="BL590" s="17" t="s">
        <v>239</v>
      </c>
      <c r="BM590" s="119" t="s">
        <v>1011</v>
      </c>
    </row>
    <row r="591" spans="2:65" s="1" customFormat="1" hidden="1" x14ac:dyDescent="0.25">
      <c r="B591" s="26"/>
      <c r="D591" s="121" t="s">
        <v>140</v>
      </c>
      <c r="F591" s="122" t="s">
        <v>1012</v>
      </c>
      <c r="L591" s="26"/>
      <c r="M591" s="123"/>
      <c r="T591" s="39"/>
      <c r="AT591" s="17" t="s">
        <v>140</v>
      </c>
      <c r="AU591" s="17" t="s">
        <v>85</v>
      </c>
    </row>
    <row r="592" spans="2:65" s="1" customFormat="1" ht="37.75" customHeight="1" x14ac:dyDescent="0.25">
      <c r="B592" s="108"/>
      <c r="C592" s="320">
        <v>109</v>
      </c>
      <c r="D592" s="320" t="s">
        <v>133</v>
      </c>
      <c r="E592" s="321" t="s">
        <v>1014</v>
      </c>
      <c r="F592" s="322" t="s">
        <v>1015</v>
      </c>
      <c r="G592" s="323" t="s">
        <v>165</v>
      </c>
      <c r="H592" s="324">
        <v>1321.73</v>
      </c>
      <c r="I592" s="316"/>
      <c r="J592" s="340">
        <f>ROUND(I592*H592,2)</f>
        <v>0</v>
      </c>
      <c r="K592" s="322" t="s">
        <v>137</v>
      </c>
      <c r="L592" s="26"/>
      <c r="M592" s="115" t="s">
        <v>3</v>
      </c>
      <c r="N592" s="116" t="s">
        <v>46</v>
      </c>
      <c r="O592" s="117">
        <v>0.104</v>
      </c>
      <c r="P592" s="117">
        <f>O592*H592</f>
        <v>137.45991999999998</v>
      </c>
      <c r="Q592" s="117">
        <v>2.5999999999999998E-4</v>
      </c>
      <c r="R592" s="117">
        <f>Q592*H592</f>
        <v>0.34364979999999995</v>
      </c>
      <c r="S592" s="117">
        <v>0</v>
      </c>
      <c r="T592" s="118">
        <f>S592*H592</f>
        <v>0</v>
      </c>
      <c r="AR592" s="119" t="s">
        <v>239</v>
      </c>
      <c r="AT592" s="119" t="s">
        <v>133</v>
      </c>
      <c r="AU592" s="119" t="s">
        <v>85</v>
      </c>
      <c r="AY592" s="17" t="s">
        <v>131</v>
      </c>
      <c r="BE592" s="120">
        <f>IF(N592="základní",J592,0)</f>
        <v>0</v>
      </c>
      <c r="BF592" s="120">
        <f>IF(N592="snížená",J592,0)</f>
        <v>0</v>
      </c>
      <c r="BG592" s="120">
        <f>IF(N592="zákl. přenesená",J592,0)</f>
        <v>0</v>
      </c>
      <c r="BH592" s="120">
        <f>IF(N592="sníž. přenesená",J592,0)</f>
        <v>0</v>
      </c>
      <c r="BI592" s="120">
        <f>IF(N592="nulová",J592,0)</f>
        <v>0</v>
      </c>
      <c r="BJ592" s="17" t="s">
        <v>83</v>
      </c>
      <c r="BK592" s="120">
        <f>ROUND(I592*H592,2)</f>
        <v>0</v>
      </c>
      <c r="BL592" s="17" t="s">
        <v>239</v>
      </c>
      <c r="BM592" s="119" t="s">
        <v>1016</v>
      </c>
    </row>
    <row r="593" spans="2:51" s="1" customFormat="1" hidden="1" x14ac:dyDescent="0.25">
      <c r="B593" s="26"/>
      <c r="D593" s="121" t="s">
        <v>140</v>
      </c>
      <c r="F593" s="122" t="s">
        <v>1017</v>
      </c>
      <c r="L593" s="26"/>
      <c r="M593" s="123"/>
      <c r="T593" s="39"/>
      <c r="AT593" s="17" t="s">
        <v>140</v>
      </c>
      <c r="AU593" s="17" t="s">
        <v>85</v>
      </c>
    </row>
    <row r="594" spans="2:51" s="12" customFormat="1" hidden="1" x14ac:dyDescent="0.25">
      <c r="B594" s="124"/>
      <c r="D594" s="125" t="s">
        <v>142</v>
      </c>
      <c r="E594" s="126" t="s">
        <v>3</v>
      </c>
      <c r="F594" s="127" t="s">
        <v>1018</v>
      </c>
      <c r="H594" s="126" t="s">
        <v>3</v>
      </c>
      <c r="L594" s="124"/>
      <c r="M594" s="128"/>
      <c r="T594" s="129"/>
      <c r="AT594" s="126" t="s">
        <v>142</v>
      </c>
      <c r="AU594" s="126" t="s">
        <v>85</v>
      </c>
      <c r="AV594" s="12" t="s">
        <v>83</v>
      </c>
      <c r="AW594" s="12" t="s">
        <v>37</v>
      </c>
      <c r="AX594" s="12" t="s">
        <v>75</v>
      </c>
      <c r="AY594" s="126" t="s">
        <v>131</v>
      </c>
    </row>
    <row r="595" spans="2:51" s="12" customFormat="1" hidden="1" x14ac:dyDescent="0.25">
      <c r="B595" s="124"/>
      <c r="D595" s="125" t="s">
        <v>142</v>
      </c>
      <c r="E595" s="126" t="s">
        <v>3</v>
      </c>
      <c r="F595" s="127" t="s">
        <v>550</v>
      </c>
      <c r="H595" s="126" t="s">
        <v>3</v>
      </c>
      <c r="L595" s="124"/>
      <c r="M595" s="128"/>
      <c r="T595" s="129"/>
      <c r="AT595" s="126" t="s">
        <v>142</v>
      </c>
      <c r="AU595" s="126" t="s">
        <v>85</v>
      </c>
      <c r="AV595" s="12" t="s">
        <v>83</v>
      </c>
      <c r="AW595" s="12" t="s">
        <v>37</v>
      </c>
      <c r="AX595" s="12" t="s">
        <v>75</v>
      </c>
      <c r="AY595" s="126" t="s">
        <v>131</v>
      </c>
    </row>
    <row r="596" spans="2:51" s="13" customFormat="1" hidden="1" x14ac:dyDescent="0.25">
      <c r="B596" s="130"/>
      <c r="D596" s="125" t="s">
        <v>142</v>
      </c>
      <c r="E596" s="131" t="s">
        <v>3</v>
      </c>
      <c r="F596" s="132" t="s">
        <v>1019</v>
      </c>
      <c r="H596" s="133">
        <v>177.82</v>
      </c>
      <c r="L596" s="130"/>
      <c r="M596" s="134"/>
      <c r="T596" s="135"/>
      <c r="AT596" s="131" t="s">
        <v>142</v>
      </c>
      <c r="AU596" s="131" t="s">
        <v>85</v>
      </c>
      <c r="AV596" s="13" t="s">
        <v>85</v>
      </c>
      <c r="AW596" s="13" t="s">
        <v>37</v>
      </c>
      <c r="AX596" s="13" t="s">
        <v>75</v>
      </c>
      <c r="AY596" s="131" t="s">
        <v>131</v>
      </c>
    </row>
    <row r="597" spans="2:51" s="12" customFormat="1" hidden="1" x14ac:dyDescent="0.25">
      <c r="B597" s="124"/>
      <c r="D597" s="125" t="s">
        <v>142</v>
      </c>
      <c r="E597" s="126" t="s">
        <v>3</v>
      </c>
      <c r="F597" s="127" t="s">
        <v>552</v>
      </c>
      <c r="H597" s="126" t="s">
        <v>3</v>
      </c>
      <c r="L597" s="124"/>
      <c r="M597" s="128"/>
      <c r="T597" s="129"/>
      <c r="AT597" s="126" t="s">
        <v>142</v>
      </c>
      <c r="AU597" s="126" t="s">
        <v>85</v>
      </c>
      <c r="AV597" s="12" t="s">
        <v>83</v>
      </c>
      <c r="AW597" s="12" t="s">
        <v>37</v>
      </c>
      <c r="AX597" s="12" t="s">
        <v>75</v>
      </c>
      <c r="AY597" s="126" t="s">
        <v>131</v>
      </c>
    </row>
    <row r="598" spans="2:51" s="13" customFormat="1" hidden="1" x14ac:dyDescent="0.25">
      <c r="B598" s="130"/>
      <c r="D598" s="125" t="s">
        <v>142</v>
      </c>
      <c r="E598" s="131" t="s">
        <v>3</v>
      </c>
      <c r="F598" s="132" t="s">
        <v>1020</v>
      </c>
      <c r="H598" s="133">
        <v>48.3</v>
      </c>
      <c r="L598" s="130"/>
      <c r="M598" s="134"/>
      <c r="T598" s="135"/>
      <c r="AT598" s="131" t="s">
        <v>142</v>
      </c>
      <c r="AU598" s="131" t="s">
        <v>85</v>
      </c>
      <c r="AV598" s="13" t="s">
        <v>85</v>
      </c>
      <c r="AW598" s="13" t="s">
        <v>37</v>
      </c>
      <c r="AX598" s="13" t="s">
        <v>75</v>
      </c>
      <c r="AY598" s="131" t="s">
        <v>131</v>
      </c>
    </row>
    <row r="599" spans="2:51" s="12" customFormat="1" hidden="1" x14ac:dyDescent="0.25">
      <c r="B599" s="124"/>
      <c r="D599" s="125" t="s">
        <v>142</v>
      </c>
      <c r="E599" s="126" t="s">
        <v>3</v>
      </c>
      <c r="F599" s="127" t="s">
        <v>556</v>
      </c>
      <c r="H599" s="126" t="s">
        <v>3</v>
      </c>
      <c r="L599" s="124"/>
      <c r="M599" s="128"/>
      <c r="T599" s="129"/>
      <c r="AT599" s="126" t="s">
        <v>142</v>
      </c>
      <c r="AU599" s="126" t="s">
        <v>85</v>
      </c>
      <c r="AV599" s="12" t="s">
        <v>83</v>
      </c>
      <c r="AW599" s="12" t="s">
        <v>37</v>
      </c>
      <c r="AX599" s="12" t="s">
        <v>75</v>
      </c>
      <c r="AY599" s="126" t="s">
        <v>131</v>
      </c>
    </row>
    <row r="600" spans="2:51" s="13" customFormat="1" ht="20.6" hidden="1" x14ac:dyDescent="0.25">
      <c r="B600" s="130"/>
      <c r="D600" s="125" t="s">
        <v>142</v>
      </c>
      <c r="E600" s="131" t="s">
        <v>3</v>
      </c>
      <c r="F600" s="132" t="s">
        <v>1021</v>
      </c>
      <c r="H600" s="133">
        <v>565.65</v>
      </c>
      <c r="L600" s="130"/>
      <c r="M600" s="134"/>
      <c r="T600" s="135"/>
      <c r="AT600" s="131" t="s">
        <v>142</v>
      </c>
      <c r="AU600" s="131" t="s">
        <v>85</v>
      </c>
      <c r="AV600" s="13" t="s">
        <v>85</v>
      </c>
      <c r="AW600" s="13" t="s">
        <v>37</v>
      </c>
      <c r="AX600" s="13" t="s">
        <v>75</v>
      </c>
      <c r="AY600" s="131" t="s">
        <v>131</v>
      </c>
    </row>
    <row r="601" spans="2:51" s="12" customFormat="1" hidden="1" x14ac:dyDescent="0.25">
      <c r="B601" s="124"/>
      <c r="D601" s="125" t="s">
        <v>142</v>
      </c>
      <c r="E601" s="126" t="s">
        <v>3</v>
      </c>
      <c r="F601" s="127" t="s">
        <v>567</v>
      </c>
      <c r="H601" s="126" t="s">
        <v>3</v>
      </c>
      <c r="L601" s="124"/>
      <c r="M601" s="128"/>
      <c r="T601" s="129"/>
      <c r="AT601" s="126" t="s">
        <v>142</v>
      </c>
      <c r="AU601" s="126" t="s">
        <v>85</v>
      </c>
      <c r="AV601" s="12" t="s">
        <v>83</v>
      </c>
      <c r="AW601" s="12" t="s">
        <v>37</v>
      </c>
      <c r="AX601" s="12" t="s">
        <v>75</v>
      </c>
      <c r="AY601" s="126" t="s">
        <v>131</v>
      </c>
    </row>
    <row r="602" spans="2:51" s="13" customFormat="1" hidden="1" x14ac:dyDescent="0.25">
      <c r="B602" s="130"/>
      <c r="D602" s="125" t="s">
        <v>142</v>
      </c>
      <c r="E602" s="131" t="s">
        <v>3</v>
      </c>
      <c r="F602" s="132" t="s">
        <v>1022</v>
      </c>
      <c r="H602" s="133">
        <v>63.81</v>
      </c>
      <c r="L602" s="130"/>
      <c r="M602" s="134"/>
      <c r="T602" s="135"/>
      <c r="AT602" s="131" t="s">
        <v>142</v>
      </c>
      <c r="AU602" s="131" t="s">
        <v>85</v>
      </c>
      <c r="AV602" s="13" t="s">
        <v>85</v>
      </c>
      <c r="AW602" s="13" t="s">
        <v>37</v>
      </c>
      <c r="AX602" s="13" t="s">
        <v>75</v>
      </c>
      <c r="AY602" s="131" t="s">
        <v>131</v>
      </c>
    </row>
    <row r="603" spans="2:51" s="12" customFormat="1" hidden="1" x14ac:dyDescent="0.25">
      <c r="B603" s="124"/>
      <c r="D603" s="125" t="s">
        <v>142</v>
      </c>
      <c r="E603" s="126" t="s">
        <v>3</v>
      </c>
      <c r="F603" s="127" t="s">
        <v>558</v>
      </c>
      <c r="H603" s="126" t="s">
        <v>3</v>
      </c>
      <c r="L603" s="124"/>
      <c r="M603" s="128"/>
      <c r="T603" s="129"/>
      <c r="AT603" s="126" t="s">
        <v>142</v>
      </c>
      <c r="AU603" s="126" t="s">
        <v>85</v>
      </c>
      <c r="AV603" s="12" t="s">
        <v>83</v>
      </c>
      <c r="AW603" s="12" t="s">
        <v>37</v>
      </c>
      <c r="AX603" s="12" t="s">
        <v>75</v>
      </c>
      <c r="AY603" s="126" t="s">
        <v>131</v>
      </c>
    </row>
    <row r="604" spans="2:51" s="13" customFormat="1" hidden="1" x14ac:dyDescent="0.25">
      <c r="B604" s="130"/>
      <c r="D604" s="125" t="s">
        <v>142</v>
      </c>
      <c r="E604" s="131" t="s">
        <v>3</v>
      </c>
      <c r="F604" s="132" t="s">
        <v>1023</v>
      </c>
      <c r="H604" s="133">
        <v>63.92</v>
      </c>
      <c r="L604" s="130"/>
      <c r="M604" s="134"/>
      <c r="T604" s="135"/>
      <c r="AT604" s="131" t="s">
        <v>142</v>
      </c>
      <c r="AU604" s="131" t="s">
        <v>85</v>
      </c>
      <c r="AV604" s="13" t="s">
        <v>85</v>
      </c>
      <c r="AW604" s="13" t="s">
        <v>37</v>
      </c>
      <c r="AX604" s="13" t="s">
        <v>75</v>
      </c>
      <c r="AY604" s="131" t="s">
        <v>131</v>
      </c>
    </row>
    <row r="605" spans="2:51" s="12" customFormat="1" hidden="1" x14ac:dyDescent="0.25">
      <c r="B605" s="124"/>
      <c r="D605" s="125" t="s">
        <v>142</v>
      </c>
      <c r="E605" s="126" t="s">
        <v>3</v>
      </c>
      <c r="F605" s="127" t="s">
        <v>570</v>
      </c>
      <c r="H605" s="126" t="s">
        <v>3</v>
      </c>
      <c r="L605" s="124"/>
      <c r="M605" s="128"/>
      <c r="T605" s="129"/>
      <c r="AT605" s="126" t="s">
        <v>142</v>
      </c>
      <c r="AU605" s="126" t="s">
        <v>85</v>
      </c>
      <c r="AV605" s="12" t="s">
        <v>83</v>
      </c>
      <c r="AW605" s="12" t="s">
        <v>37</v>
      </c>
      <c r="AX605" s="12" t="s">
        <v>75</v>
      </c>
      <c r="AY605" s="126" t="s">
        <v>131</v>
      </c>
    </row>
    <row r="606" spans="2:51" s="13" customFormat="1" hidden="1" x14ac:dyDescent="0.25">
      <c r="B606" s="130"/>
      <c r="D606" s="125" t="s">
        <v>142</v>
      </c>
      <c r="E606" s="131" t="s">
        <v>3</v>
      </c>
      <c r="F606" s="132" t="s">
        <v>1024</v>
      </c>
      <c r="H606" s="133">
        <v>41.49</v>
      </c>
      <c r="L606" s="130"/>
      <c r="M606" s="134"/>
      <c r="T606" s="135"/>
      <c r="AT606" s="131" t="s">
        <v>142</v>
      </c>
      <c r="AU606" s="131" t="s">
        <v>85</v>
      </c>
      <c r="AV606" s="13" t="s">
        <v>85</v>
      </c>
      <c r="AW606" s="13" t="s">
        <v>37</v>
      </c>
      <c r="AX606" s="13" t="s">
        <v>75</v>
      </c>
      <c r="AY606" s="131" t="s">
        <v>131</v>
      </c>
    </row>
    <row r="607" spans="2:51" s="12" customFormat="1" hidden="1" x14ac:dyDescent="0.25">
      <c r="B607" s="124"/>
      <c r="D607" s="125" t="s">
        <v>142</v>
      </c>
      <c r="E607" s="126" t="s">
        <v>3</v>
      </c>
      <c r="F607" s="127" t="s">
        <v>1025</v>
      </c>
      <c r="H607" s="126" t="s">
        <v>3</v>
      </c>
      <c r="L607" s="124"/>
      <c r="M607" s="128"/>
      <c r="T607" s="129"/>
      <c r="AT607" s="126" t="s">
        <v>142</v>
      </c>
      <c r="AU607" s="126" t="s">
        <v>85</v>
      </c>
      <c r="AV607" s="12" t="s">
        <v>83</v>
      </c>
      <c r="AW607" s="12" t="s">
        <v>37</v>
      </c>
      <c r="AX607" s="12" t="s">
        <v>75</v>
      </c>
      <c r="AY607" s="126" t="s">
        <v>131</v>
      </c>
    </row>
    <row r="608" spans="2:51" s="13" customFormat="1" hidden="1" x14ac:dyDescent="0.25">
      <c r="B608" s="130"/>
      <c r="D608" s="125" t="s">
        <v>142</v>
      </c>
      <c r="E608" s="131" t="s">
        <v>3</v>
      </c>
      <c r="F608" s="132" t="s">
        <v>1026</v>
      </c>
      <c r="H608" s="133">
        <v>44.95</v>
      </c>
      <c r="L608" s="130"/>
      <c r="M608" s="134"/>
      <c r="T608" s="135"/>
      <c r="AT608" s="131" t="s">
        <v>142</v>
      </c>
      <c r="AU608" s="131" t="s">
        <v>85</v>
      </c>
      <c r="AV608" s="13" t="s">
        <v>85</v>
      </c>
      <c r="AW608" s="13" t="s">
        <v>37</v>
      </c>
      <c r="AX608" s="13" t="s">
        <v>75</v>
      </c>
      <c r="AY608" s="131" t="s">
        <v>131</v>
      </c>
    </row>
    <row r="609" spans="2:51" s="12" customFormat="1" hidden="1" x14ac:dyDescent="0.25">
      <c r="B609" s="124"/>
      <c r="D609" s="125" t="s">
        <v>142</v>
      </c>
      <c r="E609" s="126" t="s">
        <v>3</v>
      </c>
      <c r="F609" s="127" t="s">
        <v>1027</v>
      </c>
      <c r="H609" s="126" t="s">
        <v>3</v>
      </c>
      <c r="L609" s="124"/>
      <c r="M609" s="128"/>
      <c r="T609" s="129"/>
      <c r="AT609" s="126" t="s">
        <v>142</v>
      </c>
      <c r="AU609" s="126" t="s">
        <v>85</v>
      </c>
      <c r="AV609" s="12" t="s">
        <v>83</v>
      </c>
      <c r="AW609" s="12" t="s">
        <v>37</v>
      </c>
      <c r="AX609" s="12" t="s">
        <v>75</v>
      </c>
      <c r="AY609" s="126" t="s">
        <v>131</v>
      </c>
    </row>
    <row r="610" spans="2:51" s="13" customFormat="1" hidden="1" x14ac:dyDescent="0.25">
      <c r="B610" s="130"/>
      <c r="D610" s="125" t="s">
        <v>142</v>
      </c>
      <c r="E610" s="131" t="s">
        <v>3</v>
      </c>
      <c r="F610" s="132" t="s">
        <v>1028</v>
      </c>
      <c r="H610" s="133">
        <v>17.21</v>
      </c>
      <c r="L610" s="130"/>
      <c r="M610" s="134"/>
      <c r="T610" s="135"/>
      <c r="AT610" s="131" t="s">
        <v>142</v>
      </c>
      <c r="AU610" s="131" t="s">
        <v>85</v>
      </c>
      <c r="AV610" s="13" t="s">
        <v>85</v>
      </c>
      <c r="AW610" s="13" t="s">
        <v>37</v>
      </c>
      <c r="AX610" s="13" t="s">
        <v>75</v>
      </c>
      <c r="AY610" s="131" t="s">
        <v>131</v>
      </c>
    </row>
    <row r="611" spans="2:51" s="12" customFormat="1" hidden="1" x14ac:dyDescent="0.25">
      <c r="B611" s="124"/>
      <c r="D611" s="125" t="s">
        <v>142</v>
      </c>
      <c r="E611" s="126" t="s">
        <v>3</v>
      </c>
      <c r="F611" s="127" t="s">
        <v>576</v>
      </c>
      <c r="H611" s="126" t="s">
        <v>3</v>
      </c>
      <c r="L611" s="124"/>
      <c r="M611" s="128"/>
      <c r="T611" s="129"/>
      <c r="AT611" s="126" t="s">
        <v>142</v>
      </c>
      <c r="AU611" s="126" t="s">
        <v>85</v>
      </c>
      <c r="AV611" s="12" t="s">
        <v>83</v>
      </c>
      <c r="AW611" s="12" t="s">
        <v>37</v>
      </c>
      <c r="AX611" s="12" t="s">
        <v>75</v>
      </c>
      <c r="AY611" s="126" t="s">
        <v>131</v>
      </c>
    </row>
    <row r="612" spans="2:51" s="13" customFormat="1" hidden="1" x14ac:dyDescent="0.25">
      <c r="B612" s="130"/>
      <c r="D612" s="125" t="s">
        <v>142</v>
      </c>
      <c r="E612" s="131" t="s">
        <v>3</v>
      </c>
      <c r="F612" s="132" t="s">
        <v>1029</v>
      </c>
      <c r="H612" s="133">
        <v>33.97</v>
      </c>
      <c r="L612" s="130"/>
      <c r="M612" s="134"/>
      <c r="T612" s="135"/>
      <c r="AT612" s="131" t="s">
        <v>142</v>
      </c>
      <c r="AU612" s="131" t="s">
        <v>85</v>
      </c>
      <c r="AV612" s="13" t="s">
        <v>85</v>
      </c>
      <c r="AW612" s="13" t="s">
        <v>37</v>
      </c>
      <c r="AX612" s="13" t="s">
        <v>75</v>
      </c>
      <c r="AY612" s="131" t="s">
        <v>131</v>
      </c>
    </row>
    <row r="613" spans="2:51" s="12" customFormat="1" hidden="1" x14ac:dyDescent="0.25">
      <c r="B613" s="124"/>
      <c r="D613" s="125" t="s">
        <v>142</v>
      </c>
      <c r="E613" s="126" t="s">
        <v>3</v>
      </c>
      <c r="F613" s="127" t="s">
        <v>578</v>
      </c>
      <c r="H613" s="126" t="s">
        <v>3</v>
      </c>
      <c r="L613" s="124"/>
      <c r="M613" s="128"/>
      <c r="T613" s="129"/>
      <c r="AT613" s="126" t="s">
        <v>142</v>
      </c>
      <c r="AU613" s="126" t="s">
        <v>85</v>
      </c>
      <c r="AV613" s="12" t="s">
        <v>83</v>
      </c>
      <c r="AW613" s="12" t="s">
        <v>37</v>
      </c>
      <c r="AX613" s="12" t="s">
        <v>75</v>
      </c>
      <c r="AY613" s="126" t="s">
        <v>131</v>
      </c>
    </row>
    <row r="614" spans="2:51" s="13" customFormat="1" hidden="1" x14ac:dyDescent="0.25">
      <c r="B614" s="130"/>
      <c r="D614" s="125" t="s">
        <v>142</v>
      </c>
      <c r="E614" s="131" t="s">
        <v>3</v>
      </c>
      <c r="F614" s="132" t="s">
        <v>1030</v>
      </c>
      <c r="H614" s="133">
        <v>172.91</v>
      </c>
      <c r="L614" s="130"/>
      <c r="M614" s="134"/>
      <c r="T614" s="135"/>
      <c r="AT614" s="131" t="s">
        <v>142</v>
      </c>
      <c r="AU614" s="131" t="s">
        <v>85</v>
      </c>
      <c r="AV614" s="13" t="s">
        <v>85</v>
      </c>
      <c r="AW614" s="13" t="s">
        <v>37</v>
      </c>
      <c r="AX614" s="13" t="s">
        <v>75</v>
      </c>
      <c r="AY614" s="131" t="s">
        <v>131</v>
      </c>
    </row>
    <row r="615" spans="2:51" s="12" customFormat="1" hidden="1" x14ac:dyDescent="0.25">
      <c r="B615" s="124"/>
      <c r="D615" s="125" t="s">
        <v>142</v>
      </c>
      <c r="E615" s="126" t="s">
        <v>3</v>
      </c>
      <c r="F615" s="127" t="s">
        <v>580</v>
      </c>
      <c r="H615" s="126" t="s">
        <v>3</v>
      </c>
      <c r="L615" s="124"/>
      <c r="M615" s="128"/>
      <c r="T615" s="129"/>
      <c r="AT615" s="126" t="s">
        <v>142</v>
      </c>
      <c r="AU615" s="126" t="s">
        <v>85</v>
      </c>
      <c r="AV615" s="12" t="s">
        <v>83</v>
      </c>
      <c r="AW615" s="12" t="s">
        <v>37</v>
      </c>
      <c r="AX615" s="12" t="s">
        <v>75</v>
      </c>
      <c r="AY615" s="126" t="s">
        <v>131</v>
      </c>
    </row>
    <row r="616" spans="2:51" s="13" customFormat="1" hidden="1" x14ac:dyDescent="0.25">
      <c r="B616" s="130"/>
      <c r="D616" s="125" t="s">
        <v>142</v>
      </c>
      <c r="E616" s="131" t="s">
        <v>3</v>
      </c>
      <c r="F616" s="132" t="s">
        <v>1031</v>
      </c>
      <c r="H616" s="133">
        <v>36.409999999999997</v>
      </c>
      <c r="L616" s="130"/>
      <c r="M616" s="134"/>
      <c r="T616" s="135"/>
      <c r="AT616" s="131" t="s">
        <v>142</v>
      </c>
      <c r="AU616" s="131" t="s">
        <v>85</v>
      </c>
      <c r="AV616" s="13" t="s">
        <v>85</v>
      </c>
      <c r="AW616" s="13" t="s">
        <v>37</v>
      </c>
      <c r="AX616" s="13" t="s">
        <v>75</v>
      </c>
      <c r="AY616" s="131" t="s">
        <v>131</v>
      </c>
    </row>
    <row r="617" spans="2:51" s="12" customFormat="1" hidden="1" x14ac:dyDescent="0.25">
      <c r="B617" s="124"/>
      <c r="D617" s="125" t="s">
        <v>142</v>
      </c>
      <c r="E617" s="126" t="s">
        <v>3</v>
      </c>
      <c r="F617" s="127" t="s">
        <v>582</v>
      </c>
      <c r="H617" s="126" t="s">
        <v>3</v>
      </c>
      <c r="L617" s="124"/>
      <c r="M617" s="128"/>
      <c r="T617" s="129"/>
      <c r="AT617" s="126" t="s">
        <v>142</v>
      </c>
      <c r="AU617" s="126" t="s">
        <v>85</v>
      </c>
      <c r="AV617" s="12" t="s">
        <v>83</v>
      </c>
      <c r="AW617" s="12" t="s">
        <v>37</v>
      </c>
      <c r="AX617" s="12" t="s">
        <v>75</v>
      </c>
      <c r="AY617" s="126" t="s">
        <v>131</v>
      </c>
    </row>
    <row r="618" spans="2:51" s="13" customFormat="1" hidden="1" x14ac:dyDescent="0.25">
      <c r="B618" s="130"/>
      <c r="D618" s="125" t="s">
        <v>142</v>
      </c>
      <c r="E618" s="131" t="s">
        <v>3</v>
      </c>
      <c r="F618" s="132" t="s">
        <v>1032</v>
      </c>
      <c r="H618" s="133">
        <v>18.649999999999999</v>
      </c>
      <c r="L618" s="130"/>
      <c r="M618" s="134"/>
      <c r="T618" s="135"/>
      <c r="AT618" s="131" t="s">
        <v>142</v>
      </c>
      <c r="AU618" s="131" t="s">
        <v>85</v>
      </c>
      <c r="AV618" s="13" t="s">
        <v>85</v>
      </c>
      <c r="AW618" s="13" t="s">
        <v>37</v>
      </c>
      <c r="AX618" s="13" t="s">
        <v>75</v>
      </c>
      <c r="AY618" s="131" t="s">
        <v>131</v>
      </c>
    </row>
    <row r="619" spans="2:51" s="12" customFormat="1" hidden="1" x14ac:dyDescent="0.25">
      <c r="B619" s="124"/>
      <c r="D619" s="125" t="s">
        <v>142</v>
      </c>
      <c r="E619" s="126" t="s">
        <v>3</v>
      </c>
      <c r="F619" s="127" t="s">
        <v>584</v>
      </c>
      <c r="H619" s="126" t="s">
        <v>3</v>
      </c>
      <c r="L619" s="124"/>
      <c r="M619" s="128"/>
      <c r="T619" s="129"/>
      <c r="AT619" s="126" t="s">
        <v>142</v>
      </c>
      <c r="AU619" s="126" t="s">
        <v>85</v>
      </c>
      <c r="AV619" s="12" t="s">
        <v>83</v>
      </c>
      <c r="AW619" s="12" t="s">
        <v>37</v>
      </c>
      <c r="AX619" s="12" t="s">
        <v>75</v>
      </c>
      <c r="AY619" s="126" t="s">
        <v>131</v>
      </c>
    </row>
    <row r="620" spans="2:51" s="13" customFormat="1" hidden="1" x14ac:dyDescent="0.25">
      <c r="B620" s="130"/>
      <c r="D620" s="125" t="s">
        <v>142</v>
      </c>
      <c r="E620" s="131" t="s">
        <v>3</v>
      </c>
      <c r="F620" s="132" t="s">
        <v>1033</v>
      </c>
      <c r="H620" s="133">
        <v>5.56</v>
      </c>
      <c r="L620" s="130"/>
      <c r="M620" s="134"/>
      <c r="T620" s="135"/>
      <c r="AT620" s="131" t="s">
        <v>142</v>
      </c>
      <c r="AU620" s="131" t="s">
        <v>85</v>
      </c>
      <c r="AV620" s="13" t="s">
        <v>85</v>
      </c>
      <c r="AW620" s="13" t="s">
        <v>37</v>
      </c>
      <c r="AX620" s="13" t="s">
        <v>75</v>
      </c>
      <c r="AY620" s="131" t="s">
        <v>131</v>
      </c>
    </row>
    <row r="621" spans="2:51" s="12" customFormat="1" hidden="1" x14ac:dyDescent="0.25">
      <c r="B621" s="124"/>
      <c r="D621" s="125" t="s">
        <v>142</v>
      </c>
      <c r="E621" s="126" t="s">
        <v>3</v>
      </c>
      <c r="F621" s="127" t="s">
        <v>586</v>
      </c>
      <c r="H621" s="126" t="s">
        <v>3</v>
      </c>
      <c r="L621" s="124"/>
      <c r="M621" s="128"/>
      <c r="T621" s="129"/>
      <c r="AT621" s="126" t="s">
        <v>142</v>
      </c>
      <c r="AU621" s="126" t="s">
        <v>85</v>
      </c>
      <c r="AV621" s="12" t="s">
        <v>83</v>
      </c>
      <c r="AW621" s="12" t="s">
        <v>37</v>
      </c>
      <c r="AX621" s="12" t="s">
        <v>75</v>
      </c>
      <c r="AY621" s="126" t="s">
        <v>131</v>
      </c>
    </row>
    <row r="622" spans="2:51" s="13" customFormat="1" hidden="1" x14ac:dyDescent="0.25">
      <c r="B622" s="130"/>
      <c r="D622" s="125" t="s">
        <v>142</v>
      </c>
      <c r="E622" s="131" t="s">
        <v>3</v>
      </c>
      <c r="F622" s="132" t="s">
        <v>1034</v>
      </c>
      <c r="H622" s="133">
        <v>31.08</v>
      </c>
      <c r="L622" s="130"/>
      <c r="M622" s="134"/>
      <c r="T622" s="135"/>
      <c r="AT622" s="131" t="s">
        <v>142</v>
      </c>
      <c r="AU622" s="131" t="s">
        <v>85</v>
      </c>
      <c r="AV622" s="13" t="s">
        <v>85</v>
      </c>
      <c r="AW622" s="13" t="s">
        <v>37</v>
      </c>
      <c r="AX622" s="13" t="s">
        <v>75</v>
      </c>
      <c r="AY622" s="131" t="s">
        <v>131</v>
      </c>
    </row>
    <row r="623" spans="2:51" s="14" customFormat="1" hidden="1" x14ac:dyDescent="0.25">
      <c r="B623" s="145"/>
      <c r="D623" s="125" t="s">
        <v>142</v>
      </c>
      <c r="E623" s="146" t="s">
        <v>3</v>
      </c>
      <c r="F623" s="147" t="s">
        <v>162</v>
      </c>
      <c r="H623" s="148">
        <v>1321.73</v>
      </c>
      <c r="L623" s="145"/>
      <c r="M623" s="149"/>
      <c r="T623" s="150"/>
      <c r="AT623" s="146" t="s">
        <v>142</v>
      </c>
      <c r="AU623" s="146" t="s">
        <v>85</v>
      </c>
      <c r="AV623" s="14" t="s">
        <v>138</v>
      </c>
      <c r="AW623" s="14" t="s">
        <v>37</v>
      </c>
      <c r="AX623" s="14" t="s">
        <v>83</v>
      </c>
      <c r="AY623" s="146" t="s">
        <v>131</v>
      </c>
    </row>
    <row r="624" spans="2:51" s="14" customFormat="1" hidden="1" x14ac:dyDescent="0.25">
      <c r="B624" s="145"/>
      <c r="D624" s="125"/>
      <c r="E624" s="146"/>
      <c r="F624" s="147"/>
      <c r="H624" s="148"/>
      <c r="L624" s="145"/>
      <c r="M624" s="149"/>
      <c r="T624" s="150"/>
      <c r="AT624" s="146"/>
      <c r="AU624" s="146"/>
      <c r="AY624" s="146"/>
    </row>
    <row r="625" spans="2:71" s="14" customFormat="1" ht="33.700000000000003" x14ac:dyDescent="0.25">
      <c r="B625" s="145"/>
      <c r="C625" s="320">
        <v>110</v>
      </c>
      <c r="D625" s="320" t="s">
        <v>133</v>
      </c>
      <c r="E625" s="321" t="s">
        <v>1828</v>
      </c>
      <c r="F625" s="322" t="s">
        <v>1743</v>
      </c>
      <c r="G625" s="323" t="s">
        <v>165</v>
      </c>
      <c r="H625" s="324">
        <v>226.55</v>
      </c>
      <c r="I625" s="316"/>
      <c r="J625" s="340">
        <f>ROUND(I625*H625,2)</f>
        <v>0</v>
      </c>
      <c r="K625" s="322"/>
      <c r="L625" s="145"/>
      <c r="M625" s="149"/>
      <c r="T625" s="150"/>
      <c r="AT625" s="146"/>
      <c r="AU625" s="146"/>
      <c r="AY625" s="146"/>
      <c r="BK625" s="120">
        <v>26053.25</v>
      </c>
    </row>
    <row r="626" spans="2:71" s="14" customFormat="1" ht="11.25" hidden="1" x14ac:dyDescent="0.25">
      <c r="B626" s="145"/>
      <c r="C626" s="250"/>
      <c r="D626" s="255" t="s">
        <v>142</v>
      </c>
      <c r="E626" s="251"/>
      <c r="F626" s="243" t="s">
        <v>550</v>
      </c>
      <c r="G626" s="253"/>
      <c r="H626" s="257">
        <v>42.9</v>
      </c>
      <c r="I626" s="254"/>
      <c r="J626" s="254"/>
      <c r="K626" s="252"/>
      <c r="L626" s="145"/>
      <c r="M626" s="149"/>
      <c r="T626" s="150"/>
      <c r="AT626" s="146"/>
      <c r="AU626" s="146"/>
      <c r="AY626" s="146"/>
    </row>
    <row r="627" spans="2:71" s="14" customFormat="1" ht="11.25" hidden="1" x14ac:dyDescent="0.25">
      <c r="B627" s="145"/>
      <c r="C627" s="250"/>
      <c r="D627" s="255" t="s">
        <v>142</v>
      </c>
      <c r="E627" s="251"/>
      <c r="F627" s="243" t="s">
        <v>552</v>
      </c>
      <c r="G627" s="253"/>
      <c r="H627" s="257">
        <v>12.9</v>
      </c>
      <c r="I627" s="254"/>
      <c r="J627" s="254"/>
      <c r="K627" s="252"/>
      <c r="L627" s="145"/>
      <c r="M627" s="149"/>
      <c r="T627" s="150"/>
      <c r="AT627" s="146"/>
      <c r="AU627" s="146"/>
      <c r="AY627" s="146"/>
    </row>
    <row r="628" spans="2:71" s="14" customFormat="1" ht="11.25" hidden="1" x14ac:dyDescent="0.25">
      <c r="B628" s="145"/>
      <c r="C628" s="250"/>
      <c r="D628" s="255" t="s">
        <v>142</v>
      </c>
      <c r="E628" s="251"/>
      <c r="F628" s="243" t="s">
        <v>556</v>
      </c>
      <c r="G628" s="253"/>
      <c r="H628" s="257">
        <v>89.85</v>
      </c>
      <c r="I628" s="254"/>
      <c r="J628" s="254"/>
      <c r="K628" s="252"/>
      <c r="L628" s="145"/>
      <c r="M628" s="149"/>
      <c r="T628" s="150"/>
      <c r="AT628" s="146"/>
      <c r="AU628" s="146"/>
      <c r="AY628" s="146"/>
    </row>
    <row r="629" spans="2:71" s="14" customFormat="1" ht="11.25" hidden="1" x14ac:dyDescent="0.25">
      <c r="B629" s="145"/>
      <c r="C629" s="250"/>
      <c r="D629" s="255" t="s">
        <v>142</v>
      </c>
      <c r="E629" s="251"/>
      <c r="F629" s="243" t="s">
        <v>567</v>
      </c>
      <c r="G629" s="253"/>
      <c r="H629" s="257">
        <v>13.05</v>
      </c>
      <c r="I629" s="254"/>
      <c r="J629" s="254"/>
      <c r="K629" s="252"/>
      <c r="L629" s="145"/>
      <c r="M629" s="149"/>
      <c r="T629" s="150"/>
      <c r="AT629" s="146"/>
      <c r="AU629" s="146"/>
      <c r="AY629" s="146"/>
    </row>
    <row r="630" spans="2:71" s="14" customFormat="1" ht="11.25" hidden="1" x14ac:dyDescent="0.25">
      <c r="B630" s="145"/>
      <c r="C630" s="250"/>
      <c r="D630" s="255" t="s">
        <v>142</v>
      </c>
      <c r="E630" s="251"/>
      <c r="F630" s="243" t="s">
        <v>558</v>
      </c>
      <c r="G630" s="253"/>
      <c r="H630" s="257">
        <v>25.05</v>
      </c>
      <c r="I630" s="254"/>
      <c r="J630" s="254"/>
      <c r="K630" s="252"/>
      <c r="L630" s="145"/>
      <c r="M630" s="149"/>
      <c r="T630" s="150"/>
      <c r="AT630" s="146"/>
      <c r="AU630" s="146"/>
      <c r="AY630" s="146"/>
    </row>
    <row r="631" spans="2:71" s="14" customFormat="1" ht="11.25" hidden="1" x14ac:dyDescent="0.25">
      <c r="B631" s="145"/>
      <c r="C631" s="250"/>
      <c r="D631" s="255" t="s">
        <v>142</v>
      </c>
      <c r="E631" s="251"/>
      <c r="F631" s="243" t="s">
        <v>570</v>
      </c>
      <c r="G631" s="253"/>
      <c r="H631" s="257">
        <v>15.9</v>
      </c>
      <c r="I631" s="254"/>
      <c r="J631" s="254"/>
      <c r="K631" s="252"/>
      <c r="L631" s="145"/>
      <c r="M631" s="149"/>
      <c r="T631" s="150"/>
      <c r="AT631" s="146"/>
      <c r="AU631" s="146"/>
      <c r="AY631" s="146"/>
    </row>
    <row r="632" spans="2:71" s="14" customFormat="1" ht="11.25" hidden="1" x14ac:dyDescent="0.25">
      <c r="B632" s="145"/>
      <c r="C632" s="250"/>
      <c r="D632" s="255" t="s">
        <v>142</v>
      </c>
      <c r="E632" s="251"/>
      <c r="F632" s="243" t="s">
        <v>576</v>
      </c>
      <c r="G632" s="253"/>
      <c r="H632" s="257">
        <v>14.85</v>
      </c>
      <c r="I632" s="254"/>
      <c r="J632" s="254"/>
      <c r="K632" s="252"/>
      <c r="L632" s="145"/>
      <c r="M632" s="149"/>
      <c r="T632" s="150"/>
      <c r="AT632" s="146"/>
      <c r="AU632" s="146"/>
      <c r="AY632" s="146"/>
    </row>
    <row r="633" spans="2:71" s="14" customFormat="1" ht="11.25" hidden="1" x14ac:dyDescent="0.25">
      <c r="B633" s="145"/>
      <c r="C633" s="250"/>
      <c r="D633" s="255" t="s">
        <v>142</v>
      </c>
      <c r="E633" s="251"/>
      <c r="F633" s="243" t="s">
        <v>586</v>
      </c>
      <c r="G633" s="253"/>
      <c r="H633" s="257">
        <v>12.15</v>
      </c>
      <c r="I633" s="254"/>
      <c r="J633" s="254"/>
      <c r="K633" s="252"/>
      <c r="L633" s="145"/>
      <c r="M633" s="149"/>
      <c r="T633" s="150"/>
      <c r="AT633" s="146"/>
      <c r="AU633" s="146"/>
      <c r="AY633" s="146"/>
    </row>
    <row r="634" spans="2:71" s="14" customFormat="1" ht="11.25" hidden="1" x14ac:dyDescent="0.25">
      <c r="B634" s="145"/>
      <c r="C634" s="250"/>
      <c r="D634" s="255"/>
      <c r="E634" s="251"/>
      <c r="F634" s="243"/>
      <c r="G634" s="253"/>
      <c r="H634" s="266">
        <v>226.55</v>
      </c>
      <c r="I634" s="254"/>
      <c r="J634" s="254"/>
      <c r="K634" s="252"/>
      <c r="L634" s="145"/>
      <c r="M634" s="149"/>
      <c r="T634" s="150"/>
      <c r="AT634" s="146"/>
      <c r="AU634" s="146"/>
      <c r="AY634" s="146"/>
    </row>
    <row r="635" spans="2:71" s="14" customFormat="1" ht="25.5" customHeight="1" x14ac:dyDescent="0.25">
      <c r="B635" s="145"/>
      <c r="C635" s="320">
        <v>111</v>
      </c>
      <c r="D635" s="320" t="s">
        <v>133</v>
      </c>
      <c r="E635" s="321" t="s">
        <v>1829</v>
      </c>
      <c r="F635" s="322" t="s">
        <v>1830</v>
      </c>
      <c r="G635" s="323" t="s">
        <v>165</v>
      </c>
      <c r="H635" s="324">
        <v>214.54</v>
      </c>
      <c r="I635" s="316"/>
      <c r="J635" s="340">
        <f>ROUND(I635*H635,2)</f>
        <v>0</v>
      </c>
      <c r="K635" s="322" t="s">
        <v>3</v>
      </c>
      <c r="L635" s="145"/>
      <c r="M635" s="149"/>
      <c r="T635" s="150"/>
      <c r="AT635" s="146"/>
      <c r="AU635" s="146"/>
      <c r="AY635" s="146"/>
      <c r="BK635" s="120">
        <v>118211.54</v>
      </c>
    </row>
    <row r="636" spans="2:71" s="11" customFormat="1" ht="25.95" hidden="1" customHeight="1" x14ac:dyDescent="0.25">
      <c r="B636" s="97"/>
      <c r="C636" s="264"/>
      <c r="D636" s="255"/>
      <c r="E636" s="265"/>
      <c r="F636" s="267" t="s">
        <v>1747</v>
      </c>
      <c r="G636" s="264"/>
      <c r="H636" s="266"/>
      <c r="I636" s="264"/>
      <c r="J636" s="264"/>
      <c r="K636" s="264"/>
      <c r="L636" s="97"/>
      <c r="M636" s="101"/>
      <c r="P636" s="102">
        <f>P637</f>
        <v>36.650000000000006</v>
      </c>
      <c r="R636" s="102">
        <f>R637</f>
        <v>0</v>
      </c>
      <c r="T636" s="103">
        <f>T637</f>
        <v>4.6199999999999998E-2</v>
      </c>
      <c r="AR636" s="98" t="s">
        <v>152</v>
      </c>
      <c r="AT636" s="104" t="s">
        <v>74</v>
      </c>
      <c r="AU636" s="104" t="s">
        <v>75</v>
      </c>
      <c r="AY636" s="98" t="s">
        <v>131</v>
      </c>
      <c r="BK636" s="105">
        <f>BK637</f>
        <v>0</v>
      </c>
    </row>
    <row r="637" spans="2:71" s="11" customFormat="1" ht="22.95" customHeight="1" x14ac:dyDescent="0.3">
      <c r="B637" s="97"/>
      <c r="D637" s="98" t="s">
        <v>74</v>
      </c>
      <c r="E637" s="106" t="s">
        <v>448</v>
      </c>
      <c r="F637" s="106" t="s">
        <v>449</v>
      </c>
      <c r="J637" s="107">
        <f>SUM(J638:J648)</f>
        <v>0</v>
      </c>
      <c r="L637" s="97"/>
      <c r="M637" s="101"/>
      <c r="P637" s="102">
        <f>SUM(P638:P649)</f>
        <v>36.650000000000006</v>
      </c>
      <c r="R637" s="102">
        <f>SUM(R638:R649)</f>
        <v>0</v>
      </c>
      <c r="T637" s="103">
        <f>SUM(T638:T649)</f>
        <v>4.6199999999999998E-2</v>
      </c>
      <c r="AR637" s="98" t="s">
        <v>152</v>
      </c>
      <c r="AT637" s="104" t="s">
        <v>74</v>
      </c>
      <c r="AU637" s="104" t="s">
        <v>83</v>
      </c>
      <c r="AY637" s="98" t="s">
        <v>131</v>
      </c>
      <c r="BK637" s="105">
        <f>SUM(BK638:BK649)</f>
        <v>0</v>
      </c>
    </row>
    <row r="638" spans="2:71" s="1" customFormat="1" ht="24.2" customHeight="1" x14ac:dyDescent="0.25">
      <c r="B638" s="108"/>
      <c r="C638" s="320">
        <v>112</v>
      </c>
      <c r="D638" s="320" t="s">
        <v>133</v>
      </c>
      <c r="E638" s="321" t="s">
        <v>451</v>
      </c>
      <c r="F638" s="322" t="s">
        <v>452</v>
      </c>
      <c r="G638" s="323" t="s">
        <v>194</v>
      </c>
      <c r="H638" s="324">
        <v>200</v>
      </c>
      <c r="I638" s="316"/>
      <c r="J638" s="340">
        <f>ROUND(I638*H638,2)</f>
        <v>0</v>
      </c>
      <c r="K638" s="322" t="s">
        <v>137</v>
      </c>
      <c r="L638" s="26"/>
      <c r="M638" s="232" t="s">
        <v>3</v>
      </c>
      <c r="N638" s="233" t="s">
        <v>46</v>
      </c>
      <c r="O638" s="234">
        <v>7.5999999999999998E-2</v>
      </c>
      <c r="P638" s="234">
        <f>O638*H638</f>
        <v>15.2</v>
      </c>
      <c r="Q638" s="234">
        <v>0</v>
      </c>
      <c r="R638" s="234">
        <f>Q638*H638</f>
        <v>0</v>
      </c>
      <c r="S638" s="234">
        <v>0</v>
      </c>
      <c r="T638" s="235">
        <f>S638*H638</f>
        <v>0</v>
      </c>
      <c r="U638" s="236"/>
      <c r="AQ638" s="236"/>
      <c r="AR638" s="237" t="s">
        <v>453</v>
      </c>
      <c r="AS638" s="236"/>
      <c r="AT638" s="237" t="s">
        <v>133</v>
      </c>
      <c r="AU638" s="237" t="s">
        <v>85</v>
      </c>
      <c r="AV638" s="236"/>
      <c r="AW638" s="236"/>
      <c r="AX638" s="236"/>
      <c r="AY638" s="238" t="s">
        <v>131</v>
      </c>
      <c r="AZ638" s="236"/>
      <c r="BA638" s="236"/>
      <c r="BB638" s="236"/>
      <c r="BC638" s="236"/>
      <c r="BD638" s="236"/>
      <c r="BE638" s="239">
        <f>IF(N638="základní",J638,0)</f>
        <v>0</v>
      </c>
      <c r="BF638" s="239">
        <f>IF(N638="snížená",J638,0)</f>
        <v>0</v>
      </c>
      <c r="BG638" s="239">
        <f>IF(N638="zákl. přenesená",J638,0)</f>
        <v>0</v>
      </c>
      <c r="BH638" s="239">
        <f>IF(N638="sníž. přenesená",J638,0)</f>
        <v>0</v>
      </c>
      <c r="BI638" s="239">
        <f>IF(N638="nulová",J638,0)</f>
        <v>0</v>
      </c>
      <c r="BJ638" s="238" t="s">
        <v>83</v>
      </c>
      <c r="BK638" s="239">
        <f>ROUND(I638*H638,2)</f>
        <v>0</v>
      </c>
      <c r="BL638" s="238" t="s">
        <v>453</v>
      </c>
      <c r="BM638" s="237" t="s">
        <v>1036</v>
      </c>
      <c r="BN638" s="236"/>
      <c r="BO638" s="236"/>
      <c r="BP638" s="236"/>
      <c r="BQ638" s="236"/>
      <c r="BR638" s="236"/>
      <c r="BS638" s="236"/>
    </row>
    <row r="639" spans="2:71" s="1" customFormat="1" hidden="1" x14ac:dyDescent="0.25">
      <c r="B639" s="26"/>
      <c r="D639" s="121" t="s">
        <v>140</v>
      </c>
      <c r="F639" s="122" t="s">
        <v>455</v>
      </c>
      <c r="L639" s="26"/>
      <c r="M639" s="123"/>
      <c r="T639" s="39"/>
      <c r="AT639" s="17" t="s">
        <v>140</v>
      </c>
      <c r="AU639" s="17" t="s">
        <v>85</v>
      </c>
    </row>
    <row r="640" spans="2:71" s="1" customFormat="1" ht="24.2" customHeight="1" x14ac:dyDescent="0.25">
      <c r="B640" s="108"/>
      <c r="C640" s="320">
        <v>113</v>
      </c>
      <c r="D640" s="320" t="s">
        <v>133</v>
      </c>
      <c r="E640" s="321" t="s">
        <v>457</v>
      </c>
      <c r="F640" s="322" t="s">
        <v>458</v>
      </c>
      <c r="G640" s="323" t="s">
        <v>194</v>
      </c>
      <c r="H640" s="324">
        <v>2</v>
      </c>
      <c r="I640" s="316"/>
      <c r="J640" s="340">
        <f>ROUND(I640*H640,2)</f>
        <v>0</v>
      </c>
      <c r="K640" s="322" t="s">
        <v>137</v>
      </c>
      <c r="L640" s="26"/>
      <c r="M640" s="232" t="s">
        <v>3</v>
      </c>
      <c r="N640" s="233" t="s">
        <v>46</v>
      </c>
      <c r="O640" s="234">
        <v>7.7850000000000001</v>
      </c>
      <c r="P640" s="234">
        <f>O640*H640</f>
        <v>15.57</v>
      </c>
      <c r="Q640" s="234">
        <v>0</v>
      </c>
      <c r="R640" s="234">
        <f>Q640*H640</f>
        <v>0</v>
      </c>
      <c r="S640" s="234">
        <v>0</v>
      </c>
      <c r="T640" s="235">
        <f>S640*H640</f>
        <v>0</v>
      </c>
      <c r="U640" s="236"/>
      <c r="AQ640" s="236"/>
      <c r="AR640" s="237" t="s">
        <v>453</v>
      </c>
      <c r="AS640" s="236"/>
      <c r="AT640" s="237" t="s">
        <v>133</v>
      </c>
      <c r="AU640" s="237" t="s">
        <v>85</v>
      </c>
      <c r="AV640" s="236"/>
      <c r="AW640" s="236"/>
      <c r="AX640" s="236"/>
      <c r="AY640" s="238" t="s">
        <v>131</v>
      </c>
      <c r="AZ640" s="236"/>
      <c r="BA640" s="236"/>
      <c r="BB640" s="236"/>
      <c r="BC640" s="236"/>
      <c r="BD640" s="236"/>
      <c r="BE640" s="239">
        <f>IF(N640="základní",J640,0)</f>
        <v>0</v>
      </c>
      <c r="BF640" s="239">
        <f>IF(N640="snížená",J640,0)</f>
        <v>0</v>
      </c>
      <c r="BG640" s="239">
        <f>IF(N640="zákl. přenesená",J640,0)</f>
        <v>0</v>
      </c>
      <c r="BH640" s="239">
        <f>IF(N640="sníž. přenesená",J640,0)</f>
        <v>0</v>
      </c>
      <c r="BI640" s="239">
        <f>IF(N640="nulová",J640,0)</f>
        <v>0</v>
      </c>
      <c r="BJ640" s="238" t="s">
        <v>83</v>
      </c>
      <c r="BK640" s="239">
        <f>ROUND(I640*H640,2)</f>
        <v>0</v>
      </c>
      <c r="BL640" s="238" t="s">
        <v>453</v>
      </c>
      <c r="BM640" s="237" t="s">
        <v>1038</v>
      </c>
      <c r="BN640" s="236"/>
      <c r="BO640" s="236"/>
      <c r="BP640" s="236"/>
      <c r="BQ640" s="236"/>
      <c r="BR640" s="236"/>
      <c r="BS640" s="236"/>
    </row>
    <row r="641" spans="2:71" s="1" customFormat="1" hidden="1" x14ac:dyDescent="0.25">
      <c r="B641" s="26"/>
      <c r="D641" s="121" t="s">
        <v>140</v>
      </c>
      <c r="F641" s="122" t="s">
        <v>460</v>
      </c>
      <c r="L641" s="26"/>
      <c r="M641" s="123"/>
      <c r="T641" s="39"/>
      <c r="AT641" s="17" t="s">
        <v>140</v>
      </c>
      <c r="AU641" s="17" t="s">
        <v>85</v>
      </c>
    </row>
    <row r="642" spans="2:71" s="1" customFormat="1" ht="55.55" customHeight="1" x14ac:dyDescent="0.25">
      <c r="B642" s="108"/>
      <c r="C642" s="320">
        <v>114</v>
      </c>
      <c r="D642" s="320" t="s">
        <v>133</v>
      </c>
      <c r="E642" s="321" t="s">
        <v>462</v>
      </c>
      <c r="F642" s="322" t="s">
        <v>463</v>
      </c>
      <c r="G642" s="323" t="s">
        <v>278</v>
      </c>
      <c r="H642" s="324">
        <v>50</v>
      </c>
      <c r="I642" s="316"/>
      <c r="J642" s="340">
        <f>ROUND(I642*H642,2)</f>
        <v>0</v>
      </c>
      <c r="K642" s="322" t="s">
        <v>137</v>
      </c>
      <c r="L642" s="26"/>
      <c r="M642" s="232" t="s">
        <v>3</v>
      </c>
      <c r="N642" s="233" t="s">
        <v>46</v>
      </c>
      <c r="O642" s="234">
        <v>2.8000000000000001E-2</v>
      </c>
      <c r="P642" s="234">
        <f>O642*H642</f>
        <v>1.4000000000000001</v>
      </c>
      <c r="Q642" s="234">
        <v>0</v>
      </c>
      <c r="R642" s="234">
        <f>Q642*H642</f>
        <v>0</v>
      </c>
      <c r="S642" s="234">
        <v>1.2E-4</v>
      </c>
      <c r="T642" s="235">
        <f>S642*H642</f>
        <v>6.0000000000000001E-3</v>
      </c>
      <c r="U642" s="236"/>
      <c r="AQ642" s="236"/>
      <c r="AR642" s="237" t="s">
        <v>453</v>
      </c>
      <c r="AS642" s="236"/>
      <c r="AT642" s="237" t="s">
        <v>133</v>
      </c>
      <c r="AU642" s="237" t="s">
        <v>85</v>
      </c>
      <c r="AV642" s="236"/>
      <c r="AW642" s="236"/>
      <c r="AX642" s="236"/>
      <c r="AY642" s="238" t="s">
        <v>131</v>
      </c>
      <c r="AZ642" s="236"/>
      <c r="BA642" s="236"/>
      <c r="BB642" s="236"/>
      <c r="BC642" s="236"/>
      <c r="BD642" s="236"/>
      <c r="BE642" s="239">
        <f>IF(N642="základní",J642,0)</f>
        <v>0</v>
      </c>
      <c r="BF642" s="239">
        <f>IF(N642="snížená",J642,0)</f>
        <v>0</v>
      </c>
      <c r="BG642" s="239">
        <f>IF(N642="zákl. přenesená",J642,0)</f>
        <v>0</v>
      </c>
      <c r="BH642" s="239">
        <f>IF(N642="sníž. přenesená",J642,0)</f>
        <v>0</v>
      </c>
      <c r="BI642" s="239">
        <f>IF(N642="nulová",J642,0)</f>
        <v>0</v>
      </c>
      <c r="BJ642" s="238" t="s">
        <v>83</v>
      </c>
      <c r="BK642" s="239">
        <f>ROUND(I642*H642,2)</f>
        <v>0</v>
      </c>
      <c r="BL642" s="238" t="s">
        <v>453</v>
      </c>
      <c r="BM642" s="237" t="s">
        <v>1040</v>
      </c>
      <c r="BN642" s="236"/>
      <c r="BO642" s="236"/>
      <c r="BP642" s="236"/>
      <c r="BQ642" s="236"/>
      <c r="BR642" s="236"/>
      <c r="BS642" s="236"/>
    </row>
    <row r="643" spans="2:71" s="1" customFormat="1" hidden="1" x14ac:dyDescent="0.25">
      <c r="B643" s="26"/>
      <c r="D643" s="121" t="s">
        <v>140</v>
      </c>
      <c r="F643" s="122" t="s">
        <v>465</v>
      </c>
      <c r="L643" s="26"/>
      <c r="M643" s="123"/>
      <c r="T643" s="39"/>
      <c r="AT643" s="17" t="s">
        <v>140</v>
      </c>
      <c r="AU643" s="17" t="s">
        <v>85</v>
      </c>
    </row>
    <row r="644" spans="2:71" s="1" customFormat="1" ht="55.55" customHeight="1" x14ac:dyDescent="0.25">
      <c r="B644" s="108"/>
      <c r="C644" s="320">
        <v>115</v>
      </c>
      <c r="D644" s="320" t="s">
        <v>133</v>
      </c>
      <c r="E644" s="321" t="s">
        <v>467</v>
      </c>
      <c r="F644" s="322" t="s">
        <v>468</v>
      </c>
      <c r="G644" s="323" t="s">
        <v>278</v>
      </c>
      <c r="H644" s="324">
        <v>20</v>
      </c>
      <c r="I644" s="316"/>
      <c r="J644" s="340">
        <f>ROUND(I644*H644,2)</f>
        <v>0</v>
      </c>
      <c r="K644" s="322" t="s">
        <v>137</v>
      </c>
      <c r="L644" s="26"/>
      <c r="M644" s="232" t="s">
        <v>3</v>
      </c>
      <c r="N644" s="233" t="s">
        <v>46</v>
      </c>
      <c r="O644" s="234">
        <v>3.2000000000000001E-2</v>
      </c>
      <c r="P644" s="234">
        <f>O644*H644</f>
        <v>0.64</v>
      </c>
      <c r="Q644" s="234">
        <v>0</v>
      </c>
      <c r="R644" s="234">
        <f>Q644*H644</f>
        <v>0</v>
      </c>
      <c r="S644" s="234">
        <v>5.1999999999999995E-4</v>
      </c>
      <c r="T644" s="235">
        <f>S644*H644</f>
        <v>1.04E-2</v>
      </c>
      <c r="U644" s="236"/>
      <c r="AQ644" s="236"/>
      <c r="AR644" s="237" t="s">
        <v>453</v>
      </c>
      <c r="AS644" s="236"/>
      <c r="AT644" s="237" t="s">
        <v>133</v>
      </c>
      <c r="AU644" s="237" t="s">
        <v>85</v>
      </c>
      <c r="AV644" s="236"/>
      <c r="AW644" s="236"/>
      <c r="AX644" s="236"/>
      <c r="AY644" s="238" t="s">
        <v>131</v>
      </c>
      <c r="AZ644" s="236"/>
      <c r="BA644" s="236"/>
      <c r="BB644" s="236"/>
      <c r="BC644" s="236"/>
      <c r="BD644" s="236"/>
      <c r="BE644" s="239">
        <f>IF(N644="základní",J644,0)</f>
        <v>0</v>
      </c>
      <c r="BF644" s="239">
        <f>IF(N644="snížená",J644,0)</f>
        <v>0</v>
      </c>
      <c r="BG644" s="239">
        <f>IF(N644="zákl. přenesená",J644,0)</f>
        <v>0</v>
      </c>
      <c r="BH644" s="239">
        <f>IF(N644="sníž. přenesená",J644,0)</f>
        <v>0</v>
      </c>
      <c r="BI644" s="239">
        <f>IF(N644="nulová",J644,0)</f>
        <v>0</v>
      </c>
      <c r="BJ644" s="238" t="s">
        <v>83</v>
      </c>
      <c r="BK644" s="239">
        <f>ROUND(I644*H644,2)</f>
        <v>0</v>
      </c>
      <c r="BL644" s="238" t="s">
        <v>453</v>
      </c>
      <c r="BM644" s="237" t="s">
        <v>1042</v>
      </c>
      <c r="BN644" s="236"/>
      <c r="BO644" s="236"/>
      <c r="BP644" s="236"/>
      <c r="BQ644" s="236"/>
      <c r="BR644" s="236"/>
      <c r="BS644" s="236"/>
    </row>
    <row r="645" spans="2:71" s="1" customFormat="1" hidden="1" x14ac:dyDescent="0.25">
      <c r="B645" s="26"/>
      <c r="D645" s="121" t="s">
        <v>140</v>
      </c>
      <c r="F645" s="122" t="s">
        <v>470</v>
      </c>
      <c r="L645" s="26"/>
      <c r="M645" s="123"/>
      <c r="T645" s="39"/>
      <c r="AT645" s="17" t="s">
        <v>140</v>
      </c>
      <c r="AU645" s="17" t="s">
        <v>85</v>
      </c>
    </row>
    <row r="646" spans="2:71" s="1" customFormat="1" ht="55.55" customHeight="1" x14ac:dyDescent="0.25">
      <c r="B646" s="108"/>
      <c r="C646" s="320">
        <v>116</v>
      </c>
      <c r="D646" s="320" t="s">
        <v>133</v>
      </c>
      <c r="E646" s="321" t="s">
        <v>472</v>
      </c>
      <c r="F646" s="322" t="s">
        <v>473</v>
      </c>
      <c r="G646" s="323" t="s">
        <v>278</v>
      </c>
      <c r="H646" s="324">
        <v>80</v>
      </c>
      <c r="I646" s="316"/>
      <c r="J646" s="340">
        <f>ROUND(I646*H646,2)</f>
        <v>0</v>
      </c>
      <c r="K646" s="322" t="s">
        <v>137</v>
      </c>
      <c r="L646" s="26"/>
      <c r="M646" s="232" t="s">
        <v>3</v>
      </c>
      <c r="N646" s="233" t="s">
        <v>46</v>
      </c>
      <c r="O646" s="234">
        <v>2.8000000000000001E-2</v>
      </c>
      <c r="P646" s="234">
        <f>O646*H646</f>
        <v>2.2400000000000002</v>
      </c>
      <c r="Q646" s="234">
        <v>0</v>
      </c>
      <c r="R646" s="234">
        <f>Q646*H646</f>
        <v>0</v>
      </c>
      <c r="S646" s="234">
        <v>1.6000000000000001E-4</v>
      </c>
      <c r="T646" s="235">
        <f>S646*H646</f>
        <v>1.2800000000000001E-2</v>
      </c>
      <c r="U646" s="236"/>
      <c r="AQ646" s="236"/>
      <c r="AR646" s="237" t="s">
        <v>453</v>
      </c>
      <c r="AS646" s="236"/>
      <c r="AT646" s="237" t="s">
        <v>133</v>
      </c>
      <c r="AU646" s="237" t="s">
        <v>85</v>
      </c>
      <c r="AV646" s="236"/>
      <c r="AW646" s="236"/>
      <c r="AX646" s="236"/>
      <c r="AY646" s="238" t="s">
        <v>131</v>
      </c>
      <c r="AZ646" s="236"/>
      <c r="BA646" s="236"/>
      <c r="BB646" s="236"/>
      <c r="BC646" s="236"/>
      <c r="BD646" s="236"/>
      <c r="BE646" s="239">
        <f>IF(N646="základní",J646,0)</f>
        <v>0</v>
      </c>
      <c r="BF646" s="239">
        <f>IF(N646="snížená",J646,0)</f>
        <v>0</v>
      </c>
      <c r="BG646" s="239">
        <f>IF(N646="zákl. přenesená",J646,0)</f>
        <v>0</v>
      </c>
      <c r="BH646" s="239">
        <f>IF(N646="sníž. přenesená",J646,0)</f>
        <v>0</v>
      </c>
      <c r="BI646" s="239">
        <f>IF(N646="nulová",J646,0)</f>
        <v>0</v>
      </c>
      <c r="BJ646" s="238" t="s">
        <v>83</v>
      </c>
      <c r="BK646" s="239">
        <f>ROUND(I646*H646,2)</f>
        <v>0</v>
      </c>
      <c r="BL646" s="238" t="s">
        <v>453</v>
      </c>
      <c r="BM646" s="237" t="s">
        <v>1044</v>
      </c>
      <c r="BN646" s="236"/>
      <c r="BO646" s="236"/>
      <c r="BP646" s="236"/>
      <c r="BQ646" s="236"/>
      <c r="BR646" s="236"/>
      <c r="BS646" s="236"/>
    </row>
    <row r="647" spans="2:71" s="1" customFormat="1" hidden="1" x14ac:dyDescent="0.25">
      <c r="B647" s="26"/>
      <c r="D647" s="121" t="s">
        <v>140</v>
      </c>
      <c r="F647" s="122" t="s">
        <v>475</v>
      </c>
      <c r="L647" s="26"/>
      <c r="M647" s="123"/>
      <c r="T647" s="39"/>
      <c r="AT647" s="17" t="s">
        <v>140</v>
      </c>
      <c r="AU647" s="17" t="s">
        <v>85</v>
      </c>
    </row>
    <row r="648" spans="2:71" s="1" customFormat="1" ht="55.55" customHeight="1" x14ac:dyDescent="0.25">
      <c r="B648" s="108"/>
      <c r="C648" s="320">
        <v>117</v>
      </c>
      <c r="D648" s="320" t="s">
        <v>133</v>
      </c>
      <c r="E648" s="321" t="s">
        <v>477</v>
      </c>
      <c r="F648" s="322" t="s">
        <v>478</v>
      </c>
      <c r="G648" s="323" t="s">
        <v>278</v>
      </c>
      <c r="H648" s="324">
        <v>50</v>
      </c>
      <c r="I648" s="316"/>
      <c r="J648" s="340">
        <f>ROUND(I648*H648,2)</f>
        <v>0</v>
      </c>
      <c r="K648" s="322" t="s">
        <v>137</v>
      </c>
      <c r="L648" s="26"/>
      <c r="M648" s="232" t="s">
        <v>3</v>
      </c>
      <c r="N648" s="233" t="s">
        <v>46</v>
      </c>
      <c r="O648" s="234">
        <v>3.2000000000000001E-2</v>
      </c>
      <c r="P648" s="234">
        <f>O648*H648</f>
        <v>1.6</v>
      </c>
      <c r="Q648" s="234">
        <v>0</v>
      </c>
      <c r="R648" s="234">
        <f>Q648*H648</f>
        <v>0</v>
      </c>
      <c r="S648" s="234">
        <v>3.4000000000000002E-4</v>
      </c>
      <c r="T648" s="235">
        <f>S648*H648</f>
        <v>1.7000000000000001E-2</v>
      </c>
      <c r="U648" s="236"/>
      <c r="AQ648" s="236"/>
      <c r="AR648" s="237" t="s">
        <v>453</v>
      </c>
      <c r="AS648" s="236"/>
      <c r="AT648" s="237" t="s">
        <v>133</v>
      </c>
      <c r="AU648" s="237" t="s">
        <v>85</v>
      </c>
      <c r="AV648" s="236"/>
      <c r="AW648" s="236"/>
      <c r="AX648" s="236"/>
      <c r="AY648" s="238" t="s">
        <v>131</v>
      </c>
      <c r="AZ648" s="236"/>
      <c r="BA648" s="236"/>
      <c r="BB648" s="236"/>
      <c r="BC648" s="236"/>
      <c r="BD648" s="236"/>
      <c r="BE648" s="239">
        <f>IF(N648="základní",J648,0)</f>
        <v>0</v>
      </c>
      <c r="BF648" s="239">
        <f>IF(N648="snížená",J648,0)</f>
        <v>0</v>
      </c>
      <c r="BG648" s="239">
        <f>IF(N648="zákl. přenesená",J648,0)</f>
        <v>0</v>
      </c>
      <c r="BH648" s="239">
        <f>IF(N648="sníž. přenesená",J648,0)</f>
        <v>0</v>
      </c>
      <c r="BI648" s="239">
        <f>IF(N648="nulová",J648,0)</f>
        <v>0</v>
      </c>
      <c r="BJ648" s="238" t="s">
        <v>83</v>
      </c>
      <c r="BK648" s="239">
        <f>ROUND(I648*H648,2)</f>
        <v>0</v>
      </c>
      <c r="BL648" s="238" t="s">
        <v>453</v>
      </c>
      <c r="BM648" s="237" t="s">
        <v>1046</v>
      </c>
      <c r="BN648" s="236"/>
      <c r="BO648" s="236"/>
      <c r="BP648" s="236"/>
      <c r="BQ648" s="236"/>
      <c r="BR648" s="236"/>
      <c r="BS648" s="236"/>
    </row>
    <row r="649" spans="2:71" s="1" customFormat="1" hidden="1" x14ac:dyDescent="0.25">
      <c r="B649" s="26"/>
      <c r="D649" s="121" t="s">
        <v>140</v>
      </c>
      <c r="F649" s="122" t="s">
        <v>480</v>
      </c>
      <c r="L649" s="26"/>
      <c r="M649" s="123"/>
      <c r="T649" s="39"/>
      <c r="AT649" s="17" t="s">
        <v>140</v>
      </c>
      <c r="AU649" s="17" t="s">
        <v>85</v>
      </c>
    </row>
  </sheetData>
  <sheetProtection algorithmName="SHA-512" hashValue="PHFRb10kBn5EEOqT57ozMJc3nCRfebZB8lwk+DzrtcVLioFnT2L+4l5gtArh64Kz/Mo4mKqBgxqD432gBLozFA==" saltValue="v2RroAP9MQ1AcUnhvngfww==" spinCount="100000" sheet="1" objects="1" scenarios="1"/>
  <autoFilter ref="C99:K649" xr:uid="{00000000-0009-0000-0000-000002000000}">
    <filterColumn colId="7">
      <filters>
        <filter val="0,00"/>
        <filter val="1 080,00"/>
        <filter val="1 214,12"/>
        <filter val="1 256,58"/>
        <filter val="1 280,83"/>
        <filter val="1 392 276,14"/>
        <filter val="1 440,00"/>
        <filter val="1 491,84"/>
        <filter val="1 670,00"/>
        <filter val="1 690,20"/>
        <filter val="1 980,00"/>
        <filter val="1 986 937,89"/>
        <filter val="10 460,00"/>
        <filter val="10 720,00"/>
        <filter val="10 965,00"/>
        <filter val="102 566,25"/>
        <filter val="104 256,45"/>
        <filter val="106 903,70"/>
        <filter val="107 623,60"/>
        <filter val="11 260,00"/>
        <filter val="11 720,00"/>
        <filter val="110 896,80"/>
        <filter val="12 870,00"/>
        <filter val="13 770,00"/>
        <filter val="130 786,50"/>
        <filter val="157 150,00"/>
        <filter val="16 885,00"/>
        <filter val="178 868,10"/>
        <filter val="18 117,90"/>
        <filter val="19 278,30"/>
        <filter val="19 443,60"/>
        <filter val="2 010,08"/>
        <filter val="2 118,00"/>
        <filter val="2 140,27"/>
        <filter val="2 235,00"/>
        <filter val="2 250,00"/>
        <filter val="2 295,00"/>
        <filter val="2 530,00"/>
        <filter val="2 920,50"/>
        <filter val="20 787,36"/>
        <filter val="20,39"/>
        <filter val="21 937,50"/>
        <filter val="22 758,75"/>
        <filter val="237 460,48"/>
        <filter val="25 137,00"/>
        <filter val="27 150,00"/>
        <filter val="27 435,50"/>
        <filter val="27 650,70"/>
        <filter val="28 500,60"/>
        <filter val="29 987,01"/>
        <filter val="290,50"/>
        <filter val="3 074,00"/>
        <filter val="3 234,00"/>
        <filter val="3 400,00"/>
        <filter val="3 552,64"/>
        <filter val="3 766,26"/>
        <filter val="3 935,00"/>
        <filter val="302,40"/>
        <filter val="32 500,00"/>
        <filter val="326 508,16"/>
        <filter val="34 636,80"/>
        <filter val="348 150,70"/>
        <filter val="35 600,60"/>
        <filter val="362 673,30"/>
        <filter val="367,63"/>
        <filter val="378,00"/>
        <filter val="4 031,00"/>
        <filter val="4 160,00"/>
        <filter val="4 640,00"/>
        <filter val="4 780,00"/>
        <filter val="4 880,00"/>
        <filter val="41 747,65"/>
        <filter val="42 037,00"/>
        <filter val="42 250,00"/>
        <filter val="43 155,20"/>
        <filter val="43 395,45"/>
        <filter val="43 834,50"/>
        <filter val="432,50"/>
        <filter val="45 792,00"/>
        <filter val="472,50"/>
        <filter val="48 081,60"/>
        <filter val="49 054,34"/>
        <filter val="49 188,00"/>
        <filter val="5 047,09"/>
        <filter val="5 210,73"/>
        <filter val="5 228,58"/>
        <filter val="5 548,00"/>
        <filter val="5 550,79"/>
        <filter val="5 840,00"/>
        <filter val="51 260,40"/>
        <filter val="52 374,00"/>
        <filter val="523 783,60"/>
        <filter val="565 192,64"/>
        <filter val="566 260,39"/>
        <filter val="6 560,00"/>
        <filter val="610 302,00"/>
        <filter val="615 163,25"/>
        <filter val="620,00"/>
        <filter val="686,80"/>
        <filter val="691,60"/>
        <filter val="7 893,00"/>
        <filter val="7 995,00"/>
        <filter val="728 377,40"/>
        <filter val="73,13"/>
        <filter val="739,00"/>
        <filter val="741,00"/>
        <filter val="749,70"/>
        <filter val="75 825,40"/>
        <filter val="8 300,00"/>
        <filter val="8 470,00"/>
        <filter val="8 849,24"/>
        <filter val="809,28"/>
        <filter val="823,00"/>
        <filter val="832,00"/>
        <filter val="841,60"/>
        <filter val="849,00"/>
        <filter val="9 880,00"/>
        <filter val="9 987,60"/>
        <filter val="901,00"/>
        <filter val="924,00"/>
        <filter val="950,00"/>
      </filters>
    </filterColumn>
  </autoFilter>
  <mergeCells count="9">
    <mergeCell ref="E50:H50"/>
    <mergeCell ref="E90:H90"/>
    <mergeCell ref="E92:H92"/>
    <mergeCell ref="L2:V2"/>
    <mergeCell ref="E7:H7"/>
    <mergeCell ref="E9:H9"/>
    <mergeCell ref="E18:H18"/>
    <mergeCell ref="E27:H27"/>
    <mergeCell ref="E48:H48"/>
  </mergeCells>
  <hyperlinks>
    <hyperlink ref="F104" r:id="rId1" xr:uid="{00000000-0004-0000-0200-000000000000}"/>
    <hyperlink ref="F111" r:id="rId2" xr:uid="{00000000-0004-0000-0200-000001000000}"/>
    <hyperlink ref="F118" r:id="rId3" xr:uid="{00000000-0004-0000-0200-000002000000}"/>
    <hyperlink ref="F120" r:id="rId4" xr:uid="{00000000-0004-0000-0200-000003000000}"/>
    <hyperlink ref="F124" r:id="rId5" xr:uid="{00000000-0004-0000-0200-000004000000}"/>
    <hyperlink ref="F128" r:id="rId6" xr:uid="{00000000-0004-0000-0200-000005000000}"/>
    <hyperlink ref="F133" r:id="rId7" xr:uid="{00000000-0004-0000-0200-000006000000}"/>
    <hyperlink ref="F141" r:id="rId8" xr:uid="{00000000-0004-0000-0200-000007000000}"/>
    <hyperlink ref="F155" r:id="rId9" xr:uid="{00000000-0004-0000-0200-000008000000}"/>
    <hyperlink ref="F186" r:id="rId10" xr:uid="{00000000-0004-0000-0200-000009000000}"/>
    <hyperlink ref="F190" r:id="rId11" xr:uid="{00000000-0004-0000-0200-00000A000000}"/>
    <hyperlink ref="F192" r:id="rId12" xr:uid="{00000000-0004-0000-0200-00000B000000}"/>
    <hyperlink ref="F194" r:id="rId13" xr:uid="{00000000-0004-0000-0200-00000C000000}"/>
    <hyperlink ref="F206" r:id="rId14" xr:uid="{00000000-0004-0000-0200-00000D000000}"/>
    <hyperlink ref="F235" r:id="rId15" xr:uid="{00000000-0004-0000-0200-00000E000000}"/>
    <hyperlink ref="F240" r:id="rId16" xr:uid="{00000000-0004-0000-0200-00000F000000}"/>
    <hyperlink ref="F243" r:id="rId17" xr:uid="{00000000-0004-0000-0200-000010000000}"/>
    <hyperlink ref="F246" r:id="rId18" xr:uid="{00000000-0004-0000-0200-000011000000}"/>
    <hyperlink ref="F248" r:id="rId19" xr:uid="{00000000-0004-0000-0200-000012000000}"/>
    <hyperlink ref="F251" r:id="rId20" xr:uid="{00000000-0004-0000-0200-000013000000}"/>
    <hyperlink ref="F253" r:id="rId21" xr:uid="{00000000-0004-0000-0200-000014000000}"/>
    <hyperlink ref="F262" r:id="rId22" xr:uid="{00000000-0004-0000-0200-000015000000}"/>
    <hyperlink ref="F273" r:id="rId23" xr:uid="{00000000-0004-0000-0200-000016000000}"/>
    <hyperlink ref="F278" r:id="rId24" xr:uid="{00000000-0004-0000-0200-000017000000}"/>
    <hyperlink ref="F290" r:id="rId25" xr:uid="{00000000-0004-0000-0200-000018000000}"/>
    <hyperlink ref="F316" r:id="rId26" xr:uid="{00000000-0004-0000-0200-000019000000}"/>
    <hyperlink ref="F321" r:id="rId27" xr:uid="{00000000-0004-0000-0200-00001A000000}"/>
    <hyperlink ref="F325" r:id="rId28" xr:uid="{00000000-0004-0000-0200-00001B000000}"/>
    <hyperlink ref="F329" r:id="rId29" xr:uid="{00000000-0004-0000-0200-00001C000000}"/>
    <hyperlink ref="F333" r:id="rId30" xr:uid="{00000000-0004-0000-0200-00001D000000}"/>
    <hyperlink ref="F336" r:id="rId31" xr:uid="{00000000-0004-0000-0200-00001E000000}"/>
    <hyperlink ref="F339" r:id="rId32" xr:uid="{00000000-0004-0000-0200-00001F000000}"/>
    <hyperlink ref="F342" r:id="rId33" xr:uid="{00000000-0004-0000-0200-000020000000}"/>
    <hyperlink ref="F349" r:id="rId34" xr:uid="{00000000-0004-0000-0200-000021000000}"/>
    <hyperlink ref="F352" r:id="rId35" xr:uid="{00000000-0004-0000-0200-000022000000}"/>
    <hyperlink ref="F355" r:id="rId36" xr:uid="{00000000-0004-0000-0200-000023000000}"/>
    <hyperlink ref="F359" r:id="rId37" xr:uid="{00000000-0004-0000-0200-000024000000}"/>
    <hyperlink ref="F411" r:id="rId38" xr:uid="{00000000-0004-0000-0200-000025000000}"/>
    <hyperlink ref="F413" r:id="rId39" xr:uid="{00000000-0004-0000-0200-000026000000}"/>
    <hyperlink ref="F415" r:id="rId40" xr:uid="{00000000-0004-0000-0200-000027000000}"/>
    <hyperlink ref="F417" r:id="rId41" xr:uid="{00000000-0004-0000-0200-000028000000}"/>
    <hyperlink ref="F420" r:id="rId42" xr:uid="{00000000-0004-0000-0200-000029000000}"/>
    <hyperlink ref="F424" r:id="rId43" xr:uid="{00000000-0004-0000-0200-00002A000000}"/>
    <hyperlink ref="F426" r:id="rId44" xr:uid="{00000000-0004-0000-0200-00002B000000}"/>
    <hyperlink ref="F429" r:id="rId45" xr:uid="{00000000-0004-0000-0200-00002C000000}"/>
    <hyperlink ref="F431" r:id="rId46" xr:uid="{00000000-0004-0000-0200-00002D000000}"/>
    <hyperlink ref="F434" r:id="rId47" xr:uid="{00000000-0004-0000-0200-00002E000000}"/>
    <hyperlink ref="F436" r:id="rId48" xr:uid="{00000000-0004-0000-0200-00002F000000}"/>
    <hyperlink ref="F439" r:id="rId49" xr:uid="{00000000-0004-0000-0200-000030000000}"/>
    <hyperlink ref="F442" r:id="rId50" xr:uid="{00000000-0004-0000-0200-000031000000}"/>
    <hyperlink ref="F444" r:id="rId51" xr:uid="{00000000-0004-0000-0200-000032000000}"/>
    <hyperlink ref="F446" r:id="rId52" xr:uid="{00000000-0004-0000-0200-000033000000}"/>
    <hyperlink ref="F448" r:id="rId53" xr:uid="{00000000-0004-0000-0200-000034000000}"/>
    <hyperlink ref="F450" r:id="rId54" xr:uid="{00000000-0004-0000-0200-000035000000}"/>
    <hyperlink ref="F452" r:id="rId55" xr:uid="{00000000-0004-0000-0200-000036000000}"/>
    <hyperlink ref="F454" r:id="rId56" xr:uid="{00000000-0004-0000-0200-000037000000}"/>
    <hyperlink ref="F456" r:id="rId57" xr:uid="{00000000-0004-0000-0200-000038000000}"/>
    <hyperlink ref="F458" r:id="rId58" xr:uid="{00000000-0004-0000-0200-000039000000}"/>
    <hyperlink ref="F463" r:id="rId59" xr:uid="{00000000-0004-0000-0200-00003A000000}"/>
    <hyperlink ref="F465" r:id="rId60" xr:uid="{00000000-0004-0000-0200-00003B000000}"/>
    <hyperlink ref="F467" r:id="rId61" xr:uid="{00000000-0004-0000-0200-00003C000000}"/>
    <hyperlink ref="F469" r:id="rId62" xr:uid="{00000000-0004-0000-0200-00003D000000}"/>
    <hyperlink ref="F471" r:id="rId63" xr:uid="{00000000-0004-0000-0200-00003E000000}"/>
    <hyperlink ref="F473" r:id="rId64" xr:uid="{00000000-0004-0000-0200-00003F000000}"/>
    <hyperlink ref="F475" r:id="rId65" xr:uid="{00000000-0004-0000-0200-000040000000}"/>
    <hyperlink ref="F478" r:id="rId66" xr:uid="{00000000-0004-0000-0200-000041000000}"/>
    <hyperlink ref="F480" r:id="rId67" xr:uid="{00000000-0004-0000-0200-000042000000}"/>
    <hyperlink ref="F485" r:id="rId68" xr:uid="{00000000-0004-0000-0200-000043000000}"/>
    <hyperlink ref="F488" r:id="rId69" xr:uid="{00000000-0004-0000-0200-000044000000}"/>
    <hyperlink ref="F493" r:id="rId70" xr:uid="{00000000-0004-0000-0200-000045000000}"/>
    <hyperlink ref="F499" r:id="rId71" xr:uid="{00000000-0004-0000-0200-000046000000}"/>
    <hyperlink ref="F514" r:id="rId72" xr:uid="{00000000-0004-0000-0200-000047000000}"/>
    <hyperlink ref="F517" r:id="rId73" xr:uid="{00000000-0004-0000-0200-000048000000}"/>
    <hyperlink ref="F520" r:id="rId74" xr:uid="{00000000-0004-0000-0200-000049000000}"/>
    <hyperlink ref="F527" r:id="rId75" xr:uid="{00000000-0004-0000-0200-00004A000000}"/>
    <hyperlink ref="F531" r:id="rId76" xr:uid="{00000000-0004-0000-0200-00004B000000}"/>
    <hyperlink ref="F540" r:id="rId77" xr:uid="{00000000-0004-0000-0200-00004C000000}"/>
    <hyperlink ref="F547" r:id="rId78" xr:uid="{00000000-0004-0000-0200-00004D000000}"/>
    <hyperlink ref="F553" r:id="rId79" xr:uid="{00000000-0004-0000-0200-00004E000000}"/>
    <hyperlink ref="F555" r:id="rId80" xr:uid="{00000000-0004-0000-0200-00004F000000}"/>
    <hyperlink ref="F558" r:id="rId81" xr:uid="{00000000-0004-0000-0200-000050000000}"/>
    <hyperlink ref="F570" r:id="rId82" xr:uid="{00000000-0004-0000-0200-000051000000}"/>
    <hyperlink ref="F572" r:id="rId83" xr:uid="{00000000-0004-0000-0200-000052000000}"/>
    <hyperlink ref="F574" r:id="rId84" xr:uid="{00000000-0004-0000-0200-000053000000}"/>
    <hyperlink ref="F577" r:id="rId85" xr:uid="{00000000-0004-0000-0200-000054000000}"/>
    <hyperlink ref="F591" r:id="rId86" xr:uid="{00000000-0004-0000-0200-000055000000}"/>
    <hyperlink ref="F593" r:id="rId87" xr:uid="{00000000-0004-0000-0200-000056000000}"/>
    <hyperlink ref="F639" r:id="rId88" xr:uid="{00000000-0004-0000-0200-000057000000}"/>
    <hyperlink ref="F641" r:id="rId89" xr:uid="{00000000-0004-0000-0200-000058000000}"/>
    <hyperlink ref="F643" r:id="rId90" xr:uid="{00000000-0004-0000-0200-000059000000}"/>
    <hyperlink ref="F645" r:id="rId91" xr:uid="{00000000-0004-0000-0200-00005A000000}"/>
    <hyperlink ref="F647" r:id="rId92" xr:uid="{00000000-0004-0000-0200-00005B000000}"/>
    <hyperlink ref="F649" r:id="rId93" xr:uid="{00000000-0004-0000-0200-00005C000000}"/>
  </hyperlinks>
  <pageMargins left="0.39374999999999999" right="0.39374999999999999" top="0.39374999999999999" bottom="0.39374999999999999" header="0" footer="0"/>
  <pageSetup paperSize="9" scale="76" fitToHeight="100" orientation="portrait" blackAndWhite="1" r:id="rId94"/>
  <headerFooter>
    <oddFooter>&amp;CStrana &amp;P z &amp;N</oddFooter>
  </headerFooter>
  <drawing r:id="rId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2:CS288"/>
  <sheetViews>
    <sheetView showGridLines="0" topLeftCell="F272" zoomScale="115" zoomScaleNormal="115" workbookViewId="0">
      <selection activeCell="I278" sqref="I278"/>
    </sheetView>
  </sheetViews>
  <sheetFormatPr defaultRowHeight="10.3" x14ac:dyDescent="0.25"/>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hidden="1" customWidth="1"/>
    <col min="13" max="13" width="10.77734375" hidden="1" customWidth="1"/>
    <col min="14" max="14" width="9.33203125" hidden="1" customWidth="1"/>
    <col min="15" max="20" width="14.10937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2" width="0" hidden="1" customWidth="1"/>
    <col min="43" max="66" width="12.44140625" hidden="1" customWidth="1"/>
    <col min="67" max="67" width="12.44140625" customWidth="1"/>
  </cols>
  <sheetData>
    <row r="2" spans="2:46" ht="36.950000000000003" customHeight="1" x14ac:dyDescent="0.25">
      <c r="L2" s="458" t="s">
        <v>6</v>
      </c>
      <c r="M2" s="456"/>
      <c r="N2" s="456"/>
      <c r="O2" s="456"/>
      <c r="P2" s="456"/>
      <c r="Q2" s="456"/>
      <c r="R2" s="456"/>
      <c r="S2" s="456"/>
      <c r="T2" s="456"/>
      <c r="U2" s="456"/>
      <c r="V2" s="456"/>
      <c r="AT2" s="17" t="s">
        <v>91</v>
      </c>
    </row>
    <row r="3" spans="2:46" ht="6.9" customHeight="1" x14ac:dyDescent="0.25">
      <c r="B3" s="18"/>
      <c r="C3" s="19"/>
      <c r="D3" s="19"/>
      <c r="E3" s="19"/>
      <c r="F3" s="19"/>
      <c r="G3" s="19"/>
      <c r="H3" s="19"/>
      <c r="I3" s="19"/>
      <c r="J3" s="19"/>
      <c r="K3" s="19"/>
      <c r="L3" s="20"/>
      <c r="AT3" s="17" t="s">
        <v>85</v>
      </c>
    </row>
    <row r="4" spans="2:46" ht="24.9" customHeight="1" x14ac:dyDescent="0.25">
      <c r="B4" s="20"/>
      <c r="D4" s="21" t="s">
        <v>92</v>
      </c>
      <c r="L4" s="20"/>
      <c r="M4" s="67" t="s">
        <v>11</v>
      </c>
      <c r="AT4" s="17" t="s">
        <v>4</v>
      </c>
    </row>
    <row r="5" spans="2:46" ht="6.9" customHeight="1" x14ac:dyDescent="0.25">
      <c r="B5" s="20"/>
      <c r="L5" s="20"/>
    </row>
    <row r="6" spans="2:46" ht="12.05" customHeight="1" x14ac:dyDescent="0.25">
      <c r="B6" s="20"/>
      <c r="D6" s="24" t="s">
        <v>15</v>
      </c>
      <c r="L6" s="20"/>
    </row>
    <row r="7" spans="2:46" ht="26.3" customHeight="1" x14ac:dyDescent="0.25">
      <c r="B7" s="20"/>
      <c r="E7" s="465" t="str">
        <f>'Rekapitulace stavby'!K6</f>
        <v>Komplexní rekonstrukce kotelny Rokycanské nemocnice ve stávajících prostorách</v>
      </c>
      <c r="F7" s="466"/>
      <c r="G7" s="466"/>
      <c r="H7" s="466"/>
      <c r="L7" s="20"/>
    </row>
    <row r="8" spans="2:46" s="1" customFormat="1" ht="12.05" customHeight="1" x14ac:dyDescent="0.25">
      <c r="B8" s="26"/>
      <c r="D8" s="24" t="s">
        <v>93</v>
      </c>
      <c r="L8" s="26"/>
    </row>
    <row r="9" spans="2:46" s="1" customFormat="1" ht="16.5" customHeight="1" x14ac:dyDescent="0.25">
      <c r="B9" s="26"/>
      <c r="E9" s="459" t="s">
        <v>1052</v>
      </c>
      <c r="F9" s="464"/>
      <c r="G9" s="464"/>
      <c r="H9" s="464"/>
      <c r="L9" s="26"/>
    </row>
    <row r="10" spans="2:46" s="1" customFormat="1" x14ac:dyDescent="0.25">
      <c r="B10" s="26"/>
      <c r="L10" s="26"/>
    </row>
    <row r="11" spans="2:46" s="1" customFormat="1" ht="12.05" customHeight="1" x14ac:dyDescent="0.25">
      <c r="B11" s="26"/>
      <c r="D11" s="24" t="s">
        <v>17</v>
      </c>
      <c r="F11" s="23" t="s">
        <v>18</v>
      </c>
      <c r="I11" s="24" t="s">
        <v>19</v>
      </c>
      <c r="J11" s="23" t="s">
        <v>3</v>
      </c>
      <c r="L11" s="26"/>
    </row>
    <row r="12" spans="2:46" s="1" customFormat="1" ht="12.05" customHeight="1" x14ac:dyDescent="0.25">
      <c r="B12" s="26"/>
      <c r="D12" s="24" t="s">
        <v>21</v>
      </c>
      <c r="F12" s="23" t="s">
        <v>22</v>
      </c>
      <c r="I12" s="24" t="s">
        <v>23</v>
      </c>
      <c r="J12" s="35" t="str">
        <f>'Rekapitulace stavby'!AN8</f>
        <v>8. 6. 2023</v>
      </c>
      <c r="L12" s="26"/>
    </row>
    <row r="13" spans="2:46" s="1" customFormat="1" ht="10.75" customHeight="1" x14ac:dyDescent="0.25">
      <c r="B13" s="26"/>
      <c r="L13" s="26"/>
    </row>
    <row r="14" spans="2:46" s="1" customFormat="1" ht="12.05" customHeight="1" x14ac:dyDescent="0.25">
      <c r="B14" s="26"/>
      <c r="D14" s="24" t="s">
        <v>27</v>
      </c>
      <c r="I14" s="24" t="s">
        <v>28</v>
      </c>
      <c r="J14" s="23" t="s">
        <v>29</v>
      </c>
      <c r="L14" s="26"/>
    </row>
    <row r="15" spans="2:46" s="1" customFormat="1" ht="18" customHeight="1" x14ac:dyDescent="0.25">
      <c r="B15" s="26"/>
      <c r="E15" s="23" t="s">
        <v>30</v>
      </c>
      <c r="I15" s="24" t="s">
        <v>31</v>
      </c>
      <c r="J15" s="23" t="s">
        <v>3</v>
      </c>
      <c r="L15" s="26"/>
    </row>
    <row r="16" spans="2:46" s="1" customFormat="1" ht="6.9" customHeight="1" x14ac:dyDescent="0.25">
      <c r="B16" s="26"/>
      <c r="L16" s="26"/>
    </row>
    <row r="17" spans="2:12" s="1" customFormat="1" ht="12.05" customHeight="1" x14ac:dyDescent="0.25">
      <c r="B17" s="26"/>
      <c r="D17" s="24" t="s">
        <v>32</v>
      </c>
      <c r="I17" s="24" t="s">
        <v>28</v>
      </c>
      <c r="J17" s="23" t="str">
        <f>'Rekapitulace stavby'!AN13</f>
        <v/>
      </c>
      <c r="L17" s="26"/>
    </row>
    <row r="18" spans="2:12" s="1" customFormat="1" ht="18" customHeight="1" x14ac:dyDescent="0.25">
      <c r="B18" s="26"/>
      <c r="E18" s="455" t="str">
        <f>'Rekapitulace stavby'!E14</f>
        <v xml:space="preserve"> </v>
      </c>
      <c r="F18" s="455"/>
      <c r="G18" s="455"/>
      <c r="H18" s="455"/>
      <c r="I18" s="24" t="s">
        <v>31</v>
      </c>
      <c r="J18" s="23" t="str">
        <f>'Rekapitulace stavby'!AN14</f>
        <v/>
      </c>
      <c r="L18" s="26"/>
    </row>
    <row r="19" spans="2:12" s="1" customFormat="1" ht="6.9" customHeight="1" x14ac:dyDescent="0.25">
      <c r="B19" s="26"/>
      <c r="L19" s="26"/>
    </row>
    <row r="20" spans="2:12" s="1" customFormat="1" ht="12.05" customHeight="1" x14ac:dyDescent="0.25">
      <c r="B20" s="26"/>
      <c r="D20" s="24" t="s">
        <v>34</v>
      </c>
      <c r="I20" s="24" t="s">
        <v>28</v>
      </c>
      <c r="J20" s="23" t="s">
        <v>35</v>
      </c>
      <c r="L20" s="26"/>
    </row>
    <row r="21" spans="2:12" s="1" customFormat="1" ht="18" customHeight="1" x14ac:dyDescent="0.25">
      <c r="B21" s="26"/>
      <c r="E21" s="23" t="s">
        <v>36</v>
      </c>
      <c r="I21" s="24" t="s">
        <v>31</v>
      </c>
      <c r="J21" s="23" t="s">
        <v>3</v>
      </c>
      <c r="L21" s="26"/>
    </row>
    <row r="22" spans="2:12" s="1" customFormat="1" ht="6.9" customHeight="1" x14ac:dyDescent="0.25">
      <c r="B22" s="26"/>
      <c r="L22" s="26"/>
    </row>
    <row r="23" spans="2:12" s="1" customFormat="1" ht="12.05" customHeight="1" x14ac:dyDescent="0.25">
      <c r="B23" s="26"/>
      <c r="D23" s="24" t="s">
        <v>38</v>
      </c>
      <c r="I23" s="24" t="s">
        <v>28</v>
      </c>
      <c r="J23" s="23" t="str">
        <f>IF('Rekapitulace stavby'!AN19="","",'Rekapitulace stavby'!AN19)</f>
        <v/>
      </c>
      <c r="L23" s="26"/>
    </row>
    <row r="24" spans="2:12" s="1" customFormat="1" ht="18" customHeight="1" x14ac:dyDescent="0.25">
      <c r="B24" s="26"/>
      <c r="E24" s="23" t="str">
        <f>IF('Rekapitulace stavby'!E20="","",'Rekapitulace stavby'!E20)</f>
        <v xml:space="preserve"> </v>
      </c>
      <c r="I24" s="24" t="s">
        <v>31</v>
      </c>
      <c r="J24" s="23" t="str">
        <f>IF('Rekapitulace stavby'!AN20="","",'Rekapitulace stavby'!AN20)</f>
        <v/>
      </c>
      <c r="L24" s="26"/>
    </row>
    <row r="25" spans="2:12" s="1" customFormat="1" ht="6.9" customHeight="1" x14ac:dyDescent="0.25">
      <c r="B25" s="26"/>
      <c r="L25" s="26"/>
    </row>
    <row r="26" spans="2:12" s="1" customFormat="1" ht="12.05" customHeight="1" x14ac:dyDescent="0.25">
      <c r="B26" s="26"/>
      <c r="D26" s="24" t="s">
        <v>39</v>
      </c>
      <c r="L26" s="26"/>
    </row>
    <row r="27" spans="2:12" s="7" customFormat="1" ht="16.5" customHeight="1" x14ac:dyDescent="0.25">
      <c r="B27" s="68"/>
      <c r="E27" s="457" t="s">
        <v>3</v>
      </c>
      <c r="F27" s="457"/>
      <c r="G27" s="457"/>
      <c r="H27" s="457"/>
      <c r="L27" s="68"/>
    </row>
    <row r="28" spans="2:12" s="1" customFormat="1" ht="6.9" customHeight="1" x14ac:dyDescent="0.25">
      <c r="B28" s="26"/>
      <c r="L28" s="26"/>
    </row>
    <row r="29" spans="2:12" s="1" customFormat="1" ht="6.9" customHeight="1" x14ac:dyDescent="0.25">
      <c r="B29" s="26"/>
      <c r="D29" s="36"/>
      <c r="E29" s="36"/>
      <c r="F29" s="36"/>
      <c r="G29" s="36"/>
      <c r="H29" s="36"/>
      <c r="I29" s="36"/>
      <c r="J29" s="36"/>
      <c r="K29" s="36"/>
      <c r="L29" s="26"/>
    </row>
    <row r="30" spans="2:12" s="1" customFormat="1" ht="25.4" customHeight="1" x14ac:dyDescent="0.25">
      <c r="B30" s="26"/>
      <c r="D30" s="69" t="s">
        <v>41</v>
      </c>
      <c r="J30" s="319">
        <f>J59</f>
        <v>0</v>
      </c>
      <c r="L30" s="26"/>
    </row>
    <row r="31" spans="2:12" s="1" customFormat="1" ht="6.9" customHeight="1" x14ac:dyDescent="0.25">
      <c r="B31" s="26"/>
      <c r="D31" s="36"/>
      <c r="E31" s="36"/>
      <c r="F31" s="36"/>
      <c r="G31" s="36"/>
      <c r="H31" s="36"/>
      <c r="I31" s="36"/>
      <c r="J31" s="36"/>
      <c r="K31" s="36"/>
      <c r="L31" s="26"/>
    </row>
    <row r="32" spans="2:12" s="1" customFormat="1" ht="14.5" customHeight="1" x14ac:dyDescent="0.25">
      <c r="B32" s="26"/>
      <c r="F32" s="27" t="s">
        <v>43</v>
      </c>
      <c r="I32" s="27" t="s">
        <v>42</v>
      </c>
      <c r="J32" s="27" t="s">
        <v>44</v>
      </c>
      <c r="L32" s="26"/>
    </row>
    <row r="33" spans="2:12" s="1" customFormat="1" ht="14.5" customHeight="1" x14ac:dyDescent="0.25">
      <c r="B33" s="26"/>
      <c r="D33" s="38" t="s">
        <v>45</v>
      </c>
      <c r="E33" s="24" t="s">
        <v>46</v>
      </c>
      <c r="F33" s="70">
        <f>ROUND((SUM(BE93:BE287)),  2)</f>
        <v>0</v>
      </c>
      <c r="I33" s="71">
        <v>0.21</v>
      </c>
      <c r="J33" s="70">
        <f>ROUND(((SUM(BE93:BE287))*I33),  2)</f>
        <v>0</v>
      </c>
      <c r="L33" s="26"/>
    </row>
    <row r="34" spans="2:12" s="1" customFormat="1" ht="14.5" customHeight="1" x14ac:dyDescent="0.25">
      <c r="B34" s="26"/>
      <c r="E34" s="24" t="s">
        <v>47</v>
      </c>
      <c r="F34" s="70">
        <f>ROUND((SUM(BF93:BF287)),  2)</f>
        <v>0</v>
      </c>
      <c r="I34" s="71">
        <v>0.15</v>
      </c>
      <c r="J34" s="70">
        <f>ROUND(((SUM(BF93:BF287))*I34),  2)</f>
        <v>0</v>
      </c>
      <c r="L34" s="26"/>
    </row>
    <row r="35" spans="2:12" s="1" customFormat="1" ht="14.5" hidden="1" customHeight="1" x14ac:dyDescent="0.25">
      <c r="B35" s="26"/>
      <c r="E35" s="24" t="s">
        <v>48</v>
      </c>
      <c r="F35" s="70">
        <f>ROUND((SUM(BG93:BG287)),  2)</f>
        <v>0</v>
      </c>
      <c r="I35" s="71">
        <v>0.21</v>
      </c>
      <c r="J35" s="70">
        <f>0</f>
        <v>0</v>
      </c>
      <c r="L35" s="26"/>
    </row>
    <row r="36" spans="2:12" s="1" customFormat="1" ht="14.5" hidden="1" customHeight="1" x14ac:dyDescent="0.25">
      <c r="B36" s="26"/>
      <c r="E36" s="24" t="s">
        <v>49</v>
      </c>
      <c r="F36" s="70">
        <f>ROUND((SUM(BH93:BH287)),  2)</f>
        <v>0</v>
      </c>
      <c r="I36" s="71">
        <v>0.15</v>
      </c>
      <c r="J36" s="70">
        <f>0</f>
        <v>0</v>
      </c>
      <c r="L36" s="26"/>
    </row>
    <row r="37" spans="2:12" s="1" customFormat="1" ht="14.5" hidden="1" customHeight="1" x14ac:dyDescent="0.25">
      <c r="B37" s="26"/>
      <c r="E37" s="24" t="s">
        <v>50</v>
      </c>
      <c r="F37" s="70">
        <f>ROUND((SUM(BI93:BI287)),  2)</f>
        <v>0</v>
      </c>
      <c r="I37" s="71">
        <v>0</v>
      </c>
      <c r="J37" s="70">
        <f>0</f>
        <v>0</v>
      </c>
      <c r="L37" s="26"/>
    </row>
    <row r="38" spans="2:12" s="1" customFormat="1" ht="6.9" customHeight="1" x14ac:dyDescent="0.25">
      <c r="B38" s="26"/>
      <c r="L38" s="26"/>
    </row>
    <row r="39" spans="2:12" s="1" customFormat="1" ht="25.4" customHeight="1" x14ac:dyDescent="0.25">
      <c r="B39" s="26"/>
      <c r="C39" s="72"/>
      <c r="D39" s="73" t="s">
        <v>51</v>
      </c>
      <c r="E39" s="40"/>
      <c r="F39" s="40"/>
      <c r="G39" s="74" t="s">
        <v>52</v>
      </c>
      <c r="H39" s="75" t="s">
        <v>53</v>
      </c>
      <c r="I39" s="40"/>
      <c r="J39" s="76">
        <f>SUM(J30:J37)</f>
        <v>0</v>
      </c>
      <c r="K39" s="77"/>
      <c r="L39" s="26"/>
    </row>
    <row r="40" spans="2:12" s="1" customFormat="1" ht="14.5" customHeight="1" x14ac:dyDescent="0.25">
      <c r="B40" s="29"/>
      <c r="C40" s="30"/>
      <c r="D40" s="30"/>
      <c r="E40" s="30"/>
      <c r="F40" s="30"/>
      <c r="G40" s="30"/>
      <c r="H40" s="30"/>
      <c r="I40" s="30"/>
      <c r="J40" s="30"/>
      <c r="K40" s="30"/>
      <c r="L40" s="26"/>
    </row>
    <row r="44" spans="2:12" s="1" customFormat="1" ht="6.9" customHeight="1" x14ac:dyDescent="0.25">
      <c r="B44" s="31"/>
      <c r="C44" s="32"/>
      <c r="D44" s="32"/>
      <c r="E44" s="32"/>
      <c r="F44" s="32"/>
      <c r="G44" s="32"/>
      <c r="H44" s="32"/>
      <c r="I44" s="32"/>
      <c r="J44" s="32"/>
      <c r="K44" s="32"/>
      <c r="L44" s="26"/>
    </row>
    <row r="45" spans="2:12" s="1" customFormat="1" ht="24.9" customHeight="1" x14ac:dyDescent="0.25">
      <c r="B45" s="26"/>
      <c r="C45" s="21" t="s">
        <v>95</v>
      </c>
      <c r="L45" s="26"/>
    </row>
    <row r="46" spans="2:12" s="1" customFormat="1" ht="6.9" customHeight="1" x14ac:dyDescent="0.25">
      <c r="B46" s="26"/>
      <c r="L46" s="26"/>
    </row>
    <row r="47" spans="2:12" s="1" customFormat="1" ht="12.05" customHeight="1" x14ac:dyDescent="0.25">
      <c r="B47" s="26"/>
      <c r="C47" s="24" t="s">
        <v>15</v>
      </c>
      <c r="L47" s="26"/>
    </row>
    <row r="48" spans="2:12" s="1" customFormat="1" ht="26.3" customHeight="1" x14ac:dyDescent="0.25">
      <c r="B48" s="26"/>
      <c r="E48" s="465" t="str">
        <f>E7</f>
        <v>Komplexní rekonstrukce kotelny Rokycanské nemocnice ve stávajících prostorách</v>
      </c>
      <c r="F48" s="466"/>
      <c r="G48" s="466"/>
      <c r="H48" s="466"/>
      <c r="L48" s="26"/>
    </row>
    <row r="49" spans="2:47" s="1" customFormat="1" ht="12.05" customHeight="1" x14ac:dyDescent="0.25">
      <c r="B49" s="26"/>
      <c r="C49" s="24" t="s">
        <v>93</v>
      </c>
      <c r="L49" s="26"/>
    </row>
    <row r="50" spans="2:47" s="1" customFormat="1" ht="16.5" customHeight="1" x14ac:dyDescent="0.25">
      <c r="B50" s="26"/>
      <c r="E50" s="459" t="str">
        <f>E9</f>
        <v>0106233 - Sanace</v>
      </c>
      <c r="F50" s="464"/>
      <c r="G50" s="464"/>
      <c r="H50" s="464"/>
      <c r="L50" s="26"/>
    </row>
    <row r="51" spans="2:47" s="1" customFormat="1" ht="6.9" customHeight="1" x14ac:dyDescent="0.25">
      <c r="B51" s="26"/>
      <c r="L51" s="26"/>
    </row>
    <row r="52" spans="2:47" s="1" customFormat="1" ht="12.05" customHeight="1" x14ac:dyDescent="0.25">
      <c r="B52" s="26"/>
      <c r="C52" s="24" t="s">
        <v>21</v>
      </c>
      <c r="F52" s="23" t="str">
        <f>F12</f>
        <v>Rokycany</v>
      </c>
      <c r="I52" s="24" t="s">
        <v>23</v>
      </c>
      <c r="J52" s="35" t="str">
        <f>IF(J12="","",J12)</f>
        <v>8. 6. 2023</v>
      </c>
      <c r="L52" s="26"/>
    </row>
    <row r="53" spans="2:47" s="1" customFormat="1" ht="6.9" customHeight="1" x14ac:dyDescent="0.25">
      <c r="B53" s="26"/>
      <c r="L53" s="26"/>
    </row>
    <row r="54" spans="2:47" s="1" customFormat="1" ht="15.2" customHeight="1" x14ac:dyDescent="0.25">
      <c r="B54" s="26"/>
      <c r="C54" s="24" t="s">
        <v>27</v>
      </c>
      <c r="F54" s="23" t="str">
        <f>E15</f>
        <v xml:space="preserve">Plzeňský kraj </v>
      </c>
      <c r="I54" s="24" t="s">
        <v>34</v>
      </c>
      <c r="J54" s="25" t="str">
        <f>E21</f>
        <v>ČKJ Projekt, s.r.o.,</v>
      </c>
      <c r="L54" s="26"/>
    </row>
    <row r="55" spans="2:47" s="1" customFormat="1" ht="15.2" customHeight="1" x14ac:dyDescent="0.25">
      <c r="B55" s="26"/>
      <c r="C55" s="24" t="s">
        <v>32</v>
      </c>
      <c r="F55" s="23" t="str">
        <f>IF(E18="","",E18)</f>
        <v xml:space="preserve"> </v>
      </c>
      <c r="I55" s="24" t="s">
        <v>38</v>
      </c>
      <c r="J55" s="25" t="str">
        <f>E24</f>
        <v xml:space="preserve"> </v>
      </c>
      <c r="L55" s="26"/>
    </row>
    <row r="56" spans="2:47" s="1" customFormat="1" ht="10.4" customHeight="1" x14ac:dyDescent="0.25">
      <c r="B56" s="26"/>
      <c r="L56" s="26"/>
    </row>
    <row r="57" spans="2:47" s="1" customFormat="1" ht="29.25" customHeight="1" x14ac:dyDescent="0.25">
      <c r="B57" s="26"/>
      <c r="C57" s="78" t="s">
        <v>96</v>
      </c>
      <c r="D57" s="72"/>
      <c r="E57" s="72"/>
      <c r="F57" s="72"/>
      <c r="G57" s="72"/>
      <c r="H57" s="72"/>
      <c r="I57" s="72"/>
      <c r="J57" s="79" t="s">
        <v>97</v>
      </c>
      <c r="K57" s="72"/>
      <c r="L57" s="26"/>
    </row>
    <row r="58" spans="2:47" s="1" customFormat="1" ht="10.4" customHeight="1" x14ac:dyDescent="0.25">
      <c r="B58" s="26"/>
      <c r="L58" s="26"/>
    </row>
    <row r="59" spans="2:47" s="1" customFormat="1" ht="22.95" customHeight="1" x14ac:dyDescent="0.25">
      <c r="B59" s="26"/>
      <c r="C59" s="80" t="s">
        <v>73</v>
      </c>
      <c r="J59" s="47">
        <f>J60+J71+J72+J73</f>
        <v>0</v>
      </c>
      <c r="L59" s="26"/>
      <c r="AU59" s="17" t="s">
        <v>98</v>
      </c>
    </row>
    <row r="60" spans="2:47" s="8" customFormat="1" ht="24.9" customHeight="1" x14ac:dyDescent="0.25">
      <c r="B60" s="81"/>
      <c r="D60" s="82" t="s">
        <v>99</v>
      </c>
      <c r="E60" s="83"/>
      <c r="F60" s="83"/>
      <c r="G60" s="83"/>
      <c r="H60" s="83"/>
      <c r="I60" s="83"/>
      <c r="J60" s="84">
        <f>J94</f>
        <v>0</v>
      </c>
      <c r="L60" s="81"/>
    </row>
    <row r="61" spans="2:47" s="9" customFormat="1" ht="19.899999999999999" customHeight="1" x14ac:dyDescent="0.25">
      <c r="B61" s="85"/>
      <c r="D61" s="86" t="s">
        <v>102</v>
      </c>
      <c r="E61" s="87"/>
      <c r="F61" s="87"/>
      <c r="G61" s="87"/>
      <c r="H61" s="87"/>
      <c r="I61" s="87"/>
      <c r="J61" s="88">
        <f>J95</f>
        <v>0</v>
      </c>
      <c r="L61" s="85"/>
    </row>
    <row r="62" spans="2:47" s="9" customFormat="1" ht="19.899999999999999" customHeight="1" x14ac:dyDescent="0.25">
      <c r="B62" s="85"/>
      <c r="D62" s="86" t="s">
        <v>1053</v>
      </c>
      <c r="E62" s="87"/>
      <c r="F62" s="87"/>
      <c r="G62" s="87"/>
      <c r="H62" s="87"/>
      <c r="I62" s="87"/>
      <c r="J62" s="88">
        <f>J126</f>
        <v>0</v>
      </c>
      <c r="L62" s="85"/>
    </row>
    <row r="63" spans="2:47" s="9" customFormat="1" ht="19.899999999999999" customHeight="1" x14ac:dyDescent="0.25">
      <c r="B63" s="85"/>
      <c r="D63" s="86" t="s">
        <v>1054</v>
      </c>
      <c r="E63" s="87"/>
      <c r="F63" s="87"/>
      <c r="G63" s="87"/>
      <c r="H63" s="87"/>
      <c r="I63" s="87"/>
      <c r="J63" s="88">
        <f>J130</f>
        <v>0</v>
      </c>
      <c r="L63" s="85"/>
    </row>
    <row r="64" spans="2:47" s="9" customFormat="1" ht="19.899999999999999" customHeight="1" x14ac:dyDescent="0.25">
      <c r="B64" s="85"/>
      <c r="D64" s="86" t="s">
        <v>1055</v>
      </c>
      <c r="E64" s="87"/>
      <c r="F64" s="87"/>
      <c r="G64" s="87"/>
      <c r="H64" s="87"/>
      <c r="I64" s="87"/>
      <c r="J64" s="88">
        <f>J139</f>
        <v>0</v>
      </c>
      <c r="L64" s="85"/>
    </row>
    <row r="65" spans="2:12" s="9" customFormat="1" ht="19.899999999999999" customHeight="1" x14ac:dyDescent="0.25">
      <c r="B65" s="85"/>
      <c r="D65" s="86" t="s">
        <v>1056</v>
      </c>
      <c r="E65" s="87"/>
      <c r="F65" s="87"/>
      <c r="G65" s="87"/>
      <c r="H65" s="87"/>
      <c r="I65" s="87"/>
      <c r="J65" s="88">
        <f>J141</f>
        <v>0</v>
      </c>
      <c r="L65" s="85"/>
    </row>
    <row r="66" spans="2:12" s="9" customFormat="1" ht="19.899999999999999" customHeight="1" x14ac:dyDescent="0.25">
      <c r="B66" s="85"/>
      <c r="D66" s="86" t="s">
        <v>1057</v>
      </c>
      <c r="E66" s="87"/>
      <c r="F66" s="87"/>
      <c r="G66" s="87"/>
      <c r="H66" s="87"/>
      <c r="I66" s="87"/>
      <c r="J66" s="88">
        <f>J143</f>
        <v>0</v>
      </c>
      <c r="L66" s="85"/>
    </row>
    <row r="67" spans="2:12" s="9" customFormat="1" ht="19.899999999999999" customHeight="1" x14ac:dyDescent="0.25">
      <c r="B67" s="85"/>
      <c r="D67" s="86" t="s">
        <v>1058</v>
      </c>
      <c r="E67" s="87"/>
      <c r="F67" s="87"/>
      <c r="G67" s="87"/>
      <c r="H67" s="87"/>
      <c r="I67" s="87"/>
      <c r="J67" s="88">
        <f>J170</f>
        <v>0</v>
      </c>
      <c r="L67" s="85"/>
    </row>
    <row r="68" spans="2:12" s="9" customFormat="1" ht="19.899999999999999" customHeight="1" x14ac:dyDescent="0.25">
      <c r="B68" s="85"/>
      <c r="D68" s="86" t="s">
        <v>1059</v>
      </c>
      <c r="E68" s="87"/>
      <c r="F68" s="87"/>
      <c r="G68" s="87"/>
      <c r="H68" s="87"/>
      <c r="I68" s="87"/>
      <c r="J68" s="88">
        <f>J206</f>
        <v>0</v>
      </c>
      <c r="L68" s="85"/>
    </row>
    <row r="69" spans="2:12" s="9" customFormat="1" ht="19.899999999999999" customHeight="1" x14ac:dyDescent="0.25">
      <c r="B69" s="85"/>
      <c r="D69" s="86" t="s">
        <v>103</v>
      </c>
      <c r="E69" s="87"/>
      <c r="F69" s="87"/>
      <c r="G69" s="87"/>
      <c r="H69" s="87"/>
      <c r="I69" s="87"/>
      <c r="J69" s="88">
        <f>J267</f>
        <v>0</v>
      </c>
      <c r="L69" s="85"/>
    </row>
    <row r="70" spans="2:12" s="9" customFormat="1" ht="19.899999999999999" customHeight="1" x14ac:dyDescent="0.25">
      <c r="B70" s="85"/>
      <c r="D70" s="86" t="s">
        <v>104</v>
      </c>
      <c r="E70" s="87"/>
      <c r="F70" s="87"/>
      <c r="G70" s="87"/>
      <c r="H70" s="87"/>
      <c r="I70" s="87"/>
      <c r="J70" s="88">
        <f>J277</f>
        <v>0</v>
      </c>
      <c r="L70" s="85"/>
    </row>
    <row r="71" spans="2:12" s="8" customFormat="1" ht="24.9" customHeight="1" x14ac:dyDescent="0.25">
      <c r="B71" s="81"/>
      <c r="D71" s="82" t="s">
        <v>1060</v>
      </c>
      <c r="E71" s="83"/>
      <c r="F71" s="83"/>
      <c r="G71" s="83"/>
      <c r="H71" s="83"/>
      <c r="I71" s="83"/>
      <c r="J71" s="84">
        <f>J280</f>
        <v>0</v>
      </c>
      <c r="L71" s="81"/>
    </row>
    <row r="72" spans="2:12" s="8" customFormat="1" ht="24.9" customHeight="1" x14ac:dyDescent="0.25">
      <c r="B72" s="81"/>
      <c r="D72" s="82" t="s">
        <v>1061</v>
      </c>
      <c r="E72" s="83"/>
      <c r="F72" s="83"/>
      <c r="G72" s="83"/>
      <c r="H72" s="83"/>
      <c r="I72" s="83"/>
      <c r="J72" s="84">
        <f>J283</f>
        <v>0</v>
      </c>
      <c r="L72" s="81"/>
    </row>
    <row r="73" spans="2:12" s="8" customFormat="1" ht="24.9" customHeight="1" x14ac:dyDescent="0.25">
      <c r="B73" s="81"/>
      <c r="D73" s="82" t="s">
        <v>1062</v>
      </c>
      <c r="E73" s="83"/>
      <c r="F73" s="83"/>
      <c r="G73" s="83"/>
      <c r="H73" s="83"/>
      <c r="I73" s="83"/>
      <c r="J73" s="84">
        <f>J286</f>
        <v>0</v>
      </c>
      <c r="L73" s="81"/>
    </row>
    <row r="74" spans="2:12" s="1" customFormat="1" ht="22" customHeight="1" x14ac:dyDescent="0.25">
      <c r="B74" s="26"/>
      <c r="L74" s="26"/>
    </row>
    <row r="75" spans="2:12" s="1" customFormat="1" ht="6.9" customHeight="1" x14ac:dyDescent="0.25">
      <c r="B75" s="29"/>
      <c r="C75" s="30"/>
      <c r="D75" s="30"/>
      <c r="E75" s="30"/>
      <c r="F75" s="30"/>
      <c r="G75" s="30"/>
      <c r="H75" s="30"/>
      <c r="I75" s="30"/>
      <c r="J75" s="30"/>
      <c r="K75" s="30"/>
      <c r="L75" s="26"/>
    </row>
    <row r="79" spans="2:12" s="1" customFormat="1" ht="6.9" customHeight="1" x14ac:dyDescent="0.25">
      <c r="B79" s="31"/>
      <c r="C79" s="32"/>
      <c r="D79" s="32"/>
      <c r="E79" s="32"/>
      <c r="F79" s="32"/>
      <c r="G79" s="32"/>
      <c r="H79" s="32"/>
      <c r="I79" s="32"/>
      <c r="J79" s="32"/>
      <c r="K79" s="32"/>
      <c r="L79" s="26"/>
    </row>
    <row r="80" spans="2:12" s="1" customFormat="1" ht="24.9" customHeight="1" x14ac:dyDescent="0.25">
      <c r="B80" s="26"/>
      <c r="C80" s="21" t="s">
        <v>116</v>
      </c>
      <c r="L80" s="26"/>
    </row>
    <row r="81" spans="2:65" s="1" customFormat="1" ht="6.9" customHeight="1" x14ac:dyDescent="0.25">
      <c r="B81" s="26"/>
      <c r="L81" s="26"/>
    </row>
    <row r="82" spans="2:65" s="1" customFormat="1" ht="12.05" customHeight="1" x14ac:dyDescent="0.25">
      <c r="B82" s="26"/>
      <c r="C82" s="24" t="s">
        <v>15</v>
      </c>
      <c r="L82" s="26"/>
    </row>
    <row r="83" spans="2:65" s="1" customFormat="1" ht="26.3" customHeight="1" x14ac:dyDescent="0.25">
      <c r="B83" s="26"/>
      <c r="E83" s="465" t="str">
        <f>E7</f>
        <v>Komplexní rekonstrukce kotelny Rokycanské nemocnice ve stávajících prostorách</v>
      </c>
      <c r="F83" s="466"/>
      <c r="G83" s="466"/>
      <c r="H83" s="466"/>
      <c r="L83" s="26"/>
    </row>
    <row r="84" spans="2:65" s="1" customFormat="1" ht="12.05" customHeight="1" x14ac:dyDescent="0.25">
      <c r="B84" s="26"/>
      <c r="C84" s="24" t="s">
        <v>93</v>
      </c>
      <c r="L84" s="26"/>
    </row>
    <row r="85" spans="2:65" s="1" customFormat="1" ht="16.5" customHeight="1" x14ac:dyDescent="0.25">
      <c r="B85" s="26"/>
      <c r="E85" s="459" t="str">
        <f>E9</f>
        <v>0106233 - Sanace</v>
      </c>
      <c r="F85" s="464"/>
      <c r="G85" s="464"/>
      <c r="H85" s="464"/>
      <c r="L85" s="26"/>
    </row>
    <row r="86" spans="2:65" s="1" customFormat="1" ht="6.9" customHeight="1" x14ac:dyDescent="0.25">
      <c r="B86" s="26"/>
      <c r="L86" s="26"/>
    </row>
    <row r="87" spans="2:65" s="1" customFormat="1" ht="12.05" customHeight="1" x14ac:dyDescent="0.25">
      <c r="B87" s="26"/>
      <c r="C87" s="24" t="s">
        <v>21</v>
      </c>
      <c r="F87" s="23" t="str">
        <f>F12</f>
        <v>Rokycany</v>
      </c>
      <c r="I87" s="24" t="s">
        <v>23</v>
      </c>
      <c r="J87" s="35" t="str">
        <f>IF(J12="","",J12)</f>
        <v>8. 6. 2023</v>
      </c>
      <c r="L87" s="26"/>
    </row>
    <row r="88" spans="2:65" s="1" customFormat="1" ht="6.9" customHeight="1" x14ac:dyDescent="0.25">
      <c r="B88" s="26"/>
      <c r="L88" s="26"/>
    </row>
    <row r="89" spans="2:65" s="1" customFormat="1" ht="15.2" customHeight="1" x14ac:dyDescent="0.25">
      <c r="B89" s="26"/>
      <c r="C89" s="24" t="s">
        <v>27</v>
      </c>
      <c r="F89" s="23" t="str">
        <f>E15</f>
        <v xml:space="preserve">Plzeňský kraj </v>
      </c>
      <c r="I89" s="24" t="s">
        <v>34</v>
      </c>
      <c r="J89" s="25" t="str">
        <f>E21</f>
        <v>ČKJ Projekt, s.r.o.,</v>
      </c>
      <c r="L89" s="26"/>
    </row>
    <row r="90" spans="2:65" s="1" customFormat="1" ht="15.2" customHeight="1" x14ac:dyDescent="0.25">
      <c r="B90" s="26"/>
      <c r="C90" s="24" t="s">
        <v>32</v>
      </c>
      <c r="F90" s="23" t="str">
        <f>IF(E18="","",E18)</f>
        <v xml:space="preserve"> </v>
      </c>
      <c r="I90" s="24" t="s">
        <v>38</v>
      </c>
      <c r="J90" s="25" t="str">
        <f>E24</f>
        <v xml:space="preserve"> </v>
      </c>
      <c r="L90" s="26"/>
    </row>
    <row r="91" spans="2:65" s="1" customFormat="1" ht="10.4" customHeight="1" x14ac:dyDescent="0.25">
      <c r="B91" s="26"/>
      <c r="L91" s="26"/>
    </row>
    <row r="92" spans="2:65" s="10" customFormat="1" ht="29.25" customHeight="1" x14ac:dyDescent="0.25">
      <c r="B92" s="89"/>
      <c r="C92" s="90" t="s">
        <v>117</v>
      </c>
      <c r="D92" s="91" t="s">
        <v>60</v>
      </c>
      <c r="E92" s="91" t="s">
        <v>56</v>
      </c>
      <c r="F92" s="91" t="s">
        <v>57</v>
      </c>
      <c r="G92" s="91" t="s">
        <v>118</v>
      </c>
      <c r="H92" s="91" t="s">
        <v>119</v>
      </c>
      <c r="I92" s="91" t="s">
        <v>120</v>
      </c>
      <c r="J92" s="91" t="s">
        <v>97</v>
      </c>
      <c r="K92" s="92" t="s">
        <v>121</v>
      </c>
      <c r="L92" s="89"/>
      <c r="M92" s="41" t="s">
        <v>3</v>
      </c>
      <c r="N92" s="42" t="s">
        <v>45</v>
      </c>
      <c r="O92" s="42" t="s">
        <v>122</v>
      </c>
      <c r="P92" s="42" t="s">
        <v>123</v>
      </c>
      <c r="Q92" s="42" t="s">
        <v>124</v>
      </c>
      <c r="R92" s="42" t="s">
        <v>125</v>
      </c>
      <c r="S92" s="42" t="s">
        <v>126</v>
      </c>
      <c r="T92" s="43" t="s">
        <v>127</v>
      </c>
    </row>
    <row r="93" spans="2:65" s="1" customFormat="1" ht="22.95" hidden="1" customHeight="1" x14ac:dyDescent="0.35">
      <c r="B93" s="26"/>
      <c r="C93" s="46" t="s">
        <v>128</v>
      </c>
      <c r="J93" s="93" t="e">
        <f>BK93</f>
        <v>#REF!</v>
      </c>
      <c r="L93" s="26"/>
      <c r="M93" s="44"/>
      <c r="N93" s="36"/>
      <c r="O93" s="36"/>
      <c r="P93" s="94" t="e">
        <f>P94+P280+P283+P286+#REF!</f>
        <v>#REF!</v>
      </c>
      <c r="Q93" s="36"/>
      <c r="R93" s="94" t="e">
        <f>R94+R280+R283+R286+#REF!</f>
        <v>#REF!</v>
      </c>
      <c r="S93" s="36"/>
      <c r="T93" s="95" t="e">
        <f>T94+T280+T283+T286+#REF!</f>
        <v>#REF!</v>
      </c>
      <c r="AT93" s="17" t="s">
        <v>74</v>
      </c>
      <c r="AU93" s="17" t="s">
        <v>98</v>
      </c>
      <c r="BK93" s="96" t="e">
        <f>BK94+BK280+BK283+BK286+#REF!</f>
        <v>#REF!</v>
      </c>
    </row>
    <row r="94" spans="2:65" s="11" customFormat="1" ht="25.95" customHeight="1" x14ac:dyDescent="0.35">
      <c r="B94" s="97"/>
      <c r="D94" s="98" t="s">
        <v>74</v>
      </c>
      <c r="E94" s="99" t="s">
        <v>129</v>
      </c>
      <c r="F94" s="99" t="s">
        <v>130</v>
      </c>
      <c r="J94" s="100">
        <f>BK94</f>
        <v>0</v>
      </c>
      <c r="L94" s="97"/>
      <c r="M94" s="101"/>
      <c r="P94" s="102">
        <f>P95+P126+P130+P139+P141+P143+P170+P206+P267+P277</f>
        <v>1725.1158550000005</v>
      </c>
      <c r="R94" s="102">
        <f>R95+R126+R130+R139+R141+R143+R170+R206+R267+R277</f>
        <v>9.0399999999999994E-3</v>
      </c>
      <c r="T94" s="103">
        <f>T95+T126+T130+T139+T141+T143+T170+T206+T267+T277</f>
        <v>194.05732</v>
      </c>
      <c r="AR94" s="98" t="s">
        <v>83</v>
      </c>
      <c r="AT94" s="104" t="s">
        <v>74</v>
      </c>
      <c r="AU94" s="104" t="s">
        <v>75</v>
      </c>
      <c r="AY94" s="98" t="s">
        <v>131</v>
      </c>
      <c r="BK94" s="105">
        <f>BK95+BK126+BK130+BK139+BK141+BK143+BK170+BK206+BK267+BK277+BK280+BK283+BK286</f>
        <v>0</v>
      </c>
    </row>
    <row r="95" spans="2:65" s="11" customFormat="1" ht="22.95" customHeight="1" x14ac:dyDescent="0.3">
      <c r="B95" s="97"/>
      <c r="D95" s="98" t="s">
        <v>74</v>
      </c>
      <c r="E95" s="106" t="s">
        <v>169</v>
      </c>
      <c r="F95" s="106" t="s">
        <v>170</v>
      </c>
      <c r="J95" s="107">
        <f>BK95</f>
        <v>0</v>
      </c>
      <c r="L95" s="97"/>
      <c r="M95" s="101"/>
      <c r="P95" s="102">
        <f>SUM(P96:P125)</f>
        <v>890.47239000000025</v>
      </c>
      <c r="R95" s="102">
        <f>SUM(R96:R125)</f>
        <v>9.0399999999999994E-3</v>
      </c>
      <c r="T95" s="103">
        <f>SUM(T96:T125)</f>
        <v>194.05732</v>
      </c>
      <c r="AR95" s="98" t="s">
        <v>83</v>
      </c>
      <c r="AT95" s="104" t="s">
        <v>74</v>
      </c>
      <c r="AU95" s="104" t="s">
        <v>83</v>
      </c>
      <c r="AY95" s="98" t="s">
        <v>131</v>
      </c>
      <c r="BK95" s="105">
        <f>SUM(BK96:BK125)</f>
        <v>0</v>
      </c>
    </row>
    <row r="96" spans="2:65" s="1" customFormat="1" ht="16.5" customHeight="1" x14ac:dyDescent="0.25">
      <c r="B96" s="108"/>
      <c r="C96" s="320" t="s">
        <v>83</v>
      </c>
      <c r="D96" s="320" t="s">
        <v>133</v>
      </c>
      <c r="E96" s="321" t="s">
        <v>172</v>
      </c>
      <c r="F96" s="322" t="s">
        <v>173</v>
      </c>
      <c r="G96" s="323" t="s">
        <v>136</v>
      </c>
      <c r="H96" s="324">
        <v>52.63</v>
      </c>
      <c r="I96" s="316"/>
      <c r="J96" s="340">
        <f>ROUND(I96*H96,2)</f>
        <v>0</v>
      </c>
      <c r="K96" s="322" t="s">
        <v>137</v>
      </c>
      <c r="L96" s="26"/>
      <c r="M96" s="115" t="s">
        <v>3</v>
      </c>
      <c r="N96" s="116" t="s">
        <v>46</v>
      </c>
      <c r="O96" s="117">
        <v>10.986000000000001</v>
      </c>
      <c r="P96" s="117">
        <f>O96*H96</f>
        <v>578.1931800000001</v>
      </c>
      <c r="Q96" s="117">
        <v>0</v>
      </c>
      <c r="R96" s="117">
        <f>Q96*H96</f>
        <v>0</v>
      </c>
      <c r="S96" s="117">
        <v>2.4</v>
      </c>
      <c r="T96" s="118">
        <f>S96*H96</f>
        <v>126.312</v>
      </c>
      <c r="AR96" s="119" t="s">
        <v>138</v>
      </c>
      <c r="AT96" s="119" t="s">
        <v>133</v>
      </c>
      <c r="AU96" s="119" t="s">
        <v>85</v>
      </c>
      <c r="AY96" s="17" t="s">
        <v>131</v>
      </c>
      <c r="BE96" s="120">
        <f>IF(N96="základní",J96,0)</f>
        <v>0</v>
      </c>
      <c r="BF96" s="120">
        <f>IF(N96="snížená",J96,0)</f>
        <v>0</v>
      </c>
      <c r="BG96" s="120">
        <f>IF(N96="zákl. přenesená",J96,0)</f>
        <v>0</v>
      </c>
      <c r="BH96" s="120">
        <f>IF(N96="sníž. přenesená",J96,0)</f>
        <v>0</v>
      </c>
      <c r="BI96" s="120">
        <f>IF(N96="nulová",J96,0)</f>
        <v>0</v>
      </c>
      <c r="BJ96" s="17" t="s">
        <v>83</v>
      </c>
      <c r="BK96" s="120">
        <f>ROUND(I96*H96,2)</f>
        <v>0</v>
      </c>
      <c r="BL96" s="17" t="s">
        <v>138</v>
      </c>
      <c r="BM96" s="119" t="s">
        <v>1063</v>
      </c>
    </row>
    <row r="97" spans="2:65" s="1" customFormat="1" hidden="1" x14ac:dyDescent="0.25">
      <c r="B97" s="26"/>
      <c r="D97" s="121" t="s">
        <v>140</v>
      </c>
      <c r="F97" s="122" t="s">
        <v>175</v>
      </c>
      <c r="L97" s="26"/>
      <c r="M97" s="123"/>
      <c r="T97" s="39"/>
      <c r="AT97" s="17" t="s">
        <v>140</v>
      </c>
      <c r="AU97" s="17" t="s">
        <v>85</v>
      </c>
    </row>
    <row r="98" spans="2:65" s="12" customFormat="1" ht="30.9" hidden="1" x14ac:dyDescent="0.25">
      <c r="B98" s="124"/>
      <c r="D98" s="125" t="s">
        <v>142</v>
      </c>
      <c r="E98" s="126" t="s">
        <v>3</v>
      </c>
      <c r="F98" s="127" t="s">
        <v>1064</v>
      </c>
      <c r="H98" s="126" t="s">
        <v>3</v>
      </c>
      <c r="L98" s="124"/>
      <c r="M98" s="128"/>
      <c r="T98" s="129"/>
      <c r="AT98" s="126" t="s">
        <v>142</v>
      </c>
      <c r="AU98" s="126" t="s">
        <v>85</v>
      </c>
      <c r="AV98" s="12" t="s">
        <v>83</v>
      </c>
      <c r="AW98" s="12" t="s">
        <v>37</v>
      </c>
      <c r="AX98" s="12" t="s">
        <v>75</v>
      </c>
      <c r="AY98" s="126" t="s">
        <v>131</v>
      </c>
    </row>
    <row r="99" spans="2:65" s="13" customFormat="1" hidden="1" x14ac:dyDescent="0.25">
      <c r="B99" s="130"/>
      <c r="D99" s="125" t="s">
        <v>142</v>
      </c>
      <c r="E99" s="131" t="s">
        <v>3</v>
      </c>
      <c r="F99" s="132" t="s">
        <v>1065</v>
      </c>
      <c r="H99" s="133">
        <v>52.63</v>
      </c>
      <c r="L99" s="130"/>
      <c r="M99" s="134"/>
      <c r="T99" s="135"/>
      <c r="AT99" s="131" t="s">
        <v>142</v>
      </c>
      <c r="AU99" s="131" t="s">
        <v>85</v>
      </c>
      <c r="AV99" s="13" t="s">
        <v>85</v>
      </c>
      <c r="AW99" s="13" t="s">
        <v>37</v>
      </c>
      <c r="AX99" s="13" t="s">
        <v>83</v>
      </c>
      <c r="AY99" s="131" t="s">
        <v>131</v>
      </c>
    </row>
    <row r="100" spans="2:65" s="1" customFormat="1" ht="24.2" customHeight="1" x14ac:dyDescent="0.25">
      <c r="B100" s="108"/>
      <c r="C100" s="320" t="s">
        <v>85</v>
      </c>
      <c r="D100" s="320" t="s">
        <v>133</v>
      </c>
      <c r="E100" s="321" t="s">
        <v>1066</v>
      </c>
      <c r="F100" s="322" t="s">
        <v>1067</v>
      </c>
      <c r="G100" s="323" t="s">
        <v>136</v>
      </c>
      <c r="H100" s="324">
        <v>26.315000000000001</v>
      </c>
      <c r="I100" s="316"/>
      <c r="J100" s="340">
        <f>ROUND(I100*H100,2)</f>
        <v>0</v>
      </c>
      <c r="K100" s="322" t="s">
        <v>137</v>
      </c>
      <c r="L100" s="26"/>
      <c r="M100" s="115" t="s">
        <v>3</v>
      </c>
      <c r="N100" s="116" t="s">
        <v>46</v>
      </c>
      <c r="O100" s="117">
        <v>7.51</v>
      </c>
      <c r="P100" s="117">
        <f>O100*H100</f>
        <v>197.62565000000001</v>
      </c>
      <c r="Q100" s="117">
        <v>0</v>
      </c>
      <c r="R100" s="117">
        <f>Q100*H100</f>
        <v>0</v>
      </c>
      <c r="S100" s="117">
        <v>2.2000000000000002</v>
      </c>
      <c r="T100" s="118">
        <f>S100*H100</f>
        <v>57.893000000000008</v>
      </c>
      <c r="AR100" s="119" t="s">
        <v>138</v>
      </c>
      <c r="AT100" s="119" t="s">
        <v>133</v>
      </c>
      <c r="AU100" s="119" t="s">
        <v>85</v>
      </c>
      <c r="AY100" s="17" t="s">
        <v>131</v>
      </c>
      <c r="BE100" s="120">
        <f>IF(N100="základní",J100,0)</f>
        <v>0</v>
      </c>
      <c r="BF100" s="120">
        <f>IF(N100="snížená",J100,0)</f>
        <v>0</v>
      </c>
      <c r="BG100" s="120">
        <f>IF(N100="zákl. přenesená",J100,0)</f>
        <v>0</v>
      </c>
      <c r="BH100" s="120">
        <f>IF(N100="sníž. přenesená",J100,0)</f>
        <v>0</v>
      </c>
      <c r="BI100" s="120">
        <f>IF(N100="nulová",J100,0)</f>
        <v>0</v>
      </c>
      <c r="BJ100" s="17" t="s">
        <v>83</v>
      </c>
      <c r="BK100" s="120">
        <f>ROUND(I100*H100,2)</f>
        <v>0</v>
      </c>
      <c r="BL100" s="17" t="s">
        <v>138</v>
      </c>
      <c r="BM100" s="119" t="s">
        <v>1068</v>
      </c>
    </row>
    <row r="101" spans="2:65" s="1" customFormat="1" hidden="1" x14ac:dyDescent="0.25">
      <c r="B101" s="26"/>
      <c r="D101" s="121" t="s">
        <v>140</v>
      </c>
      <c r="F101" s="122" t="s">
        <v>1069</v>
      </c>
      <c r="L101" s="26"/>
      <c r="M101" s="123"/>
      <c r="T101" s="39"/>
      <c r="AT101" s="17" t="s">
        <v>140</v>
      </c>
      <c r="AU101" s="17" t="s">
        <v>85</v>
      </c>
    </row>
    <row r="102" spans="2:65" s="12" customFormat="1" ht="30.9" hidden="1" x14ac:dyDescent="0.25">
      <c r="B102" s="124"/>
      <c r="D102" s="125" t="s">
        <v>142</v>
      </c>
      <c r="E102" s="126" t="s">
        <v>3</v>
      </c>
      <c r="F102" s="127" t="s">
        <v>1070</v>
      </c>
      <c r="H102" s="126" t="s">
        <v>3</v>
      </c>
      <c r="L102" s="124"/>
      <c r="M102" s="128"/>
      <c r="T102" s="129"/>
      <c r="AT102" s="126" t="s">
        <v>142</v>
      </c>
      <c r="AU102" s="126" t="s">
        <v>85</v>
      </c>
      <c r="AV102" s="12" t="s">
        <v>83</v>
      </c>
      <c r="AW102" s="12" t="s">
        <v>37</v>
      </c>
      <c r="AX102" s="12" t="s">
        <v>75</v>
      </c>
      <c r="AY102" s="126" t="s">
        <v>131</v>
      </c>
    </row>
    <row r="103" spans="2:65" s="13" customFormat="1" hidden="1" x14ac:dyDescent="0.25">
      <c r="B103" s="130"/>
      <c r="D103" s="125" t="s">
        <v>142</v>
      </c>
      <c r="E103" s="131" t="s">
        <v>3</v>
      </c>
      <c r="F103" s="132" t="s">
        <v>1071</v>
      </c>
      <c r="H103" s="133">
        <v>26.315000000000001</v>
      </c>
      <c r="L103" s="130"/>
      <c r="M103" s="134"/>
      <c r="T103" s="135"/>
      <c r="AT103" s="131" t="s">
        <v>142</v>
      </c>
      <c r="AU103" s="131" t="s">
        <v>85</v>
      </c>
      <c r="AV103" s="13" t="s">
        <v>85</v>
      </c>
      <c r="AW103" s="13" t="s">
        <v>37</v>
      </c>
      <c r="AX103" s="13" t="s">
        <v>83</v>
      </c>
      <c r="AY103" s="131" t="s">
        <v>131</v>
      </c>
    </row>
    <row r="104" spans="2:65" s="1" customFormat="1" ht="33" customHeight="1" x14ac:dyDescent="0.25">
      <c r="B104" s="108"/>
      <c r="C104" s="320" t="s">
        <v>152</v>
      </c>
      <c r="D104" s="320" t="s">
        <v>133</v>
      </c>
      <c r="E104" s="321" t="s">
        <v>1072</v>
      </c>
      <c r="F104" s="322" t="s">
        <v>1073</v>
      </c>
      <c r="G104" s="323" t="s">
        <v>165</v>
      </c>
      <c r="H104" s="324">
        <v>36.83</v>
      </c>
      <c r="I104" s="316"/>
      <c r="J104" s="340">
        <f>ROUND(I104*H104,2)</f>
        <v>0</v>
      </c>
      <c r="K104" s="322" t="s">
        <v>137</v>
      </c>
      <c r="L104" s="26"/>
      <c r="M104" s="115" t="s">
        <v>3</v>
      </c>
      <c r="N104" s="116" t="s">
        <v>46</v>
      </c>
      <c r="O104" s="117">
        <v>0.63</v>
      </c>
      <c r="P104" s="117">
        <f>O104*H104</f>
        <v>23.2029</v>
      </c>
      <c r="Q104" s="117">
        <v>0</v>
      </c>
      <c r="R104" s="117">
        <f>Q104*H104</f>
        <v>0</v>
      </c>
      <c r="S104" s="117">
        <v>0</v>
      </c>
      <c r="T104" s="118">
        <f>S104*H104</f>
        <v>0</v>
      </c>
      <c r="AR104" s="119" t="s">
        <v>138</v>
      </c>
      <c r="AT104" s="119" t="s">
        <v>133</v>
      </c>
      <c r="AU104" s="119" t="s">
        <v>85</v>
      </c>
      <c r="AY104" s="17" t="s">
        <v>131</v>
      </c>
      <c r="BE104" s="120">
        <f>IF(N104="základní",J104,0)</f>
        <v>0</v>
      </c>
      <c r="BF104" s="120">
        <f>IF(N104="snížená",J104,0)</f>
        <v>0</v>
      </c>
      <c r="BG104" s="120">
        <f>IF(N104="zákl. přenesená",J104,0)</f>
        <v>0</v>
      </c>
      <c r="BH104" s="120">
        <f>IF(N104="sníž. přenesená",J104,0)</f>
        <v>0</v>
      </c>
      <c r="BI104" s="120">
        <f>IF(N104="nulová",J104,0)</f>
        <v>0</v>
      </c>
      <c r="BJ104" s="17" t="s">
        <v>83</v>
      </c>
      <c r="BK104" s="120">
        <f>ROUND(I104*H104,2)</f>
        <v>0</v>
      </c>
      <c r="BL104" s="17" t="s">
        <v>138</v>
      </c>
      <c r="BM104" s="119" t="s">
        <v>1074</v>
      </c>
    </row>
    <row r="105" spans="2:65" s="1" customFormat="1" hidden="1" x14ac:dyDescent="0.25">
      <c r="B105" s="26"/>
      <c r="D105" s="121" t="s">
        <v>140</v>
      </c>
      <c r="F105" s="122" t="s">
        <v>1075</v>
      </c>
      <c r="L105" s="26"/>
      <c r="M105" s="123"/>
      <c r="T105" s="39"/>
      <c r="AT105" s="17" t="s">
        <v>140</v>
      </c>
      <c r="AU105" s="17" t="s">
        <v>85</v>
      </c>
    </row>
    <row r="106" spans="2:65" s="1" customFormat="1" ht="24.2" customHeight="1" x14ac:dyDescent="0.25">
      <c r="B106" s="108"/>
      <c r="C106" s="320" t="s">
        <v>138</v>
      </c>
      <c r="D106" s="320" t="s">
        <v>133</v>
      </c>
      <c r="E106" s="321" t="s">
        <v>1076</v>
      </c>
      <c r="F106" s="322" t="s">
        <v>1077</v>
      </c>
      <c r="G106" s="323" t="s">
        <v>165</v>
      </c>
      <c r="H106" s="324">
        <v>6049.8</v>
      </c>
      <c r="I106" s="316"/>
      <c r="J106" s="340">
        <f>ROUND(I106*H106,2)</f>
        <v>0</v>
      </c>
      <c r="K106" s="322" t="s">
        <v>3</v>
      </c>
      <c r="L106" s="26"/>
      <c r="M106" s="115" t="s">
        <v>3</v>
      </c>
      <c r="N106" s="116" t="s">
        <v>46</v>
      </c>
      <c r="O106" s="117">
        <v>0</v>
      </c>
      <c r="P106" s="117">
        <f>O106*H106</f>
        <v>0</v>
      </c>
      <c r="Q106" s="117">
        <v>0</v>
      </c>
      <c r="R106" s="117">
        <f>Q106*H106</f>
        <v>0</v>
      </c>
      <c r="S106" s="117">
        <v>0</v>
      </c>
      <c r="T106" s="118">
        <f>S106*H106</f>
        <v>0</v>
      </c>
      <c r="AR106" s="119" t="s">
        <v>138</v>
      </c>
      <c r="AT106" s="119" t="s">
        <v>133</v>
      </c>
      <c r="AU106" s="119" t="s">
        <v>85</v>
      </c>
      <c r="AY106" s="17" t="s">
        <v>131</v>
      </c>
      <c r="BE106" s="120">
        <f>IF(N106="základní",J106,0)</f>
        <v>0</v>
      </c>
      <c r="BF106" s="120">
        <f>IF(N106="snížená",J106,0)</f>
        <v>0</v>
      </c>
      <c r="BG106" s="120">
        <f>IF(N106="zákl. přenesená",J106,0)</f>
        <v>0</v>
      </c>
      <c r="BH106" s="120">
        <f>IF(N106="sníž. přenesená",J106,0)</f>
        <v>0</v>
      </c>
      <c r="BI106" s="120">
        <f>IF(N106="nulová",J106,0)</f>
        <v>0</v>
      </c>
      <c r="BJ106" s="17" t="s">
        <v>83</v>
      </c>
      <c r="BK106" s="120">
        <f>ROUND(I106*H106,2)</f>
        <v>0</v>
      </c>
      <c r="BL106" s="17" t="s">
        <v>138</v>
      </c>
      <c r="BM106" s="119" t="s">
        <v>1078</v>
      </c>
    </row>
    <row r="107" spans="2:65" s="13" customFormat="1" hidden="1" x14ac:dyDescent="0.25">
      <c r="B107" s="130"/>
      <c r="D107" s="125" t="s">
        <v>142</v>
      </c>
      <c r="F107" s="132" t="s">
        <v>1079</v>
      </c>
      <c r="H107" s="133">
        <v>6049.8</v>
      </c>
      <c r="L107" s="130"/>
      <c r="M107" s="134"/>
      <c r="T107" s="135"/>
      <c r="AT107" s="131" t="s">
        <v>142</v>
      </c>
      <c r="AU107" s="131" t="s">
        <v>85</v>
      </c>
      <c r="AV107" s="13" t="s">
        <v>85</v>
      </c>
      <c r="AW107" s="13" t="s">
        <v>4</v>
      </c>
      <c r="AX107" s="13" t="s">
        <v>83</v>
      </c>
      <c r="AY107" s="131" t="s">
        <v>131</v>
      </c>
    </row>
    <row r="108" spans="2:65" s="1" customFormat="1" ht="16.5" customHeight="1" x14ac:dyDescent="0.25">
      <c r="B108" s="108"/>
      <c r="C108" s="320" t="s">
        <v>171</v>
      </c>
      <c r="D108" s="320" t="s">
        <v>133</v>
      </c>
      <c r="E108" s="321" t="s">
        <v>1080</v>
      </c>
      <c r="F108" s="322" t="s">
        <v>1081</v>
      </c>
      <c r="G108" s="323" t="s">
        <v>165</v>
      </c>
      <c r="H108" s="324">
        <v>36.83</v>
      </c>
      <c r="I108" s="316"/>
      <c r="J108" s="340">
        <f>ROUND(I108*H108,2)</f>
        <v>0</v>
      </c>
      <c r="K108" s="322" t="s">
        <v>3</v>
      </c>
      <c r="L108" s="26"/>
      <c r="M108" s="115" t="s">
        <v>3</v>
      </c>
      <c r="N108" s="116" t="s">
        <v>46</v>
      </c>
      <c r="O108" s="117">
        <v>0.34200000000000003</v>
      </c>
      <c r="P108" s="117">
        <f>O108*H108</f>
        <v>12.59586</v>
      </c>
      <c r="Q108" s="117">
        <v>0</v>
      </c>
      <c r="R108" s="117">
        <f>Q108*H108</f>
        <v>0</v>
      </c>
      <c r="S108" s="117">
        <v>0</v>
      </c>
      <c r="T108" s="118">
        <f>S108*H108</f>
        <v>0</v>
      </c>
      <c r="AR108" s="119" t="s">
        <v>138</v>
      </c>
      <c r="AT108" s="119" t="s">
        <v>133</v>
      </c>
      <c r="AU108" s="119" t="s">
        <v>85</v>
      </c>
      <c r="AY108" s="17" t="s">
        <v>131</v>
      </c>
      <c r="BE108" s="120">
        <f>IF(N108="základní",J108,0)</f>
        <v>0</v>
      </c>
      <c r="BF108" s="120">
        <f>IF(N108="snížená",J108,0)</f>
        <v>0</v>
      </c>
      <c r="BG108" s="120">
        <f>IF(N108="zákl. přenesená",J108,0)</f>
        <v>0</v>
      </c>
      <c r="BH108" s="120">
        <f>IF(N108="sníž. přenesená",J108,0)</f>
        <v>0</v>
      </c>
      <c r="BI108" s="120">
        <f>IF(N108="nulová",J108,0)</f>
        <v>0</v>
      </c>
      <c r="BJ108" s="17" t="s">
        <v>83</v>
      </c>
      <c r="BK108" s="120">
        <f>ROUND(I108*H108,2)</f>
        <v>0</v>
      </c>
      <c r="BL108" s="17" t="s">
        <v>138</v>
      </c>
      <c r="BM108" s="119" t="s">
        <v>1082</v>
      </c>
    </row>
    <row r="109" spans="2:65" s="1" customFormat="1" ht="33.700000000000003" x14ac:dyDescent="0.25">
      <c r="B109" s="108"/>
      <c r="C109" s="320" t="s">
        <v>180</v>
      </c>
      <c r="D109" s="320" t="s">
        <v>133</v>
      </c>
      <c r="E109" s="321" t="s">
        <v>715</v>
      </c>
      <c r="F109" s="322" t="s">
        <v>716</v>
      </c>
      <c r="G109" s="323" t="s">
        <v>278</v>
      </c>
      <c r="H109" s="324">
        <v>8</v>
      </c>
      <c r="I109" s="316"/>
      <c r="J109" s="340">
        <f>ROUND(I109*H109,2)</f>
        <v>0</v>
      </c>
      <c r="K109" s="322" t="s">
        <v>137</v>
      </c>
      <c r="L109" s="26"/>
      <c r="M109" s="115" t="s">
        <v>3</v>
      </c>
      <c r="N109" s="116" t="s">
        <v>46</v>
      </c>
      <c r="O109" s="117">
        <v>1</v>
      </c>
      <c r="P109" s="117">
        <f>O109*H109</f>
        <v>8</v>
      </c>
      <c r="Q109" s="117">
        <v>1.1299999999999999E-3</v>
      </c>
      <c r="R109" s="117">
        <f>Q109*H109</f>
        <v>9.0399999999999994E-3</v>
      </c>
      <c r="S109" s="117">
        <v>1.0999999999999999E-2</v>
      </c>
      <c r="T109" s="118">
        <f>S109*H109</f>
        <v>8.7999999999999995E-2</v>
      </c>
      <c r="AR109" s="119" t="s">
        <v>138</v>
      </c>
      <c r="AT109" s="119" t="s">
        <v>133</v>
      </c>
      <c r="AU109" s="119" t="s">
        <v>85</v>
      </c>
      <c r="AY109" s="17" t="s">
        <v>131</v>
      </c>
      <c r="BE109" s="120">
        <f>IF(N109="základní",J109,0)</f>
        <v>0</v>
      </c>
      <c r="BF109" s="120">
        <f>IF(N109="snížená",J109,0)</f>
        <v>0</v>
      </c>
      <c r="BG109" s="120">
        <f>IF(N109="zákl. přenesená",J109,0)</f>
        <v>0</v>
      </c>
      <c r="BH109" s="120">
        <f>IF(N109="sníž. přenesená",J109,0)</f>
        <v>0</v>
      </c>
      <c r="BI109" s="120">
        <f>IF(N109="nulová",J109,0)</f>
        <v>0</v>
      </c>
      <c r="BJ109" s="17" t="s">
        <v>83</v>
      </c>
      <c r="BK109" s="120">
        <f>ROUND(I109*H109,2)</f>
        <v>0</v>
      </c>
      <c r="BL109" s="17" t="s">
        <v>138</v>
      </c>
      <c r="BM109" s="119" t="s">
        <v>1083</v>
      </c>
    </row>
    <row r="110" spans="2:65" s="1" customFormat="1" hidden="1" x14ac:dyDescent="0.25">
      <c r="B110" s="26"/>
      <c r="D110" s="121" t="s">
        <v>140</v>
      </c>
      <c r="F110" s="122" t="s">
        <v>718</v>
      </c>
      <c r="L110" s="26"/>
      <c r="M110" s="123"/>
      <c r="T110" s="39"/>
      <c r="AT110" s="17" t="s">
        <v>140</v>
      </c>
      <c r="AU110" s="17" t="s">
        <v>85</v>
      </c>
    </row>
    <row r="111" spans="2:65" s="12" customFormat="1" ht="30.9" hidden="1" x14ac:dyDescent="0.25">
      <c r="B111" s="124"/>
      <c r="D111" s="125" t="s">
        <v>142</v>
      </c>
      <c r="E111" s="126" t="s">
        <v>3</v>
      </c>
      <c r="F111" s="127" t="s">
        <v>1084</v>
      </c>
      <c r="H111" s="126" t="s">
        <v>3</v>
      </c>
      <c r="L111" s="124"/>
      <c r="M111" s="128"/>
      <c r="T111" s="129"/>
      <c r="AT111" s="126" t="s">
        <v>142</v>
      </c>
      <c r="AU111" s="126" t="s">
        <v>85</v>
      </c>
      <c r="AV111" s="12" t="s">
        <v>83</v>
      </c>
      <c r="AW111" s="12" t="s">
        <v>37</v>
      </c>
      <c r="AX111" s="12" t="s">
        <v>75</v>
      </c>
      <c r="AY111" s="126" t="s">
        <v>131</v>
      </c>
    </row>
    <row r="112" spans="2:65" s="13" customFormat="1" hidden="1" x14ac:dyDescent="0.25">
      <c r="B112" s="130"/>
      <c r="D112" s="125" t="s">
        <v>142</v>
      </c>
      <c r="E112" s="131" t="s">
        <v>3</v>
      </c>
      <c r="F112" s="132" t="s">
        <v>1085</v>
      </c>
      <c r="H112" s="133">
        <v>3</v>
      </c>
      <c r="L112" s="130"/>
      <c r="M112" s="134"/>
      <c r="T112" s="135"/>
      <c r="AT112" s="131" t="s">
        <v>142</v>
      </c>
      <c r="AU112" s="131" t="s">
        <v>85</v>
      </c>
      <c r="AV112" s="13" t="s">
        <v>85</v>
      </c>
      <c r="AW112" s="13" t="s">
        <v>37</v>
      </c>
      <c r="AX112" s="13" t="s">
        <v>75</v>
      </c>
      <c r="AY112" s="131" t="s">
        <v>131</v>
      </c>
    </row>
    <row r="113" spans="2:65" s="12" customFormat="1" ht="30.9" hidden="1" x14ac:dyDescent="0.25">
      <c r="B113" s="124"/>
      <c r="D113" s="125" t="s">
        <v>142</v>
      </c>
      <c r="E113" s="126" t="s">
        <v>3</v>
      </c>
      <c r="F113" s="127" t="s">
        <v>1086</v>
      </c>
      <c r="H113" s="126" t="s">
        <v>3</v>
      </c>
      <c r="L113" s="124"/>
      <c r="M113" s="128"/>
      <c r="T113" s="129"/>
      <c r="AT113" s="126" t="s">
        <v>142</v>
      </c>
      <c r="AU113" s="126" t="s">
        <v>85</v>
      </c>
      <c r="AV113" s="12" t="s">
        <v>83</v>
      </c>
      <c r="AW113" s="12" t="s">
        <v>37</v>
      </c>
      <c r="AX113" s="12" t="s">
        <v>75</v>
      </c>
      <c r="AY113" s="126" t="s">
        <v>131</v>
      </c>
    </row>
    <row r="114" spans="2:65" s="13" customFormat="1" hidden="1" x14ac:dyDescent="0.25">
      <c r="B114" s="130"/>
      <c r="D114" s="125" t="s">
        <v>142</v>
      </c>
      <c r="E114" s="131" t="s">
        <v>3</v>
      </c>
      <c r="F114" s="132" t="s">
        <v>1085</v>
      </c>
      <c r="H114" s="133">
        <v>3</v>
      </c>
      <c r="L114" s="130"/>
      <c r="M114" s="134"/>
      <c r="T114" s="135"/>
      <c r="AT114" s="131" t="s">
        <v>142</v>
      </c>
      <c r="AU114" s="131" t="s">
        <v>85</v>
      </c>
      <c r="AV114" s="13" t="s">
        <v>85</v>
      </c>
      <c r="AW114" s="13" t="s">
        <v>37</v>
      </c>
      <c r="AX114" s="13" t="s">
        <v>75</v>
      </c>
      <c r="AY114" s="131" t="s">
        <v>131</v>
      </c>
    </row>
    <row r="115" spans="2:65" s="12" customFormat="1" ht="30.9" hidden="1" x14ac:dyDescent="0.25">
      <c r="B115" s="124"/>
      <c r="D115" s="125" t="s">
        <v>142</v>
      </c>
      <c r="E115" s="126" t="s">
        <v>3</v>
      </c>
      <c r="F115" s="127" t="s">
        <v>1087</v>
      </c>
      <c r="H115" s="126" t="s">
        <v>3</v>
      </c>
      <c r="L115" s="124"/>
      <c r="M115" s="128"/>
      <c r="T115" s="129"/>
      <c r="AT115" s="126" t="s">
        <v>142</v>
      </c>
      <c r="AU115" s="126" t="s">
        <v>85</v>
      </c>
      <c r="AV115" s="12" t="s">
        <v>83</v>
      </c>
      <c r="AW115" s="12" t="s">
        <v>37</v>
      </c>
      <c r="AX115" s="12" t="s">
        <v>75</v>
      </c>
      <c r="AY115" s="126" t="s">
        <v>131</v>
      </c>
    </row>
    <row r="116" spans="2:65" s="13" customFormat="1" hidden="1" x14ac:dyDescent="0.25">
      <c r="B116" s="130"/>
      <c r="D116" s="125" t="s">
        <v>142</v>
      </c>
      <c r="E116" s="131" t="s">
        <v>3</v>
      </c>
      <c r="F116" s="132" t="s">
        <v>1088</v>
      </c>
      <c r="H116" s="133">
        <v>2</v>
      </c>
      <c r="L116" s="130"/>
      <c r="M116" s="134"/>
      <c r="T116" s="135"/>
      <c r="AT116" s="131" t="s">
        <v>142</v>
      </c>
      <c r="AU116" s="131" t="s">
        <v>85</v>
      </c>
      <c r="AV116" s="13" t="s">
        <v>85</v>
      </c>
      <c r="AW116" s="13" t="s">
        <v>37</v>
      </c>
      <c r="AX116" s="13" t="s">
        <v>75</v>
      </c>
      <c r="AY116" s="131" t="s">
        <v>131</v>
      </c>
    </row>
    <row r="117" spans="2:65" s="14" customFormat="1" hidden="1" x14ac:dyDescent="0.25">
      <c r="B117" s="145"/>
      <c r="D117" s="125" t="s">
        <v>142</v>
      </c>
      <c r="E117" s="146" t="s">
        <v>3</v>
      </c>
      <c r="F117" s="147" t="s">
        <v>162</v>
      </c>
      <c r="H117" s="148">
        <v>8</v>
      </c>
      <c r="L117" s="145"/>
      <c r="M117" s="149"/>
      <c r="T117" s="150"/>
      <c r="AT117" s="146" t="s">
        <v>142</v>
      </c>
      <c r="AU117" s="146" t="s">
        <v>85</v>
      </c>
      <c r="AV117" s="14" t="s">
        <v>138</v>
      </c>
      <c r="AW117" s="14" t="s">
        <v>37</v>
      </c>
      <c r="AX117" s="14" t="s">
        <v>83</v>
      </c>
      <c r="AY117" s="146" t="s">
        <v>131</v>
      </c>
    </row>
    <row r="118" spans="2:65" s="1" customFormat="1" ht="33.700000000000003" x14ac:dyDescent="0.25">
      <c r="B118" s="108"/>
      <c r="C118" s="320" t="s">
        <v>185</v>
      </c>
      <c r="D118" s="320" t="s">
        <v>133</v>
      </c>
      <c r="E118" s="321" t="s">
        <v>1089</v>
      </c>
      <c r="F118" s="322" t="s">
        <v>1090</v>
      </c>
      <c r="G118" s="323" t="s">
        <v>165</v>
      </c>
      <c r="H118" s="324">
        <v>667.22</v>
      </c>
      <c r="I118" s="316"/>
      <c r="J118" s="340">
        <f>ROUND(I118*H118,2)</f>
        <v>0</v>
      </c>
      <c r="K118" s="322" t="s">
        <v>137</v>
      </c>
      <c r="L118" s="26"/>
      <c r="M118" s="115" t="s">
        <v>3</v>
      </c>
      <c r="N118" s="116" t="s">
        <v>46</v>
      </c>
      <c r="O118" s="117">
        <v>0.08</v>
      </c>
      <c r="P118" s="117">
        <f>O118*H118</f>
        <v>53.377600000000001</v>
      </c>
      <c r="Q118" s="117">
        <v>0</v>
      </c>
      <c r="R118" s="117">
        <f>Q118*H118</f>
        <v>0</v>
      </c>
      <c r="S118" s="117">
        <v>0.01</v>
      </c>
      <c r="T118" s="118">
        <f>S118*H118</f>
        <v>6.6722000000000001</v>
      </c>
      <c r="AR118" s="119" t="s">
        <v>138</v>
      </c>
      <c r="AT118" s="119" t="s">
        <v>133</v>
      </c>
      <c r="AU118" s="119" t="s">
        <v>85</v>
      </c>
      <c r="AY118" s="17" t="s">
        <v>131</v>
      </c>
      <c r="BE118" s="120">
        <f>IF(N118="základní",J118,0)</f>
        <v>0</v>
      </c>
      <c r="BF118" s="120">
        <f>IF(N118="snížená",J118,0)</f>
        <v>0</v>
      </c>
      <c r="BG118" s="120">
        <f>IF(N118="zákl. přenesená",J118,0)</f>
        <v>0</v>
      </c>
      <c r="BH118" s="120">
        <f>IF(N118="sníž. přenesená",J118,0)</f>
        <v>0</v>
      </c>
      <c r="BI118" s="120">
        <f>IF(N118="nulová",J118,0)</f>
        <v>0</v>
      </c>
      <c r="BJ118" s="17" t="s">
        <v>83</v>
      </c>
      <c r="BK118" s="120">
        <f>ROUND(I118*H118,2)</f>
        <v>0</v>
      </c>
      <c r="BL118" s="17" t="s">
        <v>138</v>
      </c>
      <c r="BM118" s="119" t="s">
        <v>1091</v>
      </c>
    </row>
    <row r="119" spans="2:65" s="1" customFormat="1" hidden="1" x14ac:dyDescent="0.25">
      <c r="B119" s="26"/>
      <c r="D119" s="121" t="s">
        <v>140</v>
      </c>
      <c r="F119" s="122" t="s">
        <v>1092</v>
      </c>
      <c r="L119" s="26"/>
      <c r="M119" s="123"/>
      <c r="T119" s="39"/>
      <c r="AT119" s="17" t="s">
        <v>140</v>
      </c>
      <c r="AU119" s="17" t="s">
        <v>85</v>
      </c>
    </row>
    <row r="120" spans="2:65" s="1" customFormat="1" ht="37.75" customHeight="1" x14ac:dyDescent="0.25">
      <c r="B120" s="108"/>
      <c r="C120" s="320" t="s">
        <v>149</v>
      </c>
      <c r="D120" s="320" t="s">
        <v>133</v>
      </c>
      <c r="E120" s="321" t="s">
        <v>752</v>
      </c>
      <c r="F120" s="322" t="s">
        <v>753</v>
      </c>
      <c r="G120" s="323" t="s">
        <v>165</v>
      </c>
      <c r="H120" s="324">
        <v>67.22</v>
      </c>
      <c r="I120" s="316"/>
      <c r="J120" s="340">
        <f>ROUND(I120*H120,2)</f>
        <v>0</v>
      </c>
      <c r="K120" s="322" t="s">
        <v>137</v>
      </c>
      <c r="L120" s="26"/>
      <c r="M120" s="115" t="s">
        <v>3</v>
      </c>
      <c r="N120" s="116" t="s">
        <v>46</v>
      </c>
      <c r="O120" s="117">
        <v>0.26</v>
      </c>
      <c r="P120" s="117">
        <f>O120*H120</f>
        <v>17.4772</v>
      </c>
      <c r="Q120" s="117">
        <v>0</v>
      </c>
      <c r="R120" s="117">
        <f>Q120*H120</f>
        <v>0</v>
      </c>
      <c r="S120" s="117">
        <v>4.5999999999999999E-2</v>
      </c>
      <c r="T120" s="118">
        <f>S120*H120</f>
        <v>3.09212</v>
      </c>
      <c r="AR120" s="119" t="s">
        <v>138</v>
      </c>
      <c r="AT120" s="119" t="s">
        <v>133</v>
      </c>
      <c r="AU120" s="119" t="s">
        <v>85</v>
      </c>
      <c r="AY120" s="17" t="s">
        <v>131</v>
      </c>
      <c r="BE120" s="120">
        <f>IF(N120="základní",J120,0)</f>
        <v>0</v>
      </c>
      <c r="BF120" s="120">
        <f>IF(N120="snížená",J120,0)</f>
        <v>0</v>
      </c>
      <c r="BG120" s="120">
        <f>IF(N120="zákl. přenesená",J120,0)</f>
        <v>0</v>
      </c>
      <c r="BH120" s="120">
        <f>IF(N120="sníž. přenesená",J120,0)</f>
        <v>0</v>
      </c>
      <c r="BI120" s="120">
        <f>IF(N120="nulová",J120,0)</f>
        <v>0</v>
      </c>
      <c r="BJ120" s="17" t="s">
        <v>83</v>
      </c>
      <c r="BK120" s="120">
        <f>ROUND(I120*H120,2)</f>
        <v>0</v>
      </c>
      <c r="BL120" s="17" t="s">
        <v>138</v>
      </c>
      <c r="BM120" s="119" t="s">
        <v>1093</v>
      </c>
    </row>
    <row r="121" spans="2:65" s="1" customFormat="1" hidden="1" x14ac:dyDescent="0.25">
      <c r="B121" s="26"/>
      <c r="D121" s="121" t="s">
        <v>140</v>
      </c>
      <c r="F121" s="122" t="s">
        <v>755</v>
      </c>
      <c r="L121" s="26"/>
      <c r="M121" s="123"/>
      <c r="T121" s="39"/>
      <c r="AT121" s="17" t="s">
        <v>140</v>
      </c>
      <c r="AU121" s="17" t="s">
        <v>85</v>
      </c>
    </row>
    <row r="122" spans="2:65" s="276" customFormat="1" ht="24.2" customHeight="1" x14ac:dyDescent="0.25">
      <c r="B122" s="277"/>
      <c r="C122" s="352" t="s">
        <v>169</v>
      </c>
      <c r="D122" s="352" t="s">
        <v>133</v>
      </c>
      <c r="E122" s="353" t="s">
        <v>1094</v>
      </c>
      <c r="F122" s="354" t="s">
        <v>1095</v>
      </c>
      <c r="G122" s="355" t="s">
        <v>201</v>
      </c>
      <c r="H122" s="356">
        <v>1</v>
      </c>
      <c r="I122" s="316"/>
      <c r="J122" s="372">
        <f>ROUND(I122*H122,2)</f>
        <v>0</v>
      </c>
      <c r="K122" s="354" t="s">
        <v>3</v>
      </c>
      <c r="L122" s="278"/>
      <c r="M122" s="279" t="s">
        <v>3</v>
      </c>
      <c r="N122" s="280" t="s">
        <v>46</v>
      </c>
      <c r="O122" s="281">
        <v>0</v>
      </c>
      <c r="P122" s="281">
        <f>O122*H122</f>
        <v>0</v>
      </c>
      <c r="Q122" s="281">
        <v>0</v>
      </c>
      <c r="R122" s="281">
        <f>Q122*H122</f>
        <v>0</v>
      </c>
      <c r="S122" s="281">
        <v>0</v>
      </c>
      <c r="T122" s="282">
        <f>S122*H122</f>
        <v>0</v>
      </c>
      <c r="AR122" s="283" t="s">
        <v>138</v>
      </c>
      <c r="AT122" s="283" t="s">
        <v>133</v>
      </c>
      <c r="AU122" s="283" t="s">
        <v>85</v>
      </c>
      <c r="AY122" s="284" t="s">
        <v>131</v>
      </c>
      <c r="BE122" s="285">
        <f>IF(N122="základní",J122,0)</f>
        <v>0</v>
      </c>
      <c r="BF122" s="285">
        <f>IF(N122="snížená",J122,0)</f>
        <v>0</v>
      </c>
      <c r="BG122" s="285">
        <f>IF(N122="zákl. přenesená",J122,0)</f>
        <v>0</v>
      </c>
      <c r="BH122" s="285">
        <f>IF(N122="sníž. přenesená",J122,0)</f>
        <v>0</v>
      </c>
      <c r="BI122" s="285">
        <f>IF(N122="nulová",J122,0)</f>
        <v>0</v>
      </c>
      <c r="BJ122" s="284" t="s">
        <v>83</v>
      </c>
      <c r="BK122" s="285">
        <f>ROUND(I122*H122,2)</f>
        <v>0</v>
      </c>
      <c r="BL122" s="284" t="s">
        <v>138</v>
      </c>
      <c r="BM122" s="283" t="s">
        <v>1096</v>
      </c>
    </row>
    <row r="123" spans="2:65" s="276" customFormat="1" ht="24.2" customHeight="1" x14ac:dyDescent="0.25">
      <c r="B123" s="277"/>
      <c r="C123" s="352" t="s">
        <v>205</v>
      </c>
      <c r="D123" s="352" t="s">
        <v>133</v>
      </c>
      <c r="E123" s="353" t="s">
        <v>1097</v>
      </c>
      <c r="F123" s="354" t="s">
        <v>1098</v>
      </c>
      <c r="G123" s="355" t="s">
        <v>201</v>
      </c>
      <c r="H123" s="356">
        <v>7</v>
      </c>
      <c r="I123" s="316"/>
      <c r="J123" s="372">
        <f>ROUND(I123*H123,2)</f>
        <v>0</v>
      </c>
      <c r="K123" s="354" t="s">
        <v>3</v>
      </c>
      <c r="L123" s="278"/>
      <c r="M123" s="279" t="s">
        <v>3</v>
      </c>
      <c r="N123" s="280" t="s">
        <v>46</v>
      </c>
      <c r="O123" s="281">
        <v>0</v>
      </c>
      <c r="P123" s="281">
        <f>O123*H123</f>
        <v>0</v>
      </c>
      <c r="Q123" s="281">
        <v>0</v>
      </c>
      <c r="R123" s="281">
        <f>Q123*H123</f>
        <v>0</v>
      </c>
      <c r="S123" s="281">
        <v>0</v>
      </c>
      <c r="T123" s="282">
        <f>S123*H123</f>
        <v>0</v>
      </c>
      <c r="AR123" s="283" t="s">
        <v>138</v>
      </c>
      <c r="AT123" s="283" t="s">
        <v>133</v>
      </c>
      <c r="AU123" s="283" t="s">
        <v>85</v>
      </c>
      <c r="AY123" s="284" t="s">
        <v>131</v>
      </c>
      <c r="BE123" s="285">
        <f>IF(N123="základní",J123,0)</f>
        <v>0</v>
      </c>
      <c r="BF123" s="285">
        <f>IF(N123="snížená",J123,0)</f>
        <v>0</v>
      </c>
      <c r="BG123" s="285">
        <f>IF(N123="zákl. přenesená",J123,0)</f>
        <v>0</v>
      </c>
      <c r="BH123" s="285">
        <f>IF(N123="sníž. přenesená",J123,0)</f>
        <v>0</v>
      </c>
      <c r="BI123" s="285">
        <f>IF(N123="nulová",J123,0)</f>
        <v>0</v>
      </c>
      <c r="BJ123" s="284" t="s">
        <v>83</v>
      </c>
      <c r="BK123" s="285">
        <f>ROUND(I123*H123,2)</f>
        <v>0</v>
      </c>
      <c r="BL123" s="284" t="s">
        <v>138</v>
      </c>
      <c r="BM123" s="283" t="s">
        <v>1099</v>
      </c>
    </row>
    <row r="124" spans="2:65" s="276" customFormat="1" ht="33" customHeight="1" x14ac:dyDescent="0.25">
      <c r="B124" s="277"/>
      <c r="C124" s="352" t="s">
        <v>210</v>
      </c>
      <c r="D124" s="352" t="s">
        <v>133</v>
      </c>
      <c r="E124" s="353" t="s">
        <v>1100</v>
      </c>
      <c r="F124" s="354" t="s">
        <v>1101</v>
      </c>
      <c r="G124" s="355" t="s">
        <v>148</v>
      </c>
      <c r="H124" s="356">
        <v>0.5</v>
      </c>
      <c r="I124" s="316"/>
      <c r="J124" s="372">
        <f>ROUND(I124*H124,2)</f>
        <v>0</v>
      </c>
      <c r="K124" s="354" t="s">
        <v>3</v>
      </c>
      <c r="L124" s="278"/>
      <c r="M124" s="279" t="s">
        <v>3</v>
      </c>
      <c r="N124" s="280" t="s">
        <v>46</v>
      </c>
      <c r="O124" s="281">
        <v>0</v>
      </c>
      <c r="P124" s="281">
        <f>O124*H124</f>
        <v>0</v>
      </c>
      <c r="Q124" s="281">
        <v>0</v>
      </c>
      <c r="R124" s="281">
        <f>Q124*H124</f>
        <v>0</v>
      </c>
      <c r="S124" s="281">
        <v>0</v>
      </c>
      <c r="T124" s="282">
        <f>S124*H124</f>
        <v>0</v>
      </c>
      <c r="AR124" s="283" t="s">
        <v>138</v>
      </c>
      <c r="AT124" s="283" t="s">
        <v>133</v>
      </c>
      <c r="AU124" s="283" t="s">
        <v>85</v>
      </c>
      <c r="AY124" s="284" t="s">
        <v>131</v>
      </c>
      <c r="BE124" s="285">
        <f>IF(N124="základní",J124,0)</f>
        <v>0</v>
      </c>
      <c r="BF124" s="285">
        <f>IF(N124="snížená",J124,0)</f>
        <v>0</v>
      </c>
      <c r="BG124" s="285">
        <f>IF(N124="zákl. přenesená",J124,0)</f>
        <v>0</v>
      </c>
      <c r="BH124" s="285">
        <f>IF(N124="sníž. přenesená",J124,0)</f>
        <v>0</v>
      </c>
      <c r="BI124" s="285">
        <f>IF(N124="nulová",J124,0)</f>
        <v>0</v>
      </c>
      <c r="BJ124" s="284" t="s">
        <v>83</v>
      </c>
      <c r="BK124" s="285">
        <f>ROUND(I124*H124,2)</f>
        <v>0</v>
      </c>
      <c r="BL124" s="284" t="s">
        <v>138</v>
      </c>
      <c r="BM124" s="283" t="s">
        <v>1102</v>
      </c>
    </row>
    <row r="125" spans="2:65" s="276" customFormat="1" ht="33" customHeight="1" x14ac:dyDescent="0.25">
      <c r="B125" s="277"/>
      <c r="C125" s="352" t="s">
        <v>215</v>
      </c>
      <c r="D125" s="352" t="s">
        <v>133</v>
      </c>
      <c r="E125" s="353" t="s">
        <v>1103</v>
      </c>
      <c r="F125" s="354" t="s">
        <v>1104</v>
      </c>
      <c r="G125" s="355" t="s">
        <v>148</v>
      </c>
      <c r="H125" s="356">
        <v>0.5</v>
      </c>
      <c r="I125" s="316"/>
      <c r="J125" s="372">
        <f>ROUND(I125*H125,2)</f>
        <v>0</v>
      </c>
      <c r="K125" s="354" t="s">
        <v>3</v>
      </c>
      <c r="L125" s="278"/>
      <c r="M125" s="279" t="s">
        <v>3</v>
      </c>
      <c r="N125" s="280" t="s">
        <v>46</v>
      </c>
      <c r="O125" s="281">
        <v>0</v>
      </c>
      <c r="P125" s="281">
        <f>O125*H125</f>
        <v>0</v>
      </c>
      <c r="Q125" s="281">
        <v>0</v>
      </c>
      <c r="R125" s="281">
        <f>Q125*H125</f>
        <v>0</v>
      </c>
      <c r="S125" s="281">
        <v>0</v>
      </c>
      <c r="T125" s="282">
        <f>S125*H125</f>
        <v>0</v>
      </c>
      <c r="AR125" s="283" t="s">
        <v>138</v>
      </c>
      <c r="AT125" s="283" t="s">
        <v>133</v>
      </c>
      <c r="AU125" s="283" t="s">
        <v>85</v>
      </c>
      <c r="AY125" s="284" t="s">
        <v>131</v>
      </c>
      <c r="BE125" s="285">
        <f>IF(N125="základní",J125,0)</f>
        <v>0</v>
      </c>
      <c r="BF125" s="285">
        <f>IF(N125="snížená",J125,0)</f>
        <v>0</v>
      </c>
      <c r="BG125" s="285">
        <f>IF(N125="zákl. přenesená",J125,0)</f>
        <v>0</v>
      </c>
      <c r="BH125" s="285">
        <f>IF(N125="sníž. přenesená",J125,0)</f>
        <v>0</v>
      </c>
      <c r="BI125" s="285">
        <f>IF(N125="nulová",J125,0)</f>
        <v>0</v>
      </c>
      <c r="BJ125" s="284" t="s">
        <v>83</v>
      </c>
      <c r="BK125" s="285">
        <f>ROUND(I125*H125,2)</f>
        <v>0</v>
      </c>
      <c r="BL125" s="284" t="s">
        <v>138</v>
      </c>
      <c r="BM125" s="283" t="s">
        <v>1105</v>
      </c>
    </row>
    <row r="126" spans="2:65" s="11" customFormat="1" ht="22.95" customHeight="1" x14ac:dyDescent="0.3">
      <c r="B126" s="97"/>
      <c r="D126" s="98" t="s">
        <v>74</v>
      </c>
      <c r="E126" s="106" t="s">
        <v>1106</v>
      </c>
      <c r="F126" s="357" t="s">
        <v>1107</v>
      </c>
      <c r="J126" s="107">
        <f>BK126</f>
        <v>0</v>
      </c>
      <c r="L126" s="97"/>
      <c r="M126" s="101"/>
      <c r="P126" s="102">
        <f>SUM(P127:P129)</f>
        <v>0</v>
      </c>
      <c r="R126" s="102">
        <f>SUM(R127:R129)</f>
        <v>0</v>
      </c>
      <c r="T126" s="103">
        <f>SUM(T127:T129)</f>
        <v>0</v>
      </c>
      <c r="AR126" s="98" t="s">
        <v>83</v>
      </c>
      <c r="AT126" s="104" t="s">
        <v>74</v>
      </c>
      <c r="AU126" s="104" t="s">
        <v>83</v>
      </c>
      <c r="AY126" s="98" t="s">
        <v>131</v>
      </c>
      <c r="BK126" s="105">
        <f>SUM(BK127:BK129)</f>
        <v>0</v>
      </c>
    </row>
    <row r="127" spans="2:65" s="276" customFormat="1" ht="33" customHeight="1" x14ac:dyDescent="0.25">
      <c r="B127" s="277"/>
      <c r="C127" s="352" t="s">
        <v>221</v>
      </c>
      <c r="D127" s="352" t="s">
        <v>133</v>
      </c>
      <c r="E127" s="353" t="s">
        <v>1108</v>
      </c>
      <c r="F127" s="354" t="s">
        <v>1073</v>
      </c>
      <c r="G127" s="355" t="s">
        <v>165</v>
      </c>
      <c r="H127" s="356">
        <v>36.83</v>
      </c>
      <c r="I127" s="316"/>
      <c r="J127" s="372">
        <f>ROUND(I127*H127,2)</f>
        <v>0</v>
      </c>
      <c r="K127" s="354" t="s">
        <v>3</v>
      </c>
      <c r="L127" s="278"/>
      <c r="M127" s="279" t="s">
        <v>3</v>
      </c>
      <c r="N127" s="280" t="s">
        <v>46</v>
      </c>
      <c r="O127" s="281">
        <v>0</v>
      </c>
      <c r="P127" s="281">
        <f>O127*H127</f>
        <v>0</v>
      </c>
      <c r="Q127" s="281">
        <v>0</v>
      </c>
      <c r="R127" s="281">
        <f>Q127*H127</f>
        <v>0</v>
      </c>
      <c r="S127" s="281">
        <v>0</v>
      </c>
      <c r="T127" s="282">
        <f>S127*H127</f>
        <v>0</v>
      </c>
      <c r="AR127" s="283" t="s">
        <v>138</v>
      </c>
      <c r="AT127" s="283" t="s">
        <v>133</v>
      </c>
      <c r="AU127" s="283" t="s">
        <v>85</v>
      </c>
      <c r="AY127" s="284" t="s">
        <v>131</v>
      </c>
      <c r="BE127" s="285">
        <f>IF(N127="základní",J127,0)</f>
        <v>0</v>
      </c>
      <c r="BF127" s="285">
        <f>IF(N127="snížená",J127,0)</f>
        <v>0</v>
      </c>
      <c r="BG127" s="285">
        <f>IF(N127="zákl. přenesená",J127,0)</f>
        <v>0</v>
      </c>
      <c r="BH127" s="285">
        <f>IF(N127="sníž. přenesená",J127,0)</f>
        <v>0</v>
      </c>
      <c r="BI127" s="285">
        <f>IF(N127="nulová",J127,0)</f>
        <v>0</v>
      </c>
      <c r="BJ127" s="284" t="s">
        <v>83</v>
      </c>
      <c r="BK127" s="285">
        <f>ROUND(I127*H127,2)</f>
        <v>0</v>
      </c>
      <c r="BL127" s="284" t="s">
        <v>138</v>
      </c>
      <c r="BM127" s="283" t="s">
        <v>1109</v>
      </c>
    </row>
    <row r="128" spans="2:65" s="276" customFormat="1" ht="49.35" customHeight="1" x14ac:dyDescent="0.25">
      <c r="B128" s="277"/>
      <c r="C128" s="358" t="s">
        <v>228</v>
      </c>
      <c r="D128" s="352" t="s">
        <v>133</v>
      </c>
      <c r="E128" s="359" t="s">
        <v>1110</v>
      </c>
      <c r="F128" s="360" t="s">
        <v>1111</v>
      </c>
      <c r="G128" s="361" t="s">
        <v>1112</v>
      </c>
      <c r="H128" s="362">
        <v>12</v>
      </c>
      <c r="I128" s="317"/>
      <c r="J128" s="373">
        <f>ROUND(I128*H128,2)</f>
        <v>0</v>
      </c>
      <c r="K128" s="363" t="s">
        <v>3</v>
      </c>
      <c r="L128" s="286"/>
      <c r="M128" s="287" t="s">
        <v>3</v>
      </c>
      <c r="N128" s="288" t="s">
        <v>46</v>
      </c>
      <c r="O128" s="281">
        <v>0</v>
      </c>
      <c r="P128" s="281">
        <f>O128*H128</f>
        <v>0</v>
      </c>
      <c r="Q128" s="281">
        <v>0</v>
      </c>
      <c r="R128" s="281">
        <f>Q128*H128</f>
        <v>0</v>
      </c>
      <c r="S128" s="281">
        <v>0</v>
      </c>
      <c r="T128" s="282">
        <f>S128*H128</f>
        <v>0</v>
      </c>
      <c r="AR128" s="283" t="s">
        <v>149</v>
      </c>
      <c r="AT128" s="283" t="s">
        <v>145</v>
      </c>
      <c r="AU128" s="283" t="s">
        <v>85</v>
      </c>
      <c r="AY128" s="284" t="s">
        <v>131</v>
      </c>
      <c r="BE128" s="285">
        <f>IF(N128="základní",J128,0)</f>
        <v>0</v>
      </c>
      <c r="BF128" s="285">
        <f>IF(N128="snížená",J128,0)</f>
        <v>0</v>
      </c>
      <c r="BG128" s="285">
        <f>IF(N128="zákl. přenesená",J128,0)</f>
        <v>0</v>
      </c>
      <c r="BH128" s="285">
        <f>IF(N128="sníž. přenesená",J128,0)</f>
        <v>0</v>
      </c>
      <c r="BI128" s="285">
        <f>IF(N128="nulová",J128,0)</f>
        <v>0</v>
      </c>
      <c r="BJ128" s="284" t="s">
        <v>83</v>
      </c>
      <c r="BK128" s="285">
        <f>ROUND(I128*H128,2)</f>
        <v>0</v>
      </c>
      <c r="BL128" s="284" t="s">
        <v>138</v>
      </c>
      <c r="BM128" s="283" t="s">
        <v>1113</v>
      </c>
    </row>
    <row r="129" spans="2:65" s="276" customFormat="1" ht="33" customHeight="1" x14ac:dyDescent="0.25">
      <c r="B129" s="277"/>
      <c r="C129" s="358" t="s">
        <v>9</v>
      </c>
      <c r="D129" s="352" t="s">
        <v>133</v>
      </c>
      <c r="E129" s="359" t="s">
        <v>1114</v>
      </c>
      <c r="F129" s="363" t="s">
        <v>1115</v>
      </c>
      <c r="G129" s="361" t="s">
        <v>165</v>
      </c>
      <c r="H129" s="362">
        <v>36.83</v>
      </c>
      <c r="I129" s="317"/>
      <c r="J129" s="373">
        <f>ROUND(I129*H129,2)</f>
        <v>0</v>
      </c>
      <c r="K129" s="363" t="s">
        <v>3</v>
      </c>
      <c r="L129" s="286"/>
      <c r="M129" s="287" t="s">
        <v>3</v>
      </c>
      <c r="N129" s="288" t="s">
        <v>46</v>
      </c>
      <c r="O129" s="281">
        <v>0</v>
      </c>
      <c r="P129" s="281">
        <f>O129*H129</f>
        <v>0</v>
      </c>
      <c r="Q129" s="281">
        <v>0</v>
      </c>
      <c r="R129" s="281">
        <f>Q129*H129</f>
        <v>0</v>
      </c>
      <c r="S129" s="281">
        <v>0</v>
      </c>
      <c r="T129" s="282">
        <f>S129*H129</f>
        <v>0</v>
      </c>
      <c r="AR129" s="283" t="s">
        <v>149</v>
      </c>
      <c r="AT129" s="283" t="s">
        <v>145</v>
      </c>
      <c r="AU129" s="283" t="s">
        <v>85</v>
      </c>
      <c r="AY129" s="284" t="s">
        <v>131</v>
      </c>
      <c r="BE129" s="285">
        <f>IF(N129="základní",J129,0)</f>
        <v>0</v>
      </c>
      <c r="BF129" s="285">
        <f>IF(N129="snížená",J129,0)</f>
        <v>0</v>
      </c>
      <c r="BG129" s="285">
        <f>IF(N129="zákl. přenesená",J129,0)</f>
        <v>0</v>
      </c>
      <c r="BH129" s="285">
        <f>IF(N129="sníž. přenesená",J129,0)</f>
        <v>0</v>
      </c>
      <c r="BI129" s="285">
        <f>IF(N129="nulová",J129,0)</f>
        <v>0</v>
      </c>
      <c r="BJ129" s="284" t="s">
        <v>83</v>
      </c>
      <c r="BK129" s="285">
        <f>ROUND(I129*H129,2)</f>
        <v>0</v>
      </c>
      <c r="BL129" s="284" t="s">
        <v>138</v>
      </c>
      <c r="BM129" s="283" t="s">
        <v>1116</v>
      </c>
    </row>
    <row r="130" spans="2:65" s="11" customFormat="1" ht="22.95" customHeight="1" x14ac:dyDescent="0.3">
      <c r="B130" s="97"/>
      <c r="D130" s="98" t="s">
        <v>74</v>
      </c>
      <c r="E130" s="106" t="s">
        <v>1117</v>
      </c>
      <c r="F130" s="106" t="s">
        <v>1118</v>
      </c>
      <c r="J130" s="107">
        <f>BK130</f>
        <v>0</v>
      </c>
      <c r="L130" s="97"/>
      <c r="M130" s="101"/>
      <c r="P130" s="102">
        <f>SUM(P131:P138)</f>
        <v>0</v>
      </c>
      <c r="R130" s="102">
        <f>SUM(R131:R138)</f>
        <v>0</v>
      </c>
      <c r="T130" s="103">
        <f>SUM(T131:T138)</f>
        <v>0</v>
      </c>
      <c r="AR130" s="98" t="s">
        <v>83</v>
      </c>
      <c r="AT130" s="104" t="s">
        <v>74</v>
      </c>
      <c r="AU130" s="104" t="s">
        <v>83</v>
      </c>
      <c r="AY130" s="98" t="s">
        <v>131</v>
      </c>
      <c r="BK130" s="105">
        <f>SUM(BK131:BK138)</f>
        <v>0</v>
      </c>
    </row>
    <row r="131" spans="2:65" s="276" customFormat="1" ht="37.75" customHeight="1" x14ac:dyDescent="0.25">
      <c r="B131" s="277"/>
      <c r="C131" s="352" t="s">
        <v>239</v>
      </c>
      <c r="D131" s="352" t="s">
        <v>133</v>
      </c>
      <c r="E131" s="353" t="s">
        <v>1119</v>
      </c>
      <c r="F131" s="354" t="s">
        <v>1120</v>
      </c>
      <c r="G131" s="355" t="s">
        <v>165</v>
      </c>
      <c r="H131" s="356">
        <v>42</v>
      </c>
      <c r="I131" s="316"/>
      <c r="J131" s="372">
        <f t="shared" ref="J131:J138" si="0">ROUND(I131*H131,2)</f>
        <v>0</v>
      </c>
      <c r="K131" s="354" t="s">
        <v>3</v>
      </c>
      <c r="L131" s="278"/>
      <c r="M131" s="279" t="s">
        <v>3</v>
      </c>
      <c r="N131" s="280" t="s">
        <v>46</v>
      </c>
      <c r="O131" s="281">
        <v>0</v>
      </c>
      <c r="P131" s="281">
        <f t="shared" ref="P131:P138" si="1">O131*H131</f>
        <v>0</v>
      </c>
      <c r="Q131" s="281">
        <v>0</v>
      </c>
      <c r="R131" s="281">
        <f t="shared" ref="R131:R138" si="2">Q131*H131</f>
        <v>0</v>
      </c>
      <c r="S131" s="281">
        <v>0</v>
      </c>
      <c r="T131" s="282">
        <f t="shared" ref="T131:T138" si="3">S131*H131</f>
        <v>0</v>
      </c>
      <c r="AR131" s="283" t="s">
        <v>138</v>
      </c>
      <c r="AT131" s="283" t="s">
        <v>133</v>
      </c>
      <c r="AU131" s="283" t="s">
        <v>85</v>
      </c>
      <c r="AY131" s="284" t="s">
        <v>131</v>
      </c>
      <c r="BE131" s="285">
        <f t="shared" ref="BE131:BE138" si="4">IF(N131="základní",J131,0)</f>
        <v>0</v>
      </c>
      <c r="BF131" s="285">
        <f t="shared" ref="BF131:BF138" si="5">IF(N131="snížená",J131,0)</f>
        <v>0</v>
      </c>
      <c r="BG131" s="285">
        <f t="shared" ref="BG131:BG138" si="6">IF(N131="zákl. přenesená",J131,0)</f>
        <v>0</v>
      </c>
      <c r="BH131" s="285">
        <f t="shared" ref="BH131:BH138" si="7">IF(N131="sníž. přenesená",J131,0)</f>
        <v>0</v>
      </c>
      <c r="BI131" s="285">
        <f t="shared" ref="BI131:BI138" si="8">IF(N131="nulová",J131,0)</f>
        <v>0</v>
      </c>
      <c r="BJ131" s="284" t="s">
        <v>83</v>
      </c>
      <c r="BK131" s="285">
        <f t="shared" ref="BK131:BK138" si="9">ROUND(I131*H131,2)</f>
        <v>0</v>
      </c>
      <c r="BL131" s="284" t="s">
        <v>138</v>
      </c>
      <c r="BM131" s="283" t="s">
        <v>1121</v>
      </c>
    </row>
    <row r="132" spans="2:65" s="276" customFormat="1" ht="37.75" customHeight="1" x14ac:dyDescent="0.25">
      <c r="B132" s="277"/>
      <c r="C132" s="352" t="s">
        <v>248</v>
      </c>
      <c r="D132" s="352" t="s">
        <v>133</v>
      </c>
      <c r="E132" s="353" t="s">
        <v>1122</v>
      </c>
      <c r="F132" s="354" t="s">
        <v>1123</v>
      </c>
      <c r="G132" s="355" t="s">
        <v>165</v>
      </c>
      <c r="H132" s="356">
        <v>28</v>
      </c>
      <c r="I132" s="316"/>
      <c r="J132" s="372">
        <f t="shared" si="0"/>
        <v>0</v>
      </c>
      <c r="K132" s="354" t="s">
        <v>3</v>
      </c>
      <c r="L132" s="278"/>
      <c r="M132" s="279" t="s">
        <v>3</v>
      </c>
      <c r="N132" s="280" t="s">
        <v>46</v>
      </c>
      <c r="O132" s="281">
        <v>0</v>
      </c>
      <c r="P132" s="281">
        <f t="shared" si="1"/>
        <v>0</v>
      </c>
      <c r="Q132" s="281">
        <v>0</v>
      </c>
      <c r="R132" s="281">
        <f t="shared" si="2"/>
        <v>0</v>
      </c>
      <c r="S132" s="281">
        <v>0</v>
      </c>
      <c r="T132" s="282">
        <f t="shared" si="3"/>
        <v>0</v>
      </c>
      <c r="AR132" s="283" t="s">
        <v>138</v>
      </c>
      <c r="AT132" s="283" t="s">
        <v>133</v>
      </c>
      <c r="AU132" s="283" t="s">
        <v>85</v>
      </c>
      <c r="AY132" s="284" t="s">
        <v>131</v>
      </c>
      <c r="BE132" s="285">
        <f t="shared" si="4"/>
        <v>0</v>
      </c>
      <c r="BF132" s="285">
        <f t="shared" si="5"/>
        <v>0</v>
      </c>
      <c r="BG132" s="285">
        <f t="shared" si="6"/>
        <v>0</v>
      </c>
      <c r="BH132" s="285">
        <f t="shared" si="7"/>
        <v>0</v>
      </c>
      <c r="BI132" s="285">
        <f t="shared" si="8"/>
        <v>0</v>
      </c>
      <c r="BJ132" s="284" t="s">
        <v>83</v>
      </c>
      <c r="BK132" s="285">
        <f t="shared" si="9"/>
        <v>0</v>
      </c>
      <c r="BL132" s="284" t="s">
        <v>138</v>
      </c>
      <c r="BM132" s="283" t="s">
        <v>1124</v>
      </c>
    </row>
    <row r="133" spans="2:65" s="276" customFormat="1" ht="37.75" customHeight="1" x14ac:dyDescent="0.25">
      <c r="B133" s="277"/>
      <c r="C133" s="352" t="s">
        <v>254</v>
      </c>
      <c r="D133" s="352" t="s">
        <v>133</v>
      </c>
      <c r="E133" s="353" t="s">
        <v>1125</v>
      </c>
      <c r="F133" s="354" t="s">
        <v>1126</v>
      </c>
      <c r="G133" s="355" t="s">
        <v>201</v>
      </c>
      <c r="H133" s="356">
        <v>1</v>
      </c>
      <c r="I133" s="316"/>
      <c r="J133" s="372">
        <f t="shared" si="0"/>
        <v>0</v>
      </c>
      <c r="K133" s="354" t="s">
        <v>3</v>
      </c>
      <c r="L133" s="278"/>
      <c r="M133" s="279" t="s">
        <v>3</v>
      </c>
      <c r="N133" s="280" t="s">
        <v>46</v>
      </c>
      <c r="O133" s="281">
        <v>0</v>
      </c>
      <c r="P133" s="281">
        <f t="shared" si="1"/>
        <v>0</v>
      </c>
      <c r="Q133" s="281">
        <v>0</v>
      </c>
      <c r="R133" s="281">
        <f t="shared" si="2"/>
        <v>0</v>
      </c>
      <c r="S133" s="281">
        <v>0</v>
      </c>
      <c r="T133" s="282">
        <f t="shared" si="3"/>
        <v>0</v>
      </c>
      <c r="AR133" s="283" t="s">
        <v>138</v>
      </c>
      <c r="AT133" s="283" t="s">
        <v>133</v>
      </c>
      <c r="AU133" s="283" t="s">
        <v>85</v>
      </c>
      <c r="AY133" s="284" t="s">
        <v>131</v>
      </c>
      <c r="BE133" s="285">
        <f t="shared" si="4"/>
        <v>0</v>
      </c>
      <c r="BF133" s="285">
        <f t="shared" si="5"/>
        <v>0</v>
      </c>
      <c r="BG133" s="285">
        <f t="shared" si="6"/>
        <v>0</v>
      </c>
      <c r="BH133" s="285">
        <f t="shared" si="7"/>
        <v>0</v>
      </c>
      <c r="BI133" s="285">
        <f t="shared" si="8"/>
        <v>0</v>
      </c>
      <c r="BJ133" s="284" t="s">
        <v>83</v>
      </c>
      <c r="BK133" s="285">
        <f t="shared" si="9"/>
        <v>0</v>
      </c>
      <c r="BL133" s="284" t="s">
        <v>138</v>
      </c>
      <c r="BM133" s="283" t="s">
        <v>1127</v>
      </c>
    </row>
    <row r="134" spans="2:65" s="276" customFormat="1" ht="37.75" customHeight="1" x14ac:dyDescent="0.25">
      <c r="B134" s="277"/>
      <c r="C134" s="352" t="s">
        <v>259</v>
      </c>
      <c r="D134" s="352" t="s">
        <v>133</v>
      </c>
      <c r="E134" s="353" t="s">
        <v>1128</v>
      </c>
      <c r="F134" s="354" t="s">
        <v>1129</v>
      </c>
      <c r="G134" s="355" t="s">
        <v>201</v>
      </c>
      <c r="H134" s="356">
        <v>1</v>
      </c>
      <c r="I134" s="316"/>
      <c r="J134" s="372">
        <f t="shared" si="0"/>
        <v>0</v>
      </c>
      <c r="K134" s="354" t="s">
        <v>3</v>
      </c>
      <c r="L134" s="278"/>
      <c r="M134" s="279" t="s">
        <v>3</v>
      </c>
      <c r="N134" s="280" t="s">
        <v>46</v>
      </c>
      <c r="O134" s="281">
        <v>0</v>
      </c>
      <c r="P134" s="281">
        <f t="shared" si="1"/>
        <v>0</v>
      </c>
      <c r="Q134" s="281">
        <v>0</v>
      </c>
      <c r="R134" s="281">
        <f t="shared" si="2"/>
        <v>0</v>
      </c>
      <c r="S134" s="281">
        <v>0</v>
      </c>
      <c r="T134" s="282">
        <f t="shared" si="3"/>
        <v>0</v>
      </c>
      <c r="AR134" s="283" t="s">
        <v>138</v>
      </c>
      <c r="AT134" s="283" t="s">
        <v>133</v>
      </c>
      <c r="AU134" s="283" t="s">
        <v>85</v>
      </c>
      <c r="AY134" s="284" t="s">
        <v>131</v>
      </c>
      <c r="BE134" s="285">
        <f t="shared" si="4"/>
        <v>0</v>
      </c>
      <c r="BF134" s="285">
        <f t="shared" si="5"/>
        <v>0</v>
      </c>
      <c r="BG134" s="285">
        <f t="shared" si="6"/>
        <v>0</v>
      </c>
      <c r="BH134" s="285">
        <f t="shared" si="7"/>
        <v>0</v>
      </c>
      <c r="BI134" s="285">
        <f t="shared" si="8"/>
        <v>0</v>
      </c>
      <c r="BJ134" s="284" t="s">
        <v>83</v>
      </c>
      <c r="BK134" s="285">
        <f t="shared" si="9"/>
        <v>0</v>
      </c>
      <c r="BL134" s="284" t="s">
        <v>138</v>
      </c>
      <c r="BM134" s="283" t="s">
        <v>1130</v>
      </c>
    </row>
    <row r="135" spans="2:65" s="276" customFormat="1" ht="33" customHeight="1" x14ac:dyDescent="0.25">
      <c r="B135" s="277"/>
      <c r="C135" s="352" t="s">
        <v>264</v>
      </c>
      <c r="D135" s="352" t="s">
        <v>133</v>
      </c>
      <c r="E135" s="353" t="s">
        <v>1131</v>
      </c>
      <c r="F135" s="354" t="s">
        <v>1132</v>
      </c>
      <c r="G135" s="355" t="s">
        <v>1112</v>
      </c>
      <c r="H135" s="356">
        <v>3</v>
      </c>
      <c r="I135" s="316"/>
      <c r="J135" s="372">
        <f t="shared" si="0"/>
        <v>0</v>
      </c>
      <c r="K135" s="354" t="s">
        <v>3</v>
      </c>
      <c r="L135" s="278"/>
      <c r="M135" s="279" t="s">
        <v>3</v>
      </c>
      <c r="N135" s="280" t="s">
        <v>46</v>
      </c>
      <c r="O135" s="281">
        <v>0</v>
      </c>
      <c r="P135" s="281">
        <f t="shared" si="1"/>
        <v>0</v>
      </c>
      <c r="Q135" s="281">
        <v>0</v>
      </c>
      <c r="R135" s="281">
        <f t="shared" si="2"/>
        <v>0</v>
      </c>
      <c r="S135" s="281">
        <v>0</v>
      </c>
      <c r="T135" s="282">
        <f t="shared" si="3"/>
        <v>0</v>
      </c>
      <c r="AR135" s="283" t="s">
        <v>138</v>
      </c>
      <c r="AT135" s="283" t="s">
        <v>133</v>
      </c>
      <c r="AU135" s="283" t="s">
        <v>85</v>
      </c>
      <c r="AY135" s="284" t="s">
        <v>131</v>
      </c>
      <c r="BE135" s="285">
        <f t="shared" si="4"/>
        <v>0</v>
      </c>
      <c r="BF135" s="285">
        <f t="shared" si="5"/>
        <v>0</v>
      </c>
      <c r="BG135" s="285">
        <f t="shared" si="6"/>
        <v>0</v>
      </c>
      <c r="BH135" s="285">
        <f t="shared" si="7"/>
        <v>0</v>
      </c>
      <c r="BI135" s="285">
        <f t="shared" si="8"/>
        <v>0</v>
      </c>
      <c r="BJ135" s="284" t="s">
        <v>83</v>
      </c>
      <c r="BK135" s="285">
        <f t="shared" si="9"/>
        <v>0</v>
      </c>
      <c r="BL135" s="284" t="s">
        <v>138</v>
      </c>
      <c r="BM135" s="283" t="s">
        <v>1133</v>
      </c>
    </row>
    <row r="136" spans="2:65" s="276" customFormat="1" ht="66.75" customHeight="1" x14ac:dyDescent="0.25">
      <c r="B136" s="277"/>
      <c r="C136" s="352" t="s">
        <v>8</v>
      </c>
      <c r="D136" s="352" t="s">
        <v>133</v>
      </c>
      <c r="E136" s="353" t="s">
        <v>1134</v>
      </c>
      <c r="F136" s="354" t="s">
        <v>1135</v>
      </c>
      <c r="G136" s="355" t="s">
        <v>1112</v>
      </c>
      <c r="H136" s="356">
        <v>1</v>
      </c>
      <c r="I136" s="316"/>
      <c r="J136" s="372">
        <f t="shared" si="0"/>
        <v>0</v>
      </c>
      <c r="K136" s="354" t="s">
        <v>3</v>
      </c>
      <c r="L136" s="278"/>
      <c r="M136" s="279" t="s">
        <v>3</v>
      </c>
      <c r="N136" s="280" t="s">
        <v>46</v>
      </c>
      <c r="O136" s="281">
        <v>0</v>
      </c>
      <c r="P136" s="281">
        <f t="shared" si="1"/>
        <v>0</v>
      </c>
      <c r="Q136" s="281">
        <v>0</v>
      </c>
      <c r="R136" s="281">
        <f t="shared" si="2"/>
        <v>0</v>
      </c>
      <c r="S136" s="281">
        <v>0</v>
      </c>
      <c r="T136" s="282">
        <f t="shared" si="3"/>
        <v>0</v>
      </c>
      <c r="AR136" s="283" t="s">
        <v>138</v>
      </c>
      <c r="AT136" s="283" t="s">
        <v>133</v>
      </c>
      <c r="AU136" s="283" t="s">
        <v>85</v>
      </c>
      <c r="AY136" s="284" t="s">
        <v>131</v>
      </c>
      <c r="BE136" s="285">
        <f t="shared" si="4"/>
        <v>0</v>
      </c>
      <c r="BF136" s="285">
        <f t="shared" si="5"/>
        <v>0</v>
      </c>
      <c r="BG136" s="285">
        <f t="shared" si="6"/>
        <v>0</v>
      </c>
      <c r="BH136" s="285">
        <f t="shared" si="7"/>
        <v>0</v>
      </c>
      <c r="BI136" s="285">
        <f t="shared" si="8"/>
        <v>0</v>
      </c>
      <c r="BJ136" s="284" t="s">
        <v>83</v>
      </c>
      <c r="BK136" s="285">
        <f t="shared" si="9"/>
        <v>0</v>
      </c>
      <c r="BL136" s="284" t="s">
        <v>138</v>
      </c>
      <c r="BM136" s="283" t="s">
        <v>1136</v>
      </c>
    </row>
    <row r="137" spans="2:65" s="276" customFormat="1" ht="49.35" customHeight="1" x14ac:dyDescent="0.25">
      <c r="B137" s="277"/>
      <c r="C137" s="352" t="s">
        <v>275</v>
      </c>
      <c r="D137" s="352" t="s">
        <v>133</v>
      </c>
      <c r="E137" s="353" t="s">
        <v>1137</v>
      </c>
      <c r="F137" s="354" t="s">
        <v>1138</v>
      </c>
      <c r="G137" s="355" t="s">
        <v>201</v>
      </c>
      <c r="H137" s="356">
        <v>1</v>
      </c>
      <c r="I137" s="316"/>
      <c r="J137" s="372">
        <f t="shared" si="0"/>
        <v>0</v>
      </c>
      <c r="K137" s="354" t="s">
        <v>3</v>
      </c>
      <c r="L137" s="278"/>
      <c r="M137" s="279" t="s">
        <v>3</v>
      </c>
      <c r="N137" s="280" t="s">
        <v>46</v>
      </c>
      <c r="O137" s="281">
        <v>0</v>
      </c>
      <c r="P137" s="281">
        <f t="shared" si="1"/>
        <v>0</v>
      </c>
      <c r="Q137" s="281">
        <v>0</v>
      </c>
      <c r="R137" s="281">
        <f t="shared" si="2"/>
        <v>0</v>
      </c>
      <c r="S137" s="281">
        <v>0</v>
      </c>
      <c r="T137" s="282">
        <f t="shared" si="3"/>
        <v>0</v>
      </c>
      <c r="AR137" s="283" t="s">
        <v>138</v>
      </c>
      <c r="AT137" s="283" t="s">
        <v>133</v>
      </c>
      <c r="AU137" s="283" t="s">
        <v>85</v>
      </c>
      <c r="AY137" s="284" t="s">
        <v>131</v>
      </c>
      <c r="BE137" s="285">
        <f t="shared" si="4"/>
        <v>0</v>
      </c>
      <c r="BF137" s="285">
        <f t="shared" si="5"/>
        <v>0</v>
      </c>
      <c r="BG137" s="285">
        <f t="shared" si="6"/>
        <v>0</v>
      </c>
      <c r="BH137" s="285">
        <f t="shared" si="7"/>
        <v>0</v>
      </c>
      <c r="BI137" s="285">
        <f t="shared" si="8"/>
        <v>0</v>
      </c>
      <c r="BJ137" s="284" t="s">
        <v>83</v>
      </c>
      <c r="BK137" s="285">
        <f t="shared" si="9"/>
        <v>0</v>
      </c>
      <c r="BL137" s="284" t="s">
        <v>138</v>
      </c>
      <c r="BM137" s="283" t="s">
        <v>1139</v>
      </c>
    </row>
    <row r="138" spans="2:65" s="276" customFormat="1" ht="66.75" customHeight="1" x14ac:dyDescent="0.25">
      <c r="B138" s="277"/>
      <c r="C138" s="352" t="s">
        <v>281</v>
      </c>
      <c r="D138" s="352" t="s">
        <v>133</v>
      </c>
      <c r="E138" s="353" t="s">
        <v>1140</v>
      </c>
      <c r="F138" s="354" t="s">
        <v>1141</v>
      </c>
      <c r="G138" s="355" t="s">
        <v>1112</v>
      </c>
      <c r="H138" s="356">
        <v>20</v>
      </c>
      <c r="I138" s="316"/>
      <c r="J138" s="372">
        <f t="shared" si="0"/>
        <v>0</v>
      </c>
      <c r="K138" s="354" t="s">
        <v>3</v>
      </c>
      <c r="L138" s="278"/>
      <c r="M138" s="279" t="s">
        <v>3</v>
      </c>
      <c r="N138" s="280" t="s">
        <v>46</v>
      </c>
      <c r="O138" s="281">
        <v>0</v>
      </c>
      <c r="P138" s="281">
        <f t="shared" si="1"/>
        <v>0</v>
      </c>
      <c r="Q138" s="281">
        <v>0</v>
      </c>
      <c r="R138" s="281">
        <f t="shared" si="2"/>
        <v>0</v>
      </c>
      <c r="S138" s="281">
        <v>0</v>
      </c>
      <c r="T138" s="282">
        <f t="shared" si="3"/>
        <v>0</v>
      </c>
      <c r="AR138" s="283" t="s">
        <v>138</v>
      </c>
      <c r="AT138" s="283" t="s">
        <v>133</v>
      </c>
      <c r="AU138" s="283" t="s">
        <v>85</v>
      </c>
      <c r="AY138" s="284" t="s">
        <v>131</v>
      </c>
      <c r="BE138" s="285">
        <f t="shared" si="4"/>
        <v>0</v>
      </c>
      <c r="BF138" s="285">
        <f t="shared" si="5"/>
        <v>0</v>
      </c>
      <c r="BG138" s="285">
        <f t="shared" si="6"/>
        <v>0</v>
      </c>
      <c r="BH138" s="285">
        <f t="shared" si="7"/>
        <v>0</v>
      </c>
      <c r="BI138" s="285">
        <f t="shared" si="8"/>
        <v>0</v>
      </c>
      <c r="BJ138" s="284" t="s">
        <v>83</v>
      </c>
      <c r="BK138" s="285">
        <f t="shared" si="9"/>
        <v>0</v>
      </c>
      <c r="BL138" s="284" t="s">
        <v>138</v>
      </c>
      <c r="BM138" s="283" t="s">
        <v>1142</v>
      </c>
    </row>
    <row r="139" spans="2:65" s="11" customFormat="1" ht="22.95" customHeight="1" x14ac:dyDescent="0.3">
      <c r="B139" s="97"/>
      <c r="D139" s="98" t="s">
        <v>74</v>
      </c>
      <c r="E139" s="106" t="s">
        <v>1143</v>
      </c>
      <c r="F139" s="357" t="s">
        <v>1144</v>
      </c>
      <c r="J139" s="107">
        <f>BK139</f>
        <v>0</v>
      </c>
      <c r="L139" s="97"/>
      <c r="M139" s="101"/>
      <c r="P139" s="102">
        <f>P140</f>
        <v>0</v>
      </c>
      <c r="R139" s="102">
        <f>R140</f>
        <v>0</v>
      </c>
      <c r="T139" s="103">
        <f>T140</f>
        <v>0</v>
      </c>
      <c r="AR139" s="98" t="s">
        <v>83</v>
      </c>
      <c r="AT139" s="104" t="s">
        <v>74</v>
      </c>
      <c r="AU139" s="104" t="s">
        <v>83</v>
      </c>
      <c r="AY139" s="98" t="s">
        <v>131</v>
      </c>
      <c r="BK139" s="105">
        <f>BK140</f>
        <v>0</v>
      </c>
    </row>
    <row r="140" spans="2:65" s="1" customFormat="1" ht="24.2" customHeight="1" x14ac:dyDescent="0.25">
      <c r="B140" s="108"/>
      <c r="C140" s="320" t="s">
        <v>288</v>
      </c>
      <c r="D140" s="320" t="s">
        <v>133</v>
      </c>
      <c r="E140" s="321" t="s">
        <v>1145</v>
      </c>
      <c r="F140" s="322" t="s">
        <v>1146</v>
      </c>
      <c r="G140" s="323" t="s">
        <v>165</v>
      </c>
      <c r="H140" s="324">
        <v>275.68</v>
      </c>
      <c r="I140" s="316"/>
      <c r="J140" s="340">
        <f>ROUND(I140*H140,2)</f>
        <v>0</v>
      </c>
      <c r="K140" s="322" t="s">
        <v>3</v>
      </c>
      <c r="L140" s="26"/>
      <c r="M140" s="115" t="s">
        <v>3</v>
      </c>
      <c r="N140" s="116" t="s">
        <v>46</v>
      </c>
      <c r="O140" s="117">
        <v>0</v>
      </c>
      <c r="P140" s="117">
        <f>O140*H140</f>
        <v>0</v>
      </c>
      <c r="Q140" s="117">
        <v>0</v>
      </c>
      <c r="R140" s="117">
        <f>Q140*H140</f>
        <v>0</v>
      </c>
      <c r="S140" s="117">
        <v>0</v>
      </c>
      <c r="T140" s="118">
        <f>S140*H140</f>
        <v>0</v>
      </c>
      <c r="AR140" s="119" t="s">
        <v>138</v>
      </c>
      <c r="AT140" s="119" t="s">
        <v>133</v>
      </c>
      <c r="AU140" s="119" t="s">
        <v>85</v>
      </c>
      <c r="AY140" s="17" t="s">
        <v>131</v>
      </c>
      <c r="BE140" s="120">
        <f>IF(N140="základní",J140,0)</f>
        <v>0</v>
      </c>
      <c r="BF140" s="120">
        <f>IF(N140="snížená",J140,0)</f>
        <v>0</v>
      </c>
      <c r="BG140" s="120">
        <f>IF(N140="zákl. přenesená",J140,0)</f>
        <v>0</v>
      </c>
      <c r="BH140" s="120">
        <f>IF(N140="sníž. přenesená",J140,0)</f>
        <v>0</v>
      </c>
      <c r="BI140" s="120">
        <f>IF(N140="nulová",J140,0)</f>
        <v>0</v>
      </c>
      <c r="BJ140" s="17" t="s">
        <v>83</v>
      </c>
      <c r="BK140" s="120">
        <f>ROUND(I140*H140,2)</f>
        <v>0</v>
      </c>
      <c r="BL140" s="17" t="s">
        <v>138</v>
      </c>
      <c r="BM140" s="119" t="s">
        <v>1147</v>
      </c>
    </row>
    <row r="141" spans="2:65" s="11" customFormat="1" ht="22.95" customHeight="1" x14ac:dyDescent="0.3">
      <c r="B141" s="97"/>
      <c r="D141" s="98" t="s">
        <v>74</v>
      </c>
      <c r="E141" s="106" t="s">
        <v>1148</v>
      </c>
      <c r="F141" s="357" t="s">
        <v>1149</v>
      </c>
      <c r="J141" s="107">
        <f>BK141</f>
        <v>0</v>
      </c>
      <c r="L141" s="97"/>
      <c r="M141" s="101"/>
      <c r="P141" s="102">
        <f>P142</f>
        <v>0</v>
      </c>
      <c r="R141" s="102">
        <f>R142</f>
        <v>0</v>
      </c>
      <c r="T141" s="103">
        <f>T142</f>
        <v>0</v>
      </c>
      <c r="AR141" s="98" t="s">
        <v>83</v>
      </c>
      <c r="AT141" s="104" t="s">
        <v>74</v>
      </c>
      <c r="AU141" s="104" t="s">
        <v>83</v>
      </c>
      <c r="AY141" s="98" t="s">
        <v>131</v>
      </c>
      <c r="BK141" s="105">
        <f>BK142</f>
        <v>0</v>
      </c>
    </row>
    <row r="142" spans="2:65" s="1" customFormat="1" ht="24.2" customHeight="1" x14ac:dyDescent="0.25">
      <c r="B142" s="108"/>
      <c r="C142" s="320" t="s">
        <v>295</v>
      </c>
      <c r="D142" s="320" t="s">
        <v>133</v>
      </c>
      <c r="E142" s="321" t="s">
        <v>1150</v>
      </c>
      <c r="F142" s="322" t="s">
        <v>1146</v>
      </c>
      <c r="G142" s="323" t="s">
        <v>165</v>
      </c>
      <c r="H142" s="324">
        <v>667.22</v>
      </c>
      <c r="I142" s="316"/>
      <c r="J142" s="340">
        <f>ROUND(I142*H142,2)</f>
        <v>0</v>
      </c>
      <c r="K142" s="322" t="s">
        <v>3</v>
      </c>
      <c r="L142" s="26"/>
      <c r="M142" s="115" t="s">
        <v>3</v>
      </c>
      <c r="N142" s="116" t="s">
        <v>46</v>
      </c>
      <c r="O142" s="117">
        <v>0</v>
      </c>
      <c r="P142" s="117">
        <f>O142*H142</f>
        <v>0</v>
      </c>
      <c r="Q142" s="117">
        <v>0</v>
      </c>
      <c r="R142" s="117">
        <f>Q142*H142</f>
        <v>0</v>
      </c>
      <c r="S142" s="117">
        <v>0</v>
      </c>
      <c r="T142" s="118">
        <f>S142*H142</f>
        <v>0</v>
      </c>
      <c r="AR142" s="119" t="s">
        <v>138</v>
      </c>
      <c r="AT142" s="119" t="s">
        <v>133</v>
      </c>
      <c r="AU142" s="119" t="s">
        <v>85</v>
      </c>
      <c r="AY142" s="17" t="s">
        <v>131</v>
      </c>
      <c r="BE142" s="120">
        <f>IF(N142="základní",J142,0)</f>
        <v>0</v>
      </c>
      <c r="BF142" s="120">
        <f>IF(N142="snížená",J142,0)</f>
        <v>0</v>
      </c>
      <c r="BG142" s="120">
        <f>IF(N142="zákl. přenesená",J142,0)</f>
        <v>0</v>
      </c>
      <c r="BH142" s="120">
        <f>IF(N142="sníž. přenesená",J142,0)</f>
        <v>0</v>
      </c>
      <c r="BI142" s="120">
        <f>IF(N142="nulová",J142,0)</f>
        <v>0</v>
      </c>
      <c r="BJ142" s="17" t="s">
        <v>83</v>
      </c>
      <c r="BK142" s="120">
        <f>ROUND(I142*H142,2)</f>
        <v>0</v>
      </c>
      <c r="BL142" s="17" t="s">
        <v>138</v>
      </c>
      <c r="BM142" s="119" t="s">
        <v>1151</v>
      </c>
    </row>
    <row r="143" spans="2:65" s="11" customFormat="1" ht="37.9" x14ac:dyDescent="0.3">
      <c r="B143" s="97"/>
      <c r="D143" s="98" t="s">
        <v>74</v>
      </c>
      <c r="E143" s="106" t="s">
        <v>1152</v>
      </c>
      <c r="F143" s="357" t="s">
        <v>1153</v>
      </c>
      <c r="J143" s="107">
        <f>BK143</f>
        <v>0</v>
      </c>
      <c r="L143" s="97"/>
      <c r="M143" s="101"/>
      <c r="P143" s="102">
        <f>SUM(P144:P169)</f>
        <v>0</v>
      </c>
      <c r="R143" s="102">
        <f>SUM(R144:R169)</f>
        <v>0</v>
      </c>
      <c r="T143" s="103">
        <f>SUM(T144:T169)</f>
        <v>0</v>
      </c>
      <c r="AR143" s="98" t="s">
        <v>83</v>
      </c>
      <c r="AT143" s="104" t="s">
        <v>74</v>
      </c>
      <c r="AU143" s="104" t="s">
        <v>83</v>
      </c>
      <c r="AY143" s="98" t="s">
        <v>131</v>
      </c>
      <c r="BK143" s="105">
        <f>SUM(BK144:BK169)</f>
        <v>0</v>
      </c>
    </row>
    <row r="144" spans="2:65" s="276" customFormat="1" ht="55.55" customHeight="1" x14ac:dyDescent="0.25">
      <c r="B144" s="277"/>
      <c r="C144" s="352" t="s">
        <v>302</v>
      </c>
      <c r="D144" s="352" t="s">
        <v>133</v>
      </c>
      <c r="E144" s="353" t="s">
        <v>1154</v>
      </c>
      <c r="F144" s="354" t="s">
        <v>1155</v>
      </c>
      <c r="G144" s="355" t="s">
        <v>165</v>
      </c>
      <c r="H144" s="356">
        <v>303.25</v>
      </c>
      <c r="I144" s="316"/>
      <c r="J144" s="372">
        <f t="shared" ref="J144:J169" si="10">ROUND(I144*H144,2)</f>
        <v>0</v>
      </c>
      <c r="K144" s="354" t="s">
        <v>3</v>
      </c>
      <c r="L144" s="278"/>
      <c r="M144" s="279" t="s">
        <v>3</v>
      </c>
      <c r="N144" s="280" t="s">
        <v>46</v>
      </c>
      <c r="O144" s="281">
        <v>0</v>
      </c>
      <c r="P144" s="281">
        <f t="shared" ref="P144:P169" si="11">O144*H144</f>
        <v>0</v>
      </c>
      <c r="Q144" s="281">
        <v>0</v>
      </c>
      <c r="R144" s="281">
        <f t="shared" ref="R144:R169" si="12">Q144*H144</f>
        <v>0</v>
      </c>
      <c r="S144" s="281">
        <v>0</v>
      </c>
      <c r="T144" s="282">
        <f t="shared" ref="T144:T169" si="13">S144*H144</f>
        <v>0</v>
      </c>
      <c r="AR144" s="283" t="s">
        <v>138</v>
      </c>
      <c r="AT144" s="283" t="s">
        <v>133</v>
      </c>
      <c r="AU144" s="283" t="s">
        <v>85</v>
      </c>
      <c r="AY144" s="284" t="s">
        <v>131</v>
      </c>
      <c r="BE144" s="285">
        <f t="shared" ref="BE144:BE169" si="14">IF(N144="základní",J144,0)</f>
        <v>0</v>
      </c>
      <c r="BF144" s="285">
        <f t="shared" ref="BF144:BF169" si="15">IF(N144="snížená",J144,0)</f>
        <v>0</v>
      </c>
      <c r="BG144" s="285">
        <f t="shared" ref="BG144:BG169" si="16">IF(N144="zákl. přenesená",J144,0)</f>
        <v>0</v>
      </c>
      <c r="BH144" s="285">
        <f t="shared" ref="BH144:BH169" si="17">IF(N144="sníž. přenesená",J144,0)</f>
        <v>0</v>
      </c>
      <c r="BI144" s="285">
        <f t="shared" ref="BI144:BI169" si="18">IF(N144="nulová",J144,0)</f>
        <v>0</v>
      </c>
      <c r="BJ144" s="284" t="s">
        <v>83</v>
      </c>
      <c r="BK144" s="285">
        <f t="shared" ref="BK144:BK169" si="19">ROUND(I144*H144,2)</f>
        <v>0</v>
      </c>
      <c r="BL144" s="284" t="s">
        <v>138</v>
      </c>
      <c r="BM144" s="283" t="s">
        <v>1156</v>
      </c>
    </row>
    <row r="145" spans="2:65" s="276" customFormat="1" ht="24.2" customHeight="1" x14ac:dyDescent="0.25">
      <c r="B145" s="277"/>
      <c r="C145" s="352" t="s">
        <v>310</v>
      </c>
      <c r="D145" s="352" t="s">
        <v>133</v>
      </c>
      <c r="E145" s="353" t="s">
        <v>1157</v>
      </c>
      <c r="F145" s="354" t="s">
        <v>1158</v>
      </c>
      <c r="G145" s="355" t="s">
        <v>165</v>
      </c>
      <c r="H145" s="356">
        <v>303.25</v>
      </c>
      <c r="I145" s="316"/>
      <c r="J145" s="372">
        <f t="shared" si="10"/>
        <v>0</v>
      </c>
      <c r="K145" s="354" t="s">
        <v>3</v>
      </c>
      <c r="L145" s="278"/>
      <c r="M145" s="279" t="s">
        <v>3</v>
      </c>
      <c r="N145" s="280" t="s">
        <v>46</v>
      </c>
      <c r="O145" s="281">
        <v>0</v>
      </c>
      <c r="P145" s="281">
        <f t="shared" si="11"/>
        <v>0</v>
      </c>
      <c r="Q145" s="281">
        <v>0</v>
      </c>
      <c r="R145" s="281">
        <f t="shared" si="12"/>
        <v>0</v>
      </c>
      <c r="S145" s="281">
        <v>0</v>
      </c>
      <c r="T145" s="282">
        <f t="shared" si="13"/>
        <v>0</v>
      </c>
      <c r="AR145" s="283" t="s">
        <v>138</v>
      </c>
      <c r="AT145" s="283" t="s">
        <v>133</v>
      </c>
      <c r="AU145" s="283" t="s">
        <v>85</v>
      </c>
      <c r="AY145" s="284" t="s">
        <v>131</v>
      </c>
      <c r="BE145" s="285">
        <f t="shared" si="14"/>
        <v>0</v>
      </c>
      <c r="BF145" s="285">
        <f t="shared" si="15"/>
        <v>0</v>
      </c>
      <c r="BG145" s="285">
        <f t="shared" si="16"/>
        <v>0</v>
      </c>
      <c r="BH145" s="285">
        <f t="shared" si="17"/>
        <v>0</v>
      </c>
      <c r="BI145" s="285">
        <f t="shared" si="18"/>
        <v>0</v>
      </c>
      <c r="BJ145" s="284" t="s">
        <v>83</v>
      </c>
      <c r="BK145" s="285">
        <f t="shared" si="19"/>
        <v>0</v>
      </c>
      <c r="BL145" s="284" t="s">
        <v>138</v>
      </c>
      <c r="BM145" s="283" t="s">
        <v>1159</v>
      </c>
    </row>
    <row r="146" spans="2:65" s="1" customFormat="1" ht="24.2" hidden="1" customHeight="1" x14ac:dyDescent="0.25">
      <c r="B146" s="108"/>
      <c r="C146" s="136" t="s">
        <v>316</v>
      </c>
      <c r="D146" s="136"/>
      <c r="E146" s="137"/>
      <c r="F146" s="230" t="s">
        <v>1160</v>
      </c>
      <c r="G146" s="139" t="s">
        <v>3</v>
      </c>
      <c r="H146" s="140"/>
      <c r="I146" s="141"/>
      <c r="J146" s="141"/>
      <c r="K146" s="138" t="s">
        <v>3</v>
      </c>
      <c r="L146" s="142"/>
      <c r="M146" s="143" t="s">
        <v>3</v>
      </c>
      <c r="N146" s="144" t="s">
        <v>46</v>
      </c>
      <c r="O146" s="117">
        <v>0</v>
      </c>
      <c r="P146" s="117">
        <f t="shared" si="11"/>
        <v>0</v>
      </c>
      <c r="Q146" s="117">
        <v>0</v>
      </c>
      <c r="R146" s="117">
        <f t="shared" si="12"/>
        <v>0</v>
      </c>
      <c r="S146" s="117">
        <v>0</v>
      </c>
      <c r="T146" s="118">
        <f t="shared" si="13"/>
        <v>0</v>
      </c>
      <c r="AR146" s="119" t="s">
        <v>149</v>
      </c>
      <c r="AT146" s="119" t="s">
        <v>145</v>
      </c>
      <c r="AU146" s="119" t="s">
        <v>85</v>
      </c>
      <c r="AY146" s="17" t="s">
        <v>131</v>
      </c>
      <c r="BE146" s="120">
        <f t="shared" si="14"/>
        <v>0</v>
      </c>
      <c r="BF146" s="120">
        <f t="shared" si="15"/>
        <v>0</v>
      </c>
      <c r="BG146" s="120">
        <f t="shared" si="16"/>
        <v>0</v>
      </c>
      <c r="BH146" s="120">
        <f t="shared" si="17"/>
        <v>0</v>
      </c>
      <c r="BI146" s="120">
        <f t="shared" si="18"/>
        <v>0</v>
      </c>
      <c r="BJ146" s="17" t="s">
        <v>83</v>
      </c>
      <c r="BK146" s="120">
        <f t="shared" si="19"/>
        <v>0</v>
      </c>
      <c r="BL146" s="17" t="s">
        <v>138</v>
      </c>
      <c r="BM146" s="119" t="s">
        <v>1161</v>
      </c>
    </row>
    <row r="147" spans="2:65" s="1" customFormat="1" ht="66.75" customHeight="1" x14ac:dyDescent="0.25">
      <c r="B147" s="108"/>
      <c r="C147" s="325" t="s">
        <v>321</v>
      </c>
      <c r="D147" s="325" t="s">
        <v>145</v>
      </c>
      <c r="E147" s="326" t="s">
        <v>1162</v>
      </c>
      <c r="F147" s="327" t="s">
        <v>1163</v>
      </c>
      <c r="G147" s="328" t="s">
        <v>1164</v>
      </c>
      <c r="H147" s="329">
        <v>30</v>
      </c>
      <c r="I147" s="317"/>
      <c r="J147" s="341">
        <f t="shared" si="10"/>
        <v>0</v>
      </c>
      <c r="K147" s="327" t="s">
        <v>3</v>
      </c>
      <c r="L147" s="142"/>
      <c r="M147" s="143" t="s">
        <v>3</v>
      </c>
      <c r="N147" s="144" t="s">
        <v>46</v>
      </c>
      <c r="O147" s="117">
        <v>0</v>
      </c>
      <c r="P147" s="117">
        <f t="shared" si="11"/>
        <v>0</v>
      </c>
      <c r="Q147" s="117">
        <v>0</v>
      </c>
      <c r="R147" s="117">
        <f t="shared" si="12"/>
        <v>0</v>
      </c>
      <c r="S147" s="117">
        <v>0</v>
      </c>
      <c r="T147" s="118">
        <f t="shared" si="13"/>
        <v>0</v>
      </c>
      <c r="AR147" s="119" t="s">
        <v>149</v>
      </c>
      <c r="AT147" s="119" t="s">
        <v>145</v>
      </c>
      <c r="AU147" s="119" t="s">
        <v>85</v>
      </c>
      <c r="AY147" s="17" t="s">
        <v>131</v>
      </c>
      <c r="BE147" s="120">
        <f t="shared" si="14"/>
        <v>0</v>
      </c>
      <c r="BF147" s="120">
        <f t="shared" si="15"/>
        <v>0</v>
      </c>
      <c r="BG147" s="120">
        <f t="shared" si="16"/>
        <v>0</v>
      </c>
      <c r="BH147" s="120">
        <f t="shared" si="17"/>
        <v>0</v>
      </c>
      <c r="BI147" s="120">
        <f t="shared" si="18"/>
        <v>0</v>
      </c>
      <c r="BJ147" s="17" t="s">
        <v>83</v>
      </c>
      <c r="BK147" s="120">
        <f t="shared" si="19"/>
        <v>0</v>
      </c>
      <c r="BL147" s="17" t="s">
        <v>138</v>
      </c>
      <c r="BM147" s="119" t="s">
        <v>1165</v>
      </c>
    </row>
    <row r="148" spans="2:65" s="276" customFormat="1" ht="24.2" customHeight="1" x14ac:dyDescent="0.25">
      <c r="B148" s="277"/>
      <c r="C148" s="352" t="s">
        <v>326</v>
      </c>
      <c r="D148" s="352" t="s">
        <v>133</v>
      </c>
      <c r="E148" s="353" t="s">
        <v>1166</v>
      </c>
      <c r="F148" s="354" t="s">
        <v>1167</v>
      </c>
      <c r="G148" s="355" t="s">
        <v>278</v>
      </c>
      <c r="H148" s="356">
        <v>200</v>
      </c>
      <c r="I148" s="316"/>
      <c r="J148" s="372">
        <f t="shared" si="10"/>
        <v>0</v>
      </c>
      <c r="K148" s="354" t="s">
        <v>3</v>
      </c>
      <c r="L148" s="278"/>
      <c r="M148" s="279" t="s">
        <v>3</v>
      </c>
      <c r="N148" s="280" t="s">
        <v>46</v>
      </c>
      <c r="O148" s="281">
        <v>0</v>
      </c>
      <c r="P148" s="281">
        <f t="shared" si="11"/>
        <v>0</v>
      </c>
      <c r="Q148" s="281">
        <v>0</v>
      </c>
      <c r="R148" s="281">
        <f t="shared" si="12"/>
        <v>0</v>
      </c>
      <c r="S148" s="281">
        <v>0</v>
      </c>
      <c r="T148" s="282">
        <f t="shared" si="13"/>
        <v>0</v>
      </c>
      <c r="AR148" s="283" t="s">
        <v>138</v>
      </c>
      <c r="AT148" s="283" t="s">
        <v>133</v>
      </c>
      <c r="AU148" s="283" t="s">
        <v>85</v>
      </c>
      <c r="AY148" s="284" t="s">
        <v>131</v>
      </c>
      <c r="BE148" s="285">
        <f t="shared" si="14"/>
        <v>0</v>
      </c>
      <c r="BF148" s="285">
        <f t="shared" si="15"/>
        <v>0</v>
      </c>
      <c r="BG148" s="285">
        <f t="shared" si="16"/>
        <v>0</v>
      </c>
      <c r="BH148" s="285">
        <f t="shared" si="17"/>
        <v>0</v>
      </c>
      <c r="BI148" s="285">
        <f t="shared" si="18"/>
        <v>0</v>
      </c>
      <c r="BJ148" s="284" t="s">
        <v>83</v>
      </c>
      <c r="BK148" s="285">
        <f t="shared" si="19"/>
        <v>0</v>
      </c>
      <c r="BL148" s="284" t="s">
        <v>138</v>
      </c>
      <c r="BM148" s="283" t="s">
        <v>1168</v>
      </c>
    </row>
    <row r="149" spans="2:65" s="276" customFormat="1" ht="21.75" customHeight="1" x14ac:dyDescent="0.25">
      <c r="B149" s="277"/>
      <c r="C149" s="352" t="s">
        <v>331</v>
      </c>
      <c r="D149" s="352" t="s">
        <v>133</v>
      </c>
      <c r="E149" s="353" t="s">
        <v>1169</v>
      </c>
      <c r="F149" s="354" t="s">
        <v>1170</v>
      </c>
      <c r="G149" s="355" t="s">
        <v>278</v>
      </c>
      <c r="H149" s="356">
        <v>200</v>
      </c>
      <c r="I149" s="316"/>
      <c r="J149" s="372">
        <f t="shared" si="10"/>
        <v>0</v>
      </c>
      <c r="K149" s="354" t="s">
        <v>3</v>
      </c>
      <c r="L149" s="278"/>
      <c r="M149" s="279" t="s">
        <v>3</v>
      </c>
      <c r="N149" s="280" t="s">
        <v>46</v>
      </c>
      <c r="O149" s="281">
        <v>0</v>
      </c>
      <c r="P149" s="281">
        <f t="shared" si="11"/>
        <v>0</v>
      </c>
      <c r="Q149" s="281">
        <v>0</v>
      </c>
      <c r="R149" s="281">
        <f t="shared" si="12"/>
        <v>0</v>
      </c>
      <c r="S149" s="281">
        <v>0</v>
      </c>
      <c r="T149" s="282">
        <f t="shared" si="13"/>
        <v>0</v>
      </c>
      <c r="AR149" s="283" t="s">
        <v>138</v>
      </c>
      <c r="AT149" s="283" t="s">
        <v>133</v>
      </c>
      <c r="AU149" s="283" t="s">
        <v>85</v>
      </c>
      <c r="AY149" s="284" t="s">
        <v>131</v>
      </c>
      <c r="BE149" s="285">
        <f t="shared" si="14"/>
        <v>0</v>
      </c>
      <c r="BF149" s="285">
        <f t="shared" si="15"/>
        <v>0</v>
      </c>
      <c r="BG149" s="285">
        <f t="shared" si="16"/>
        <v>0</v>
      </c>
      <c r="BH149" s="285">
        <f t="shared" si="17"/>
        <v>0</v>
      </c>
      <c r="BI149" s="285">
        <f t="shared" si="18"/>
        <v>0</v>
      </c>
      <c r="BJ149" s="284" t="s">
        <v>83</v>
      </c>
      <c r="BK149" s="285">
        <f t="shared" si="19"/>
        <v>0</v>
      </c>
      <c r="BL149" s="284" t="s">
        <v>138</v>
      </c>
      <c r="BM149" s="283" t="s">
        <v>1171</v>
      </c>
    </row>
    <row r="150" spans="2:65" s="1" customFormat="1" ht="24.2" hidden="1" customHeight="1" x14ac:dyDescent="0.25">
      <c r="B150" s="108"/>
      <c r="C150" s="136" t="s">
        <v>245</v>
      </c>
      <c r="D150" s="136"/>
      <c r="E150" s="137"/>
      <c r="F150" s="230" t="s">
        <v>1172</v>
      </c>
      <c r="G150" s="139" t="s">
        <v>3</v>
      </c>
      <c r="H150" s="140"/>
      <c r="I150" s="141"/>
      <c r="J150" s="141"/>
      <c r="K150" s="138" t="s">
        <v>3</v>
      </c>
      <c r="L150" s="142"/>
      <c r="M150" s="143" t="s">
        <v>3</v>
      </c>
      <c r="N150" s="144" t="s">
        <v>46</v>
      </c>
      <c r="O150" s="117">
        <v>0</v>
      </c>
      <c r="P150" s="117">
        <f t="shared" si="11"/>
        <v>0</v>
      </c>
      <c r="Q150" s="117">
        <v>0</v>
      </c>
      <c r="R150" s="117">
        <f t="shared" si="12"/>
        <v>0</v>
      </c>
      <c r="S150" s="117">
        <v>0</v>
      </c>
      <c r="T150" s="118">
        <f t="shared" si="13"/>
        <v>0</v>
      </c>
      <c r="AR150" s="119" t="s">
        <v>149</v>
      </c>
      <c r="AT150" s="119" t="s">
        <v>145</v>
      </c>
      <c r="AU150" s="119" t="s">
        <v>85</v>
      </c>
      <c r="AY150" s="17" t="s">
        <v>131</v>
      </c>
      <c r="BE150" s="120">
        <f t="shared" si="14"/>
        <v>0</v>
      </c>
      <c r="BF150" s="120">
        <f t="shared" si="15"/>
        <v>0</v>
      </c>
      <c r="BG150" s="120">
        <f t="shared" si="16"/>
        <v>0</v>
      </c>
      <c r="BH150" s="120">
        <f t="shared" si="17"/>
        <v>0</v>
      </c>
      <c r="BI150" s="120">
        <f t="shared" si="18"/>
        <v>0</v>
      </c>
      <c r="BJ150" s="17" t="s">
        <v>83</v>
      </c>
      <c r="BK150" s="120">
        <f t="shared" si="19"/>
        <v>0</v>
      </c>
      <c r="BL150" s="17" t="s">
        <v>138</v>
      </c>
      <c r="BM150" s="119" t="s">
        <v>1173</v>
      </c>
    </row>
    <row r="151" spans="2:65" s="1" customFormat="1" ht="66.75" customHeight="1" x14ac:dyDescent="0.25">
      <c r="B151" s="108"/>
      <c r="C151" s="325" t="s">
        <v>340</v>
      </c>
      <c r="D151" s="325" t="s">
        <v>145</v>
      </c>
      <c r="E151" s="326" t="s">
        <v>1174</v>
      </c>
      <c r="F151" s="327" t="s">
        <v>1175</v>
      </c>
      <c r="G151" s="328" t="s">
        <v>1164</v>
      </c>
      <c r="H151" s="329">
        <v>280</v>
      </c>
      <c r="I151" s="317"/>
      <c r="J151" s="341">
        <f t="shared" si="10"/>
        <v>0</v>
      </c>
      <c r="K151" s="327" t="s">
        <v>3</v>
      </c>
      <c r="L151" s="142"/>
      <c r="M151" s="143" t="s">
        <v>3</v>
      </c>
      <c r="N151" s="144" t="s">
        <v>46</v>
      </c>
      <c r="O151" s="117">
        <v>0</v>
      </c>
      <c r="P151" s="117">
        <f t="shared" si="11"/>
        <v>0</v>
      </c>
      <c r="Q151" s="117">
        <v>0</v>
      </c>
      <c r="R151" s="117">
        <f t="shared" si="12"/>
        <v>0</v>
      </c>
      <c r="S151" s="117">
        <v>0</v>
      </c>
      <c r="T151" s="118">
        <f t="shared" si="13"/>
        <v>0</v>
      </c>
      <c r="AR151" s="119" t="s">
        <v>149</v>
      </c>
      <c r="AT151" s="119" t="s">
        <v>145</v>
      </c>
      <c r="AU151" s="119" t="s">
        <v>85</v>
      </c>
      <c r="AY151" s="17" t="s">
        <v>131</v>
      </c>
      <c r="BE151" s="120">
        <f t="shared" si="14"/>
        <v>0</v>
      </c>
      <c r="BF151" s="120">
        <f t="shared" si="15"/>
        <v>0</v>
      </c>
      <c r="BG151" s="120">
        <f t="shared" si="16"/>
        <v>0</v>
      </c>
      <c r="BH151" s="120">
        <f t="shared" si="17"/>
        <v>0</v>
      </c>
      <c r="BI151" s="120">
        <f t="shared" si="18"/>
        <v>0</v>
      </c>
      <c r="BJ151" s="17" t="s">
        <v>83</v>
      </c>
      <c r="BK151" s="120">
        <f t="shared" si="19"/>
        <v>0</v>
      </c>
      <c r="BL151" s="17" t="s">
        <v>138</v>
      </c>
      <c r="BM151" s="119" t="s">
        <v>1176</v>
      </c>
    </row>
    <row r="152" spans="2:65" s="276" customFormat="1" ht="24.2" customHeight="1" x14ac:dyDescent="0.25">
      <c r="B152" s="277"/>
      <c r="C152" s="352" t="s">
        <v>345</v>
      </c>
      <c r="D152" s="352" t="s">
        <v>133</v>
      </c>
      <c r="E152" s="353" t="s">
        <v>1177</v>
      </c>
      <c r="F152" s="354" t="s">
        <v>1178</v>
      </c>
      <c r="G152" s="355" t="s">
        <v>165</v>
      </c>
      <c r="H152" s="356">
        <v>303.25</v>
      </c>
      <c r="I152" s="316"/>
      <c r="J152" s="372">
        <f t="shared" si="10"/>
        <v>0</v>
      </c>
      <c r="K152" s="354" t="s">
        <v>3</v>
      </c>
      <c r="L152" s="278"/>
      <c r="M152" s="279" t="s">
        <v>3</v>
      </c>
      <c r="N152" s="280" t="s">
        <v>46</v>
      </c>
      <c r="O152" s="281">
        <v>0</v>
      </c>
      <c r="P152" s="281">
        <f t="shared" si="11"/>
        <v>0</v>
      </c>
      <c r="Q152" s="281">
        <v>0</v>
      </c>
      <c r="R152" s="281">
        <f t="shared" si="12"/>
        <v>0</v>
      </c>
      <c r="S152" s="281">
        <v>0</v>
      </c>
      <c r="T152" s="282">
        <f t="shared" si="13"/>
        <v>0</v>
      </c>
      <c r="AR152" s="283" t="s">
        <v>138</v>
      </c>
      <c r="AT152" s="283" t="s">
        <v>133</v>
      </c>
      <c r="AU152" s="283" t="s">
        <v>85</v>
      </c>
      <c r="AY152" s="284" t="s">
        <v>131</v>
      </c>
      <c r="BE152" s="285">
        <f t="shared" si="14"/>
        <v>0</v>
      </c>
      <c r="BF152" s="285">
        <f t="shared" si="15"/>
        <v>0</v>
      </c>
      <c r="BG152" s="285">
        <f t="shared" si="16"/>
        <v>0</v>
      </c>
      <c r="BH152" s="285">
        <f t="shared" si="17"/>
        <v>0</v>
      </c>
      <c r="BI152" s="285">
        <f t="shared" si="18"/>
        <v>0</v>
      </c>
      <c r="BJ152" s="284" t="s">
        <v>83</v>
      </c>
      <c r="BK152" s="285">
        <f t="shared" si="19"/>
        <v>0</v>
      </c>
      <c r="BL152" s="284" t="s">
        <v>138</v>
      </c>
      <c r="BM152" s="283" t="s">
        <v>1179</v>
      </c>
    </row>
    <row r="153" spans="2:65" s="276" customFormat="1" ht="24.2" customHeight="1" x14ac:dyDescent="0.25">
      <c r="B153" s="277"/>
      <c r="C153" s="352" t="s">
        <v>352</v>
      </c>
      <c r="D153" s="352" t="s">
        <v>133</v>
      </c>
      <c r="E153" s="353" t="s">
        <v>1180</v>
      </c>
      <c r="F153" s="354" t="s">
        <v>1181</v>
      </c>
      <c r="G153" s="355" t="s">
        <v>165</v>
      </c>
      <c r="H153" s="356">
        <v>303.25</v>
      </c>
      <c r="I153" s="316"/>
      <c r="J153" s="372">
        <f t="shared" si="10"/>
        <v>0</v>
      </c>
      <c r="K153" s="354" t="s">
        <v>3</v>
      </c>
      <c r="L153" s="278"/>
      <c r="M153" s="279" t="s">
        <v>3</v>
      </c>
      <c r="N153" s="280" t="s">
        <v>46</v>
      </c>
      <c r="O153" s="281">
        <v>0</v>
      </c>
      <c r="P153" s="281">
        <f t="shared" si="11"/>
        <v>0</v>
      </c>
      <c r="Q153" s="281">
        <v>0</v>
      </c>
      <c r="R153" s="281">
        <f t="shared" si="12"/>
        <v>0</v>
      </c>
      <c r="S153" s="281">
        <v>0</v>
      </c>
      <c r="T153" s="282">
        <f t="shared" si="13"/>
        <v>0</v>
      </c>
      <c r="AR153" s="283" t="s">
        <v>138</v>
      </c>
      <c r="AT153" s="283" t="s">
        <v>133</v>
      </c>
      <c r="AU153" s="283" t="s">
        <v>85</v>
      </c>
      <c r="AY153" s="284" t="s">
        <v>131</v>
      </c>
      <c r="BE153" s="285">
        <f t="shared" si="14"/>
        <v>0</v>
      </c>
      <c r="BF153" s="285">
        <f t="shared" si="15"/>
        <v>0</v>
      </c>
      <c r="BG153" s="285">
        <f t="shared" si="16"/>
        <v>0</v>
      </c>
      <c r="BH153" s="285">
        <f t="shared" si="17"/>
        <v>0</v>
      </c>
      <c r="BI153" s="285">
        <f t="shared" si="18"/>
        <v>0</v>
      </c>
      <c r="BJ153" s="284" t="s">
        <v>83</v>
      </c>
      <c r="BK153" s="285">
        <f t="shared" si="19"/>
        <v>0</v>
      </c>
      <c r="BL153" s="284" t="s">
        <v>138</v>
      </c>
      <c r="BM153" s="283" t="s">
        <v>1182</v>
      </c>
    </row>
    <row r="154" spans="2:65" s="1" customFormat="1" ht="24.2" hidden="1" customHeight="1" x14ac:dyDescent="0.25">
      <c r="B154" s="108"/>
      <c r="C154" s="136" t="s">
        <v>357</v>
      </c>
      <c r="D154" s="136"/>
      <c r="E154" s="137"/>
      <c r="F154" s="230" t="s">
        <v>1183</v>
      </c>
      <c r="G154" s="139" t="s">
        <v>3</v>
      </c>
      <c r="H154" s="140"/>
      <c r="I154" s="141"/>
      <c r="J154" s="141"/>
      <c r="K154" s="138" t="s">
        <v>3</v>
      </c>
      <c r="L154" s="142"/>
      <c r="M154" s="143" t="s">
        <v>3</v>
      </c>
      <c r="N154" s="144" t="s">
        <v>46</v>
      </c>
      <c r="O154" s="117">
        <v>0</v>
      </c>
      <c r="P154" s="117">
        <f t="shared" si="11"/>
        <v>0</v>
      </c>
      <c r="Q154" s="117">
        <v>0</v>
      </c>
      <c r="R154" s="117">
        <f t="shared" si="12"/>
        <v>0</v>
      </c>
      <c r="S154" s="117">
        <v>0</v>
      </c>
      <c r="T154" s="118">
        <f t="shared" si="13"/>
        <v>0</v>
      </c>
      <c r="AR154" s="119" t="s">
        <v>149</v>
      </c>
      <c r="AT154" s="119" t="s">
        <v>145</v>
      </c>
      <c r="AU154" s="119" t="s">
        <v>85</v>
      </c>
      <c r="AY154" s="17" t="s">
        <v>131</v>
      </c>
      <c r="BE154" s="120">
        <f t="shared" si="14"/>
        <v>0</v>
      </c>
      <c r="BF154" s="120">
        <f t="shared" si="15"/>
        <v>0</v>
      </c>
      <c r="BG154" s="120">
        <f t="shared" si="16"/>
        <v>0</v>
      </c>
      <c r="BH154" s="120">
        <f t="shared" si="17"/>
        <v>0</v>
      </c>
      <c r="BI154" s="120">
        <f t="shared" si="18"/>
        <v>0</v>
      </c>
      <c r="BJ154" s="17" t="s">
        <v>83</v>
      </c>
      <c r="BK154" s="120">
        <f t="shared" si="19"/>
        <v>0</v>
      </c>
      <c r="BL154" s="17" t="s">
        <v>138</v>
      </c>
      <c r="BM154" s="119" t="s">
        <v>1184</v>
      </c>
    </row>
    <row r="155" spans="2:65" s="1" customFormat="1" ht="76.349999999999994" customHeight="1" x14ac:dyDescent="0.25">
      <c r="B155" s="108"/>
      <c r="C155" s="325" t="s">
        <v>363</v>
      </c>
      <c r="D155" s="325" t="s">
        <v>145</v>
      </c>
      <c r="E155" s="326" t="s">
        <v>1185</v>
      </c>
      <c r="F155" s="327" t="s">
        <v>1186</v>
      </c>
      <c r="G155" s="328" t="s">
        <v>1164</v>
      </c>
      <c r="H155" s="329">
        <v>17250</v>
      </c>
      <c r="I155" s="317"/>
      <c r="J155" s="341">
        <f t="shared" si="10"/>
        <v>0</v>
      </c>
      <c r="K155" s="327" t="s">
        <v>3</v>
      </c>
      <c r="L155" s="142"/>
      <c r="M155" s="143" t="s">
        <v>3</v>
      </c>
      <c r="N155" s="144" t="s">
        <v>46</v>
      </c>
      <c r="O155" s="117">
        <v>0</v>
      </c>
      <c r="P155" s="117">
        <f t="shared" si="11"/>
        <v>0</v>
      </c>
      <c r="Q155" s="117">
        <v>0</v>
      </c>
      <c r="R155" s="117">
        <f t="shared" si="12"/>
        <v>0</v>
      </c>
      <c r="S155" s="117">
        <v>0</v>
      </c>
      <c r="T155" s="118">
        <f t="shared" si="13"/>
        <v>0</v>
      </c>
      <c r="AR155" s="119" t="s">
        <v>149</v>
      </c>
      <c r="AT155" s="119" t="s">
        <v>145</v>
      </c>
      <c r="AU155" s="119" t="s">
        <v>85</v>
      </c>
      <c r="AY155" s="17" t="s">
        <v>131</v>
      </c>
      <c r="BE155" s="120">
        <f t="shared" si="14"/>
        <v>0</v>
      </c>
      <c r="BF155" s="120">
        <f t="shared" si="15"/>
        <v>0</v>
      </c>
      <c r="BG155" s="120">
        <f t="shared" si="16"/>
        <v>0</v>
      </c>
      <c r="BH155" s="120">
        <f t="shared" si="17"/>
        <v>0</v>
      </c>
      <c r="BI155" s="120">
        <f t="shared" si="18"/>
        <v>0</v>
      </c>
      <c r="BJ155" s="17" t="s">
        <v>83</v>
      </c>
      <c r="BK155" s="120">
        <f t="shared" si="19"/>
        <v>0</v>
      </c>
      <c r="BL155" s="17" t="s">
        <v>138</v>
      </c>
      <c r="BM155" s="119" t="s">
        <v>1187</v>
      </c>
    </row>
    <row r="156" spans="2:65" s="276" customFormat="1" ht="33" customHeight="1" x14ac:dyDescent="0.25">
      <c r="B156" s="277"/>
      <c r="C156" s="352" t="s">
        <v>370</v>
      </c>
      <c r="D156" s="352" t="s">
        <v>133</v>
      </c>
      <c r="E156" s="353" t="s">
        <v>1188</v>
      </c>
      <c r="F156" s="354" t="s">
        <v>1189</v>
      </c>
      <c r="G156" s="355" t="s">
        <v>165</v>
      </c>
      <c r="H156" s="356">
        <v>303.25</v>
      </c>
      <c r="I156" s="316"/>
      <c r="J156" s="372">
        <f t="shared" si="10"/>
        <v>0</v>
      </c>
      <c r="K156" s="354" t="s">
        <v>3</v>
      </c>
      <c r="L156" s="278"/>
      <c r="M156" s="279" t="s">
        <v>3</v>
      </c>
      <c r="N156" s="280" t="s">
        <v>46</v>
      </c>
      <c r="O156" s="281">
        <v>0</v>
      </c>
      <c r="P156" s="281">
        <f t="shared" si="11"/>
        <v>0</v>
      </c>
      <c r="Q156" s="281">
        <v>0</v>
      </c>
      <c r="R156" s="281">
        <f t="shared" si="12"/>
        <v>0</v>
      </c>
      <c r="S156" s="281">
        <v>0</v>
      </c>
      <c r="T156" s="282">
        <f t="shared" si="13"/>
        <v>0</v>
      </c>
      <c r="AR156" s="283" t="s">
        <v>138</v>
      </c>
      <c r="AT156" s="283" t="s">
        <v>133</v>
      </c>
      <c r="AU156" s="283" t="s">
        <v>85</v>
      </c>
      <c r="AY156" s="284" t="s">
        <v>131</v>
      </c>
      <c r="BE156" s="285">
        <f t="shared" si="14"/>
        <v>0</v>
      </c>
      <c r="BF156" s="285">
        <f t="shared" si="15"/>
        <v>0</v>
      </c>
      <c r="BG156" s="285">
        <f t="shared" si="16"/>
        <v>0</v>
      </c>
      <c r="BH156" s="285">
        <f t="shared" si="17"/>
        <v>0</v>
      </c>
      <c r="BI156" s="285">
        <f t="shared" si="18"/>
        <v>0</v>
      </c>
      <c r="BJ156" s="284" t="s">
        <v>83</v>
      </c>
      <c r="BK156" s="285">
        <f t="shared" si="19"/>
        <v>0</v>
      </c>
      <c r="BL156" s="284" t="s">
        <v>138</v>
      </c>
      <c r="BM156" s="283" t="s">
        <v>1190</v>
      </c>
    </row>
    <row r="157" spans="2:65" s="276" customFormat="1" ht="24.2" customHeight="1" x14ac:dyDescent="0.25">
      <c r="B157" s="277"/>
      <c r="C157" s="352" t="s">
        <v>375</v>
      </c>
      <c r="D157" s="352" t="s">
        <v>133</v>
      </c>
      <c r="E157" s="353" t="s">
        <v>1191</v>
      </c>
      <c r="F157" s="354" t="s">
        <v>1192</v>
      </c>
      <c r="G157" s="355" t="s">
        <v>165</v>
      </c>
      <c r="H157" s="356">
        <v>303.25</v>
      </c>
      <c r="I157" s="316"/>
      <c r="J157" s="372">
        <f t="shared" si="10"/>
        <v>0</v>
      </c>
      <c r="K157" s="354" t="s">
        <v>3</v>
      </c>
      <c r="L157" s="278"/>
      <c r="M157" s="279" t="s">
        <v>3</v>
      </c>
      <c r="N157" s="280" t="s">
        <v>46</v>
      </c>
      <c r="O157" s="281">
        <v>0</v>
      </c>
      <c r="P157" s="281">
        <f t="shared" si="11"/>
        <v>0</v>
      </c>
      <c r="Q157" s="281">
        <v>0</v>
      </c>
      <c r="R157" s="281">
        <f t="shared" si="12"/>
        <v>0</v>
      </c>
      <c r="S157" s="281">
        <v>0</v>
      </c>
      <c r="T157" s="282">
        <f t="shared" si="13"/>
        <v>0</v>
      </c>
      <c r="AR157" s="283" t="s">
        <v>138</v>
      </c>
      <c r="AT157" s="283" t="s">
        <v>133</v>
      </c>
      <c r="AU157" s="283" t="s">
        <v>85</v>
      </c>
      <c r="AY157" s="284" t="s">
        <v>131</v>
      </c>
      <c r="BE157" s="285">
        <f t="shared" si="14"/>
        <v>0</v>
      </c>
      <c r="BF157" s="285">
        <f t="shared" si="15"/>
        <v>0</v>
      </c>
      <c r="BG157" s="285">
        <f t="shared" si="16"/>
        <v>0</v>
      </c>
      <c r="BH157" s="285">
        <f t="shared" si="17"/>
        <v>0</v>
      </c>
      <c r="BI157" s="285">
        <f t="shared" si="18"/>
        <v>0</v>
      </c>
      <c r="BJ157" s="284" t="s">
        <v>83</v>
      </c>
      <c r="BK157" s="285">
        <f t="shared" si="19"/>
        <v>0</v>
      </c>
      <c r="BL157" s="284" t="s">
        <v>138</v>
      </c>
      <c r="BM157" s="283" t="s">
        <v>1193</v>
      </c>
    </row>
    <row r="158" spans="2:65" s="1" customFormat="1" ht="24.2" hidden="1" customHeight="1" x14ac:dyDescent="0.25">
      <c r="B158" s="108"/>
      <c r="C158" s="136" t="s">
        <v>380</v>
      </c>
      <c r="D158" s="136"/>
      <c r="E158" s="137"/>
      <c r="F158" s="230" t="s">
        <v>1194</v>
      </c>
      <c r="G158" s="139" t="s">
        <v>3</v>
      </c>
      <c r="H158" s="140"/>
      <c r="I158" s="141"/>
      <c r="J158" s="141"/>
      <c r="K158" s="138" t="s">
        <v>3</v>
      </c>
      <c r="L158" s="142"/>
      <c r="M158" s="143" t="s">
        <v>3</v>
      </c>
      <c r="N158" s="144" t="s">
        <v>46</v>
      </c>
      <c r="O158" s="117">
        <v>0</v>
      </c>
      <c r="P158" s="117">
        <f t="shared" si="11"/>
        <v>0</v>
      </c>
      <c r="Q158" s="117">
        <v>0</v>
      </c>
      <c r="R158" s="117">
        <f t="shared" si="12"/>
        <v>0</v>
      </c>
      <c r="S158" s="117">
        <v>0</v>
      </c>
      <c r="T158" s="118">
        <f t="shared" si="13"/>
        <v>0</v>
      </c>
      <c r="AR158" s="119" t="s">
        <v>149</v>
      </c>
      <c r="AT158" s="119" t="s">
        <v>145</v>
      </c>
      <c r="AU158" s="119" t="s">
        <v>85</v>
      </c>
      <c r="AY158" s="17" t="s">
        <v>131</v>
      </c>
      <c r="BE158" s="120">
        <f t="shared" si="14"/>
        <v>0</v>
      </c>
      <c r="BF158" s="120">
        <f t="shared" si="15"/>
        <v>0</v>
      </c>
      <c r="BG158" s="120">
        <f t="shared" si="16"/>
        <v>0</v>
      </c>
      <c r="BH158" s="120">
        <f t="shared" si="17"/>
        <v>0</v>
      </c>
      <c r="BI158" s="120">
        <f t="shared" si="18"/>
        <v>0</v>
      </c>
      <c r="BJ158" s="17" t="s">
        <v>83</v>
      </c>
      <c r="BK158" s="120">
        <f t="shared" si="19"/>
        <v>0</v>
      </c>
      <c r="BL158" s="17" t="s">
        <v>138</v>
      </c>
      <c r="BM158" s="119" t="s">
        <v>1195</v>
      </c>
    </row>
    <row r="159" spans="2:65" s="1" customFormat="1" ht="66.75" customHeight="1" x14ac:dyDescent="0.25">
      <c r="B159" s="108"/>
      <c r="C159" s="325" t="s">
        <v>384</v>
      </c>
      <c r="D159" s="325" t="s">
        <v>145</v>
      </c>
      <c r="E159" s="326" t="s">
        <v>1196</v>
      </c>
      <c r="F159" s="327" t="s">
        <v>1197</v>
      </c>
      <c r="G159" s="328" t="s">
        <v>1164</v>
      </c>
      <c r="H159" s="329">
        <v>1100</v>
      </c>
      <c r="I159" s="317"/>
      <c r="J159" s="341">
        <f t="shared" si="10"/>
        <v>0</v>
      </c>
      <c r="K159" s="327" t="s">
        <v>3</v>
      </c>
      <c r="L159" s="142"/>
      <c r="M159" s="143" t="s">
        <v>3</v>
      </c>
      <c r="N159" s="144" t="s">
        <v>46</v>
      </c>
      <c r="O159" s="117">
        <v>0</v>
      </c>
      <c r="P159" s="117">
        <f t="shared" si="11"/>
        <v>0</v>
      </c>
      <c r="Q159" s="117">
        <v>0</v>
      </c>
      <c r="R159" s="117">
        <f t="shared" si="12"/>
        <v>0</v>
      </c>
      <c r="S159" s="117">
        <v>0</v>
      </c>
      <c r="T159" s="118">
        <f t="shared" si="13"/>
        <v>0</v>
      </c>
      <c r="AR159" s="119" t="s">
        <v>149</v>
      </c>
      <c r="AT159" s="119" t="s">
        <v>145</v>
      </c>
      <c r="AU159" s="119" t="s">
        <v>85</v>
      </c>
      <c r="AY159" s="17" t="s">
        <v>131</v>
      </c>
      <c r="BE159" s="120">
        <f t="shared" si="14"/>
        <v>0</v>
      </c>
      <c r="BF159" s="120">
        <f t="shared" si="15"/>
        <v>0</v>
      </c>
      <c r="BG159" s="120">
        <f t="shared" si="16"/>
        <v>0</v>
      </c>
      <c r="BH159" s="120">
        <f t="shared" si="17"/>
        <v>0</v>
      </c>
      <c r="BI159" s="120">
        <f t="shared" si="18"/>
        <v>0</v>
      </c>
      <c r="BJ159" s="17" t="s">
        <v>83</v>
      </c>
      <c r="BK159" s="120">
        <f t="shared" si="19"/>
        <v>0</v>
      </c>
      <c r="BL159" s="17" t="s">
        <v>138</v>
      </c>
      <c r="BM159" s="119" t="s">
        <v>1198</v>
      </c>
    </row>
    <row r="160" spans="2:65" s="276" customFormat="1" ht="24.2" customHeight="1" x14ac:dyDescent="0.25">
      <c r="B160" s="277"/>
      <c r="C160" s="352" t="s">
        <v>389</v>
      </c>
      <c r="D160" s="352" t="s">
        <v>133</v>
      </c>
      <c r="E160" s="353" t="s">
        <v>1199</v>
      </c>
      <c r="F160" s="354" t="s">
        <v>1200</v>
      </c>
      <c r="G160" s="355" t="s">
        <v>165</v>
      </c>
      <c r="H160" s="356">
        <v>303.25</v>
      </c>
      <c r="I160" s="316"/>
      <c r="J160" s="372">
        <f t="shared" si="10"/>
        <v>0</v>
      </c>
      <c r="K160" s="354" t="s">
        <v>3</v>
      </c>
      <c r="L160" s="278"/>
      <c r="M160" s="279" t="s">
        <v>3</v>
      </c>
      <c r="N160" s="280" t="s">
        <v>46</v>
      </c>
      <c r="O160" s="281">
        <v>0</v>
      </c>
      <c r="P160" s="281">
        <f t="shared" si="11"/>
        <v>0</v>
      </c>
      <c r="Q160" s="281">
        <v>0</v>
      </c>
      <c r="R160" s="281">
        <f t="shared" si="12"/>
        <v>0</v>
      </c>
      <c r="S160" s="281">
        <v>0</v>
      </c>
      <c r="T160" s="282">
        <f t="shared" si="13"/>
        <v>0</v>
      </c>
      <c r="AR160" s="283" t="s">
        <v>138</v>
      </c>
      <c r="AT160" s="283" t="s">
        <v>133</v>
      </c>
      <c r="AU160" s="283" t="s">
        <v>85</v>
      </c>
      <c r="AY160" s="284" t="s">
        <v>131</v>
      </c>
      <c r="BE160" s="285">
        <f t="shared" si="14"/>
        <v>0</v>
      </c>
      <c r="BF160" s="285">
        <f t="shared" si="15"/>
        <v>0</v>
      </c>
      <c r="BG160" s="285">
        <f t="shared" si="16"/>
        <v>0</v>
      </c>
      <c r="BH160" s="285">
        <f t="shared" si="17"/>
        <v>0</v>
      </c>
      <c r="BI160" s="285">
        <f t="shared" si="18"/>
        <v>0</v>
      </c>
      <c r="BJ160" s="284" t="s">
        <v>83</v>
      </c>
      <c r="BK160" s="285">
        <f t="shared" si="19"/>
        <v>0</v>
      </c>
      <c r="BL160" s="284" t="s">
        <v>138</v>
      </c>
      <c r="BM160" s="283" t="s">
        <v>1201</v>
      </c>
    </row>
    <row r="161" spans="2:65" s="276" customFormat="1" ht="24.2" customHeight="1" x14ac:dyDescent="0.25">
      <c r="B161" s="277"/>
      <c r="C161" s="352" t="s">
        <v>394</v>
      </c>
      <c r="D161" s="352" t="s">
        <v>133</v>
      </c>
      <c r="E161" s="353" t="s">
        <v>1202</v>
      </c>
      <c r="F161" s="354" t="s">
        <v>1203</v>
      </c>
      <c r="G161" s="355" t="s">
        <v>165</v>
      </c>
      <c r="H161" s="356">
        <v>303.25</v>
      </c>
      <c r="I161" s="316"/>
      <c r="J161" s="372">
        <f t="shared" si="10"/>
        <v>0</v>
      </c>
      <c r="K161" s="354" t="s">
        <v>3</v>
      </c>
      <c r="L161" s="278"/>
      <c r="M161" s="279" t="s">
        <v>3</v>
      </c>
      <c r="N161" s="280" t="s">
        <v>46</v>
      </c>
      <c r="O161" s="281">
        <v>0</v>
      </c>
      <c r="P161" s="281">
        <f t="shared" si="11"/>
        <v>0</v>
      </c>
      <c r="Q161" s="281">
        <v>0</v>
      </c>
      <c r="R161" s="281">
        <f t="shared" si="12"/>
        <v>0</v>
      </c>
      <c r="S161" s="281">
        <v>0</v>
      </c>
      <c r="T161" s="282">
        <f t="shared" si="13"/>
        <v>0</v>
      </c>
      <c r="AR161" s="283" t="s">
        <v>138</v>
      </c>
      <c r="AT161" s="283" t="s">
        <v>133</v>
      </c>
      <c r="AU161" s="283" t="s">
        <v>85</v>
      </c>
      <c r="AY161" s="284" t="s">
        <v>131</v>
      </c>
      <c r="BE161" s="285">
        <f t="shared" si="14"/>
        <v>0</v>
      </c>
      <c r="BF161" s="285">
        <f t="shared" si="15"/>
        <v>0</v>
      </c>
      <c r="BG161" s="285">
        <f t="shared" si="16"/>
        <v>0</v>
      </c>
      <c r="BH161" s="285">
        <f t="shared" si="17"/>
        <v>0</v>
      </c>
      <c r="BI161" s="285">
        <f t="shared" si="18"/>
        <v>0</v>
      </c>
      <c r="BJ161" s="284" t="s">
        <v>83</v>
      </c>
      <c r="BK161" s="285">
        <f t="shared" si="19"/>
        <v>0</v>
      </c>
      <c r="BL161" s="284" t="s">
        <v>138</v>
      </c>
      <c r="BM161" s="283" t="s">
        <v>1204</v>
      </c>
    </row>
    <row r="162" spans="2:65" s="1" customFormat="1" ht="24.2" hidden="1" customHeight="1" x14ac:dyDescent="0.25">
      <c r="B162" s="108"/>
      <c r="C162" s="136" t="s">
        <v>398</v>
      </c>
      <c r="D162" s="136"/>
      <c r="E162" s="137"/>
      <c r="F162" s="230" t="s">
        <v>1205</v>
      </c>
      <c r="G162" s="139" t="s">
        <v>3</v>
      </c>
      <c r="H162" s="140"/>
      <c r="I162" s="141"/>
      <c r="J162" s="141"/>
      <c r="K162" s="138" t="s">
        <v>3</v>
      </c>
      <c r="L162" s="142"/>
      <c r="M162" s="143" t="s">
        <v>3</v>
      </c>
      <c r="N162" s="144" t="s">
        <v>46</v>
      </c>
      <c r="O162" s="117">
        <v>0</v>
      </c>
      <c r="P162" s="117">
        <f t="shared" si="11"/>
        <v>0</v>
      </c>
      <c r="Q162" s="117">
        <v>0</v>
      </c>
      <c r="R162" s="117">
        <f t="shared" si="12"/>
        <v>0</v>
      </c>
      <c r="S162" s="117">
        <v>0</v>
      </c>
      <c r="T162" s="118">
        <f t="shared" si="13"/>
        <v>0</v>
      </c>
      <c r="AR162" s="119" t="s">
        <v>149</v>
      </c>
      <c r="AT162" s="119" t="s">
        <v>145</v>
      </c>
      <c r="AU162" s="119" t="s">
        <v>85</v>
      </c>
      <c r="AY162" s="17" t="s">
        <v>131</v>
      </c>
      <c r="BE162" s="120">
        <f t="shared" si="14"/>
        <v>0</v>
      </c>
      <c r="BF162" s="120">
        <f t="shared" si="15"/>
        <v>0</v>
      </c>
      <c r="BG162" s="120">
        <f t="shared" si="16"/>
        <v>0</v>
      </c>
      <c r="BH162" s="120">
        <f t="shared" si="17"/>
        <v>0</v>
      </c>
      <c r="BI162" s="120">
        <f t="shared" si="18"/>
        <v>0</v>
      </c>
      <c r="BJ162" s="17" t="s">
        <v>83</v>
      </c>
      <c r="BK162" s="120">
        <f t="shared" si="19"/>
        <v>0</v>
      </c>
      <c r="BL162" s="17" t="s">
        <v>138</v>
      </c>
      <c r="BM162" s="119" t="s">
        <v>1206</v>
      </c>
    </row>
    <row r="163" spans="2:65" s="1" customFormat="1" ht="66.75" customHeight="1" x14ac:dyDescent="0.25">
      <c r="B163" s="108"/>
      <c r="C163" s="325" t="s">
        <v>402</v>
      </c>
      <c r="D163" s="325" t="s">
        <v>145</v>
      </c>
      <c r="E163" s="326" t="s">
        <v>1207</v>
      </c>
      <c r="F163" s="327" t="s">
        <v>1208</v>
      </c>
      <c r="G163" s="328" t="s">
        <v>1164</v>
      </c>
      <c r="H163" s="329">
        <v>50</v>
      </c>
      <c r="I163" s="317"/>
      <c r="J163" s="341">
        <f t="shared" si="10"/>
        <v>0</v>
      </c>
      <c r="K163" s="327" t="s">
        <v>3</v>
      </c>
      <c r="L163" s="142"/>
      <c r="M163" s="143" t="s">
        <v>3</v>
      </c>
      <c r="N163" s="144" t="s">
        <v>46</v>
      </c>
      <c r="O163" s="117">
        <v>0</v>
      </c>
      <c r="P163" s="117">
        <f t="shared" si="11"/>
        <v>0</v>
      </c>
      <c r="Q163" s="117">
        <v>0</v>
      </c>
      <c r="R163" s="117">
        <f t="shared" si="12"/>
        <v>0</v>
      </c>
      <c r="S163" s="117">
        <v>0</v>
      </c>
      <c r="T163" s="118">
        <f t="shared" si="13"/>
        <v>0</v>
      </c>
      <c r="AR163" s="119" t="s">
        <v>149</v>
      </c>
      <c r="AT163" s="119" t="s">
        <v>145</v>
      </c>
      <c r="AU163" s="119" t="s">
        <v>85</v>
      </c>
      <c r="AY163" s="17" t="s">
        <v>131</v>
      </c>
      <c r="BE163" s="120">
        <f t="shared" si="14"/>
        <v>0</v>
      </c>
      <c r="BF163" s="120">
        <f t="shared" si="15"/>
        <v>0</v>
      </c>
      <c r="BG163" s="120">
        <f t="shared" si="16"/>
        <v>0</v>
      </c>
      <c r="BH163" s="120">
        <f t="shared" si="17"/>
        <v>0</v>
      </c>
      <c r="BI163" s="120">
        <f t="shared" si="18"/>
        <v>0</v>
      </c>
      <c r="BJ163" s="17" t="s">
        <v>83</v>
      </c>
      <c r="BK163" s="120">
        <f t="shared" si="19"/>
        <v>0</v>
      </c>
      <c r="BL163" s="17" t="s">
        <v>138</v>
      </c>
      <c r="BM163" s="119" t="s">
        <v>1209</v>
      </c>
    </row>
    <row r="164" spans="2:65" s="276" customFormat="1" ht="33" customHeight="1" x14ac:dyDescent="0.25">
      <c r="B164" s="277"/>
      <c r="C164" s="352" t="s">
        <v>406</v>
      </c>
      <c r="D164" s="352" t="s">
        <v>133</v>
      </c>
      <c r="E164" s="353" t="s">
        <v>1210</v>
      </c>
      <c r="F164" s="354" t="s">
        <v>1211</v>
      </c>
      <c r="G164" s="355" t="s">
        <v>3</v>
      </c>
      <c r="H164" s="356">
        <v>303.25</v>
      </c>
      <c r="I164" s="316"/>
      <c r="J164" s="372">
        <f t="shared" si="10"/>
        <v>0</v>
      </c>
      <c r="K164" s="354" t="s">
        <v>3</v>
      </c>
      <c r="L164" s="278"/>
      <c r="M164" s="279" t="s">
        <v>3</v>
      </c>
      <c r="N164" s="280" t="s">
        <v>46</v>
      </c>
      <c r="O164" s="281">
        <v>0</v>
      </c>
      <c r="P164" s="281">
        <f t="shared" si="11"/>
        <v>0</v>
      </c>
      <c r="Q164" s="281">
        <v>0</v>
      </c>
      <c r="R164" s="281">
        <f t="shared" si="12"/>
        <v>0</v>
      </c>
      <c r="S164" s="281">
        <v>0</v>
      </c>
      <c r="T164" s="282">
        <f t="shared" si="13"/>
        <v>0</v>
      </c>
      <c r="AR164" s="283" t="s">
        <v>138</v>
      </c>
      <c r="AT164" s="283" t="s">
        <v>133</v>
      </c>
      <c r="AU164" s="283" t="s">
        <v>85</v>
      </c>
      <c r="AY164" s="284" t="s">
        <v>131</v>
      </c>
      <c r="BE164" s="285">
        <f t="shared" si="14"/>
        <v>0</v>
      </c>
      <c r="BF164" s="285">
        <f t="shared" si="15"/>
        <v>0</v>
      </c>
      <c r="BG164" s="285">
        <f t="shared" si="16"/>
        <v>0</v>
      </c>
      <c r="BH164" s="285">
        <f t="shared" si="17"/>
        <v>0</v>
      </c>
      <c r="BI164" s="285">
        <f t="shared" si="18"/>
        <v>0</v>
      </c>
      <c r="BJ164" s="284" t="s">
        <v>83</v>
      </c>
      <c r="BK164" s="285">
        <f t="shared" si="19"/>
        <v>0</v>
      </c>
      <c r="BL164" s="284" t="s">
        <v>138</v>
      </c>
      <c r="BM164" s="283" t="s">
        <v>1212</v>
      </c>
    </row>
    <row r="165" spans="2:65" s="276" customFormat="1" ht="24.2" customHeight="1" x14ac:dyDescent="0.25">
      <c r="B165" s="277"/>
      <c r="C165" s="352" t="s">
        <v>413</v>
      </c>
      <c r="D165" s="352" t="s">
        <v>133</v>
      </c>
      <c r="E165" s="353" t="s">
        <v>1213</v>
      </c>
      <c r="F165" s="354" t="s">
        <v>1214</v>
      </c>
      <c r="G165" s="355" t="s">
        <v>3</v>
      </c>
      <c r="H165" s="356">
        <v>303.25</v>
      </c>
      <c r="I165" s="316"/>
      <c r="J165" s="372">
        <f t="shared" si="10"/>
        <v>0</v>
      </c>
      <c r="K165" s="354" t="s">
        <v>3</v>
      </c>
      <c r="L165" s="278"/>
      <c r="M165" s="279" t="s">
        <v>3</v>
      </c>
      <c r="N165" s="280" t="s">
        <v>46</v>
      </c>
      <c r="O165" s="281">
        <v>0</v>
      </c>
      <c r="P165" s="281">
        <f t="shared" si="11"/>
        <v>0</v>
      </c>
      <c r="Q165" s="281">
        <v>0</v>
      </c>
      <c r="R165" s="281">
        <f t="shared" si="12"/>
        <v>0</v>
      </c>
      <c r="S165" s="281">
        <v>0</v>
      </c>
      <c r="T165" s="282">
        <f t="shared" si="13"/>
        <v>0</v>
      </c>
      <c r="AR165" s="283" t="s">
        <v>138</v>
      </c>
      <c r="AT165" s="283" t="s">
        <v>133</v>
      </c>
      <c r="AU165" s="283" t="s">
        <v>85</v>
      </c>
      <c r="AY165" s="284" t="s">
        <v>131</v>
      </c>
      <c r="BE165" s="285">
        <f t="shared" si="14"/>
        <v>0</v>
      </c>
      <c r="BF165" s="285">
        <f t="shared" si="15"/>
        <v>0</v>
      </c>
      <c r="BG165" s="285">
        <f t="shared" si="16"/>
        <v>0</v>
      </c>
      <c r="BH165" s="285">
        <f t="shared" si="17"/>
        <v>0</v>
      </c>
      <c r="BI165" s="285">
        <f t="shared" si="18"/>
        <v>0</v>
      </c>
      <c r="BJ165" s="284" t="s">
        <v>83</v>
      </c>
      <c r="BK165" s="285">
        <f t="shared" si="19"/>
        <v>0</v>
      </c>
      <c r="BL165" s="284" t="s">
        <v>138</v>
      </c>
      <c r="BM165" s="283" t="s">
        <v>1215</v>
      </c>
    </row>
    <row r="166" spans="2:65" s="1" customFormat="1" ht="21.75" hidden="1" customHeight="1" x14ac:dyDescent="0.25">
      <c r="B166" s="108"/>
      <c r="C166" s="136" t="s">
        <v>419</v>
      </c>
      <c r="D166" s="136"/>
      <c r="E166" s="137"/>
      <c r="F166" s="230" t="s">
        <v>1216</v>
      </c>
      <c r="G166" s="139" t="s">
        <v>3</v>
      </c>
      <c r="H166" s="140"/>
      <c r="I166" s="141"/>
      <c r="J166" s="141"/>
      <c r="K166" s="138" t="s">
        <v>3</v>
      </c>
      <c r="L166" s="142"/>
      <c r="M166" s="143" t="s">
        <v>3</v>
      </c>
      <c r="N166" s="144" t="s">
        <v>46</v>
      </c>
      <c r="O166" s="117">
        <v>0</v>
      </c>
      <c r="P166" s="117">
        <f t="shared" si="11"/>
        <v>0</v>
      </c>
      <c r="Q166" s="117">
        <v>0</v>
      </c>
      <c r="R166" s="117">
        <f t="shared" si="12"/>
        <v>0</v>
      </c>
      <c r="S166" s="117">
        <v>0</v>
      </c>
      <c r="T166" s="118">
        <f t="shared" si="13"/>
        <v>0</v>
      </c>
      <c r="AR166" s="119" t="s">
        <v>149</v>
      </c>
      <c r="AT166" s="119" t="s">
        <v>145</v>
      </c>
      <c r="AU166" s="119" t="s">
        <v>85</v>
      </c>
      <c r="AY166" s="17" t="s">
        <v>131</v>
      </c>
      <c r="BE166" s="120">
        <f t="shared" si="14"/>
        <v>0</v>
      </c>
      <c r="BF166" s="120">
        <f t="shared" si="15"/>
        <v>0</v>
      </c>
      <c r="BG166" s="120">
        <f t="shared" si="16"/>
        <v>0</v>
      </c>
      <c r="BH166" s="120">
        <f t="shared" si="17"/>
        <v>0</v>
      </c>
      <c r="BI166" s="120">
        <f t="shared" si="18"/>
        <v>0</v>
      </c>
      <c r="BJ166" s="17" t="s">
        <v>83</v>
      </c>
      <c r="BK166" s="120">
        <f t="shared" si="19"/>
        <v>0</v>
      </c>
      <c r="BL166" s="17" t="s">
        <v>138</v>
      </c>
      <c r="BM166" s="119" t="s">
        <v>1217</v>
      </c>
    </row>
    <row r="167" spans="2:65" s="1" customFormat="1" ht="66.75" customHeight="1" x14ac:dyDescent="0.25">
      <c r="B167" s="108"/>
      <c r="C167" s="325" t="s">
        <v>423</v>
      </c>
      <c r="D167" s="325" t="s">
        <v>145</v>
      </c>
      <c r="E167" s="326" t="s">
        <v>1218</v>
      </c>
      <c r="F167" s="327" t="s">
        <v>1219</v>
      </c>
      <c r="G167" s="328" t="s">
        <v>1164</v>
      </c>
      <c r="H167" s="329">
        <v>180</v>
      </c>
      <c r="I167" s="317"/>
      <c r="J167" s="341">
        <f t="shared" si="10"/>
        <v>0</v>
      </c>
      <c r="K167" s="327" t="s">
        <v>3</v>
      </c>
      <c r="L167" s="142"/>
      <c r="M167" s="143" t="s">
        <v>3</v>
      </c>
      <c r="N167" s="144" t="s">
        <v>46</v>
      </c>
      <c r="O167" s="117">
        <v>0</v>
      </c>
      <c r="P167" s="117">
        <f t="shared" si="11"/>
        <v>0</v>
      </c>
      <c r="Q167" s="117">
        <v>0</v>
      </c>
      <c r="R167" s="117">
        <f t="shared" si="12"/>
        <v>0</v>
      </c>
      <c r="S167" s="117">
        <v>0</v>
      </c>
      <c r="T167" s="118">
        <f t="shared" si="13"/>
        <v>0</v>
      </c>
      <c r="AR167" s="119" t="s">
        <v>149</v>
      </c>
      <c r="AT167" s="119" t="s">
        <v>145</v>
      </c>
      <c r="AU167" s="119" t="s">
        <v>85</v>
      </c>
      <c r="AY167" s="17" t="s">
        <v>131</v>
      </c>
      <c r="BE167" s="120">
        <f t="shared" si="14"/>
        <v>0</v>
      </c>
      <c r="BF167" s="120">
        <f t="shared" si="15"/>
        <v>0</v>
      </c>
      <c r="BG167" s="120">
        <f t="shared" si="16"/>
        <v>0</v>
      </c>
      <c r="BH167" s="120">
        <f t="shared" si="17"/>
        <v>0</v>
      </c>
      <c r="BI167" s="120">
        <f t="shared" si="18"/>
        <v>0</v>
      </c>
      <c r="BJ167" s="17" t="s">
        <v>83</v>
      </c>
      <c r="BK167" s="120">
        <f t="shared" si="19"/>
        <v>0</v>
      </c>
      <c r="BL167" s="17" t="s">
        <v>138</v>
      </c>
      <c r="BM167" s="119" t="s">
        <v>1220</v>
      </c>
    </row>
    <row r="168" spans="2:65" s="276" customFormat="1" ht="33" customHeight="1" x14ac:dyDescent="0.25">
      <c r="B168" s="277"/>
      <c r="C168" s="352" t="s">
        <v>428</v>
      </c>
      <c r="D168" s="352" t="s">
        <v>133</v>
      </c>
      <c r="E168" s="353" t="s">
        <v>1221</v>
      </c>
      <c r="F168" s="354" t="s">
        <v>1222</v>
      </c>
      <c r="G168" s="355" t="s">
        <v>165</v>
      </c>
      <c r="H168" s="356">
        <v>303.25</v>
      </c>
      <c r="I168" s="316"/>
      <c r="J168" s="372">
        <f t="shared" si="10"/>
        <v>0</v>
      </c>
      <c r="K168" s="354" t="s">
        <v>3</v>
      </c>
      <c r="L168" s="278"/>
      <c r="M168" s="279" t="s">
        <v>3</v>
      </c>
      <c r="N168" s="280" t="s">
        <v>46</v>
      </c>
      <c r="O168" s="281">
        <v>0</v>
      </c>
      <c r="P168" s="281">
        <f t="shared" si="11"/>
        <v>0</v>
      </c>
      <c r="Q168" s="281">
        <v>0</v>
      </c>
      <c r="R168" s="281">
        <f t="shared" si="12"/>
        <v>0</v>
      </c>
      <c r="S168" s="281">
        <v>0</v>
      </c>
      <c r="T168" s="282">
        <f t="shared" si="13"/>
        <v>0</v>
      </c>
      <c r="AR168" s="283" t="s">
        <v>138</v>
      </c>
      <c r="AT168" s="283" t="s">
        <v>133</v>
      </c>
      <c r="AU168" s="283" t="s">
        <v>85</v>
      </c>
      <c r="AY168" s="284" t="s">
        <v>131</v>
      </c>
      <c r="BE168" s="285">
        <f t="shared" si="14"/>
        <v>0</v>
      </c>
      <c r="BF168" s="285">
        <f t="shared" si="15"/>
        <v>0</v>
      </c>
      <c r="BG168" s="285">
        <f t="shared" si="16"/>
        <v>0</v>
      </c>
      <c r="BH168" s="285">
        <f t="shared" si="17"/>
        <v>0</v>
      </c>
      <c r="BI168" s="285">
        <f t="shared" si="18"/>
        <v>0</v>
      </c>
      <c r="BJ168" s="284" t="s">
        <v>83</v>
      </c>
      <c r="BK168" s="285">
        <f t="shared" si="19"/>
        <v>0</v>
      </c>
      <c r="BL168" s="284" t="s">
        <v>138</v>
      </c>
      <c r="BM168" s="283" t="s">
        <v>1223</v>
      </c>
    </row>
    <row r="169" spans="2:65" s="276" customFormat="1" ht="24.2" customHeight="1" x14ac:dyDescent="0.25">
      <c r="B169" s="277"/>
      <c r="C169" s="352" t="s">
        <v>433</v>
      </c>
      <c r="D169" s="352" t="s">
        <v>133</v>
      </c>
      <c r="E169" s="353" t="s">
        <v>1224</v>
      </c>
      <c r="F169" s="354" t="s">
        <v>1225</v>
      </c>
      <c r="G169" s="355" t="s">
        <v>165</v>
      </c>
      <c r="H169" s="356">
        <v>303.25</v>
      </c>
      <c r="I169" s="316"/>
      <c r="J169" s="372">
        <f t="shared" si="10"/>
        <v>0</v>
      </c>
      <c r="K169" s="354" t="s">
        <v>3</v>
      </c>
      <c r="L169" s="278"/>
      <c r="M169" s="279" t="s">
        <v>3</v>
      </c>
      <c r="N169" s="280" t="s">
        <v>46</v>
      </c>
      <c r="O169" s="281">
        <v>0</v>
      </c>
      <c r="P169" s="281">
        <f t="shared" si="11"/>
        <v>0</v>
      </c>
      <c r="Q169" s="281">
        <v>0</v>
      </c>
      <c r="R169" s="281">
        <f t="shared" si="12"/>
        <v>0</v>
      </c>
      <c r="S169" s="281">
        <v>0</v>
      </c>
      <c r="T169" s="282">
        <f t="shared" si="13"/>
        <v>0</v>
      </c>
      <c r="AR169" s="283" t="s">
        <v>138</v>
      </c>
      <c r="AT169" s="283" t="s">
        <v>133</v>
      </c>
      <c r="AU169" s="283" t="s">
        <v>85</v>
      </c>
      <c r="AY169" s="284" t="s">
        <v>131</v>
      </c>
      <c r="BE169" s="285">
        <f t="shared" si="14"/>
        <v>0</v>
      </c>
      <c r="BF169" s="285">
        <f t="shared" si="15"/>
        <v>0</v>
      </c>
      <c r="BG169" s="285">
        <f t="shared" si="16"/>
        <v>0</v>
      </c>
      <c r="BH169" s="285">
        <f t="shared" si="17"/>
        <v>0</v>
      </c>
      <c r="BI169" s="285">
        <f t="shared" si="18"/>
        <v>0</v>
      </c>
      <c r="BJ169" s="284" t="s">
        <v>83</v>
      </c>
      <c r="BK169" s="285">
        <f t="shared" si="19"/>
        <v>0</v>
      </c>
      <c r="BL169" s="284" t="s">
        <v>138</v>
      </c>
      <c r="BM169" s="283" t="s">
        <v>1226</v>
      </c>
    </row>
    <row r="170" spans="2:65" s="11" customFormat="1" ht="37.9" x14ac:dyDescent="0.3">
      <c r="B170" s="97"/>
      <c r="D170" s="98" t="s">
        <v>74</v>
      </c>
      <c r="E170" s="106" t="s">
        <v>1227</v>
      </c>
      <c r="F170" s="357" t="s">
        <v>1228</v>
      </c>
      <c r="J170" s="107">
        <f>BK170</f>
        <v>0</v>
      </c>
      <c r="L170" s="97"/>
      <c r="M170" s="101"/>
      <c r="P170" s="102">
        <f>SUM(P171:P205)</f>
        <v>0</v>
      </c>
      <c r="R170" s="102">
        <f>SUM(R171:R205)</f>
        <v>0</v>
      </c>
      <c r="T170" s="103">
        <f>SUM(T171:T205)</f>
        <v>0</v>
      </c>
      <c r="AR170" s="98" t="s">
        <v>83</v>
      </c>
      <c r="AT170" s="104" t="s">
        <v>74</v>
      </c>
      <c r="AU170" s="104" t="s">
        <v>83</v>
      </c>
      <c r="AY170" s="98" t="s">
        <v>131</v>
      </c>
      <c r="BK170" s="105">
        <f>SUM(BK171:BK205)</f>
        <v>0</v>
      </c>
    </row>
    <row r="171" spans="2:65" s="1" customFormat="1" ht="22.45" x14ac:dyDescent="0.25">
      <c r="B171" s="108"/>
      <c r="C171" s="320" t="s">
        <v>437</v>
      </c>
      <c r="D171" s="320"/>
      <c r="E171" s="321"/>
      <c r="F171" s="364" t="s">
        <v>1229</v>
      </c>
      <c r="G171" s="323" t="s">
        <v>3</v>
      </c>
      <c r="H171" s="324"/>
      <c r="I171" s="340"/>
      <c r="J171" s="340"/>
      <c r="K171" s="322" t="s">
        <v>3</v>
      </c>
      <c r="L171" s="26"/>
      <c r="M171" s="115" t="s">
        <v>3</v>
      </c>
      <c r="N171" s="116" t="s">
        <v>46</v>
      </c>
      <c r="O171" s="117">
        <v>0</v>
      </c>
      <c r="P171" s="117">
        <f t="shared" ref="P171:P205" si="20">O171*H171</f>
        <v>0</v>
      </c>
      <c r="Q171" s="117">
        <v>0</v>
      </c>
      <c r="R171" s="117">
        <f t="shared" ref="R171:R205" si="21">Q171*H171</f>
        <v>0</v>
      </c>
      <c r="S171" s="117">
        <v>0</v>
      </c>
      <c r="T171" s="118">
        <f t="shared" ref="T171:T205" si="22">S171*H171</f>
        <v>0</v>
      </c>
      <c r="AR171" s="119" t="s">
        <v>138</v>
      </c>
      <c r="AT171" s="119" t="s">
        <v>133</v>
      </c>
      <c r="AU171" s="119" t="s">
        <v>85</v>
      </c>
      <c r="AY171" s="17" t="s">
        <v>131</v>
      </c>
      <c r="BE171" s="120">
        <f t="shared" ref="BE171:BE205" si="23">IF(N171="základní",J171,0)</f>
        <v>0</v>
      </c>
      <c r="BF171" s="120">
        <f t="shared" ref="BF171:BF205" si="24">IF(N171="snížená",J171,0)</f>
        <v>0</v>
      </c>
      <c r="BG171" s="120">
        <f t="shared" ref="BG171:BG205" si="25">IF(N171="zákl. přenesená",J171,0)</f>
        <v>0</v>
      </c>
      <c r="BH171" s="120">
        <f t="shared" ref="BH171:BH205" si="26">IF(N171="sníž. přenesená",J171,0)</f>
        <v>0</v>
      </c>
      <c r="BI171" s="120">
        <f t="shared" ref="BI171:BI205" si="27">IF(N171="nulová",J171,0)</f>
        <v>0</v>
      </c>
      <c r="BJ171" s="17" t="s">
        <v>83</v>
      </c>
      <c r="BK171" s="120">
        <f t="shared" ref="BK171:BK205" si="28">ROUND(I171*H171,2)</f>
        <v>0</v>
      </c>
      <c r="BL171" s="17" t="s">
        <v>138</v>
      </c>
      <c r="BM171" s="119" t="s">
        <v>1230</v>
      </c>
    </row>
    <row r="172" spans="2:65" s="276" customFormat="1" ht="62.65" customHeight="1" x14ac:dyDescent="0.25">
      <c r="B172" s="277"/>
      <c r="C172" s="352" t="s">
        <v>442</v>
      </c>
      <c r="D172" s="352" t="s">
        <v>133</v>
      </c>
      <c r="E172" s="353" t="s">
        <v>1231</v>
      </c>
      <c r="F172" s="354" t="s">
        <v>1232</v>
      </c>
      <c r="G172" s="355" t="s">
        <v>165</v>
      </c>
      <c r="H172" s="356">
        <v>734.94</v>
      </c>
      <c r="I172" s="316"/>
      <c r="J172" s="372">
        <f t="shared" ref="J172:J205" si="29">ROUND(I172*H172,2)</f>
        <v>0</v>
      </c>
      <c r="K172" s="354" t="s">
        <v>3</v>
      </c>
      <c r="L172" s="278"/>
      <c r="M172" s="279" t="s">
        <v>3</v>
      </c>
      <c r="N172" s="280" t="s">
        <v>46</v>
      </c>
      <c r="O172" s="281">
        <v>0</v>
      </c>
      <c r="P172" s="281">
        <f t="shared" si="20"/>
        <v>0</v>
      </c>
      <c r="Q172" s="281">
        <v>0</v>
      </c>
      <c r="R172" s="281">
        <f t="shared" si="21"/>
        <v>0</v>
      </c>
      <c r="S172" s="281">
        <v>0</v>
      </c>
      <c r="T172" s="282">
        <f t="shared" si="22"/>
        <v>0</v>
      </c>
      <c r="AR172" s="283" t="s">
        <v>138</v>
      </c>
      <c r="AT172" s="283" t="s">
        <v>133</v>
      </c>
      <c r="AU172" s="283" t="s">
        <v>85</v>
      </c>
      <c r="AY172" s="284" t="s">
        <v>131</v>
      </c>
      <c r="BE172" s="285">
        <f t="shared" si="23"/>
        <v>0</v>
      </c>
      <c r="BF172" s="285">
        <f t="shared" si="24"/>
        <v>0</v>
      </c>
      <c r="BG172" s="285">
        <f t="shared" si="25"/>
        <v>0</v>
      </c>
      <c r="BH172" s="285">
        <f t="shared" si="26"/>
        <v>0</v>
      </c>
      <c r="BI172" s="285">
        <f t="shared" si="27"/>
        <v>0</v>
      </c>
      <c r="BJ172" s="284" t="s">
        <v>83</v>
      </c>
      <c r="BK172" s="285">
        <f t="shared" si="28"/>
        <v>0</v>
      </c>
      <c r="BL172" s="284" t="s">
        <v>138</v>
      </c>
      <c r="BM172" s="283" t="s">
        <v>1233</v>
      </c>
    </row>
    <row r="173" spans="2:65" s="276" customFormat="1" ht="24.2" customHeight="1" x14ac:dyDescent="0.25">
      <c r="B173" s="277"/>
      <c r="C173" s="352" t="s">
        <v>450</v>
      </c>
      <c r="D173" s="352" t="s">
        <v>133</v>
      </c>
      <c r="E173" s="353" t="s">
        <v>1234</v>
      </c>
      <c r="F173" s="354" t="s">
        <v>1235</v>
      </c>
      <c r="G173" s="355" t="s">
        <v>165</v>
      </c>
      <c r="H173" s="356">
        <v>734.94</v>
      </c>
      <c r="I173" s="316"/>
      <c r="J173" s="372">
        <f t="shared" si="29"/>
        <v>0</v>
      </c>
      <c r="K173" s="354" t="s">
        <v>3</v>
      </c>
      <c r="L173" s="278"/>
      <c r="M173" s="279" t="s">
        <v>3</v>
      </c>
      <c r="N173" s="280" t="s">
        <v>46</v>
      </c>
      <c r="O173" s="281">
        <v>0</v>
      </c>
      <c r="P173" s="281">
        <f t="shared" si="20"/>
        <v>0</v>
      </c>
      <c r="Q173" s="281">
        <v>0</v>
      </c>
      <c r="R173" s="281">
        <f t="shared" si="21"/>
        <v>0</v>
      </c>
      <c r="S173" s="281">
        <v>0</v>
      </c>
      <c r="T173" s="282">
        <f t="shared" si="22"/>
        <v>0</v>
      </c>
      <c r="AR173" s="283" t="s">
        <v>138</v>
      </c>
      <c r="AT173" s="283" t="s">
        <v>133</v>
      </c>
      <c r="AU173" s="283" t="s">
        <v>85</v>
      </c>
      <c r="AY173" s="284" t="s">
        <v>131</v>
      </c>
      <c r="BE173" s="285">
        <f t="shared" si="23"/>
        <v>0</v>
      </c>
      <c r="BF173" s="285">
        <f t="shared" si="24"/>
        <v>0</v>
      </c>
      <c r="BG173" s="285">
        <f t="shared" si="25"/>
        <v>0</v>
      </c>
      <c r="BH173" s="285">
        <f t="shared" si="26"/>
        <v>0</v>
      </c>
      <c r="BI173" s="285">
        <f t="shared" si="27"/>
        <v>0</v>
      </c>
      <c r="BJ173" s="284" t="s">
        <v>83</v>
      </c>
      <c r="BK173" s="285">
        <f t="shared" si="28"/>
        <v>0</v>
      </c>
      <c r="BL173" s="284" t="s">
        <v>138</v>
      </c>
      <c r="BM173" s="283" t="s">
        <v>1236</v>
      </c>
    </row>
    <row r="174" spans="2:65" s="276" customFormat="1" ht="24.2" customHeight="1" x14ac:dyDescent="0.25">
      <c r="B174" s="277"/>
      <c r="C174" s="352" t="s">
        <v>456</v>
      </c>
      <c r="D174" s="352"/>
      <c r="E174" s="353"/>
      <c r="F174" s="364" t="s">
        <v>1237</v>
      </c>
      <c r="G174" s="355"/>
      <c r="H174" s="365"/>
      <c r="I174" s="350"/>
      <c r="J174" s="374"/>
      <c r="K174" s="354" t="s">
        <v>3</v>
      </c>
      <c r="L174" s="278"/>
      <c r="M174" s="279" t="s">
        <v>3</v>
      </c>
      <c r="N174" s="280" t="s">
        <v>46</v>
      </c>
      <c r="O174" s="281">
        <v>0</v>
      </c>
      <c r="P174" s="281">
        <f t="shared" si="20"/>
        <v>0</v>
      </c>
      <c r="Q174" s="281">
        <v>0</v>
      </c>
      <c r="R174" s="281">
        <f t="shared" si="21"/>
        <v>0</v>
      </c>
      <c r="S174" s="281">
        <v>0</v>
      </c>
      <c r="T174" s="282">
        <f t="shared" si="22"/>
        <v>0</v>
      </c>
      <c r="AR174" s="283" t="s">
        <v>138</v>
      </c>
      <c r="AT174" s="283" t="s">
        <v>133</v>
      </c>
      <c r="AU174" s="283" t="s">
        <v>85</v>
      </c>
      <c r="AY174" s="284" t="s">
        <v>131</v>
      </c>
      <c r="BE174" s="285">
        <f t="shared" si="23"/>
        <v>0</v>
      </c>
      <c r="BF174" s="285">
        <f t="shared" si="24"/>
        <v>0</v>
      </c>
      <c r="BG174" s="285">
        <f t="shared" si="25"/>
        <v>0</v>
      </c>
      <c r="BH174" s="285">
        <f t="shared" si="26"/>
        <v>0</v>
      </c>
      <c r="BI174" s="285">
        <f t="shared" si="27"/>
        <v>0</v>
      </c>
      <c r="BJ174" s="284" t="s">
        <v>83</v>
      </c>
      <c r="BK174" s="285">
        <f t="shared" si="28"/>
        <v>0</v>
      </c>
      <c r="BL174" s="284" t="s">
        <v>138</v>
      </c>
      <c r="BM174" s="283" t="s">
        <v>1238</v>
      </c>
    </row>
    <row r="175" spans="2:65" s="1" customFormat="1" ht="70.150000000000006" x14ac:dyDescent="0.25">
      <c r="B175" s="108"/>
      <c r="C175" s="325" t="s">
        <v>461</v>
      </c>
      <c r="D175" s="325" t="s">
        <v>145</v>
      </c>
      <c r="E175" s="326" t="s">
        <v>1239</v>
      </c>
      <c r="F175" s="327" t="s">
        <v>1240</v>
      </c>
      <c r="G175" s="328" t="s">
        <v>1164</v>
      </c>
      <c r="H175" s="329">
        <v>13594</v>
      </c>
      <c r="I175" s="317"/>
      <c r="J175" s="341">
        <f t="shared" si="29"/>
        <v>0</v>
      </c>
      <c r="K175" s="327" t="s">
        <v>3</v>
      </c>
      <c r="L175" s="142"/>
      <c r="M175" s="143" t="s">
        <v>3</v>
      </c>
      <c r="N175" s="144" t="s">
        <v>46</v>
      </c>
      <c r="O175" s="117">
        <v>0</v>
      </c>
      <c r="P175" s="117">
        <f t="shared" si="20"/>
        <v>0</v>
      </c>
      <c r="Q175" s="117">
        <v>0</v>
      </c>
      <c r="R175" s="117">
        <f t="shared" si="21"/>
        <v>0</v>
      </c>
      <c r="S175" s="117">
        <v>0</v>
      </c>
      <c r="T175" s="118">
        <f t="shared" si="22"/>
        <v>0</v>
      </c>
      <c r="AR175" s="119" t="s">
        <v>149</v>
      </c>
      <c r="AT175" s="119" t="s">
        <v>145</v>
      </c>
      <c r="AU175" s="119" t="s">
        <v>85</v>
      </c>
      <c r="AY175" s="17" t="s">
        <v>131</v>
      </c>
      <c r="BE175" s="120">
        <f t="shared" si="23"/>
        <v>0</v>
      </c>
      <c r="BF175" s="120">
        <f t="shared" si="24"/>
        <v>0</v>
      </c>
      <c r="BG175" s="120">
        <f t="shared" si="25"/>
        <v>0</v>
      </c>
      <c r="BH175" s="120">
        <f t="shared" si="26"/>
        <v>0</v>
      </c>
      <c r="BI175" s="120">
        <f t="shared" si="27"/>
        <v>0</v>
      </c>
      <c r="BJ175" s="17" t="s">
        <v>83</v>
      </c>
      <c r="BK175" s="120">
        <f t="shared" si="28"/>
        <v>0</v>
      </c>
      <c r="BL175" s="17" t="s">
        <v>138</v>
      </c>
      <c r="BM175" s="119" t="s">
        <v>1241</v>
      </c>
    </row>
    <row r="176" spans="2:65" s="276" customFormat="1" ht="33" customHeight="1" x14ac:dyDescent="0.25">
      <c r="B176" s="277"/>
      <c r="C176" s="352" t="s">
        <v>466</v>
      </c>
      <c r="D176" s="352" t="s">
        <v>133</v>
      </c>
      <c r="E176" s="353" t="s">
        <v>1242</v>
      </c>
      <c r="F176" s="354" t="s">
        <v>1243</v>
      </c>
      <c r="G176" s="355" t="s">
        <v>165</v>
      </c>
      <c r="H176" s="356">
        <v>734.94</v>
      </c>
      <c r="I176" s="316"/>
      <c r="J176" s="372">
        <f t="shared" si="29"/>
        <v>0</v>
      </c>
      <c r="K176" s="354" t="s">
        <v>3</v>
      </c>
      <c r="L176" s="278"/>
      <c r="M176" s="279" t="s">
        <v>3</v>
      </c>
      <c r="N176" s="280" t="s">
        <v>46</v>
      </c>
      <c r="O176" s="281">
        <v>0</v>
      </c>
      <c r="P176" s="281">
        <f t="shared" si="20"/>
        <v>0</v>
      </c>
      <c r="Q176" s="281">
        <v>0</v>
      </c>
      <c r="R176" s="281">
        <f t="shared" si="21"/>
        <v>0</v>
      </c>
      <c r="S176" s="281">
        <v>0</v>
      </c>
      <c r="T176" s="282">
        <f t="shared" si="22"/>
        <v>0</v>
      </c>
      <c r="AR176" s="283" t="s">
        <v>138</v>
      </c>
      <c r="AT176" s="283" t="s">
        <v>133</v>
      </c>
      <c r="AU176" s="283" t="s">
        <v>85</v>
      </c>
      <c r="AY176" s="284" t="s">
        <v>131</v>
      </c>
      <c r="BE176" s="285">
        <f t="shared" si="23"/>
        <v>0</v>
      </c>
      <c r="BF176" s="285">
        <f t="shared" si="24"/>
        <v>0</v>
      </c>
      <c r="BG176" s="285">
        <f t="shared" si="25"/>
        <v>0</v>
      </c>
      <c r="BH176" s="285">
        <f t="shared" si="26"/>
        <v>0</v>
      </c>
      <c r="BI176" s="285">
        <f t="shared" si="27"/>
        <v>0</v>
      </c>
      <c r="BJ176" s="284" t="s">
        <v>83</v>
      </c>
      <c r="BK176" s="285">
        <f t="shared" si="28"/>
        <v>0</v>
      </c>
      <c r="BL176" s="284" t="s">
        <v>138</v>
      </c>
      <c r="BM176" s="283" t="s">
        <v>1244</v>
      </c>
    </row>
    <row r="177" spans="1:65" s="276" customFormat="1" ht="24.2" customHeight="1" x14ac:dyDescent="0.25">
      <c r="B177" s="277"/>
      <c r="C177" s="352" t="s">
        <v>471</v>
      </c>
      <c r="D177" s="352" t="s">
        <v>133</v>
      </c>
      <c r="E177" s="353" t="s">
        <v>1245</v>
      </c>
      <c r="F177" s="354" t="s">
        <v>1246</v>
      </c>
      <c r="G177" s="355" t="s">
        <v>165</v>
      </c>
      <c r="H177" s="356">
        <v>734.94</v>
      </c>
      <c r="I177" s="316"/>
      <c r="J177" s="372">
        <f t="shared" si="29"/>
        <v>0</v>
      </c>
      <c r="K177" s="354" t="s">
        <v>3</v>
      </c>
      <c r="L177" s="278"/>
      <c r="M177" s="279" t="s">
        <v>3</v>
      </c>
      <c r="N177" s="280" t="s">
        <v>46</v>
      </c>
      <c r="O177" s="281">
        <v>0</v>
      </c>
      <c r="P177" s="281">
        <f t="shared" si="20"/>
        <v>0</v>
      </c>
      <c r="Q177" s="281">
        <v>0</v>
      </c>
      <c r="R177" s="281">
        <f t="shared" si="21"/>
        <v>0</v>
      </c>
      <c r="S177" s="281">
        <v>0</v>
      </c>
      <c r="T177" s="282">
        <f t="shared" si="22"/>
        <v>0</v>
      </c>
      <c r="AR177" s="283" t="s">
        <v>138</v>
      </c>
      <c r="AT177" s="283" t="s">
        <v>133</v>
      </c>
      <c r="AU177" s="283" t="s">
        <v>85</v>
      </c>
      <c r="AY177" s="284" t="s">
        <v>131</v>
      </c>
      <c r="BE177" s="285">
        <f t="shared" si="23"/>
        <v>0</v>
      </c>
      <c r="BF177" s="285">
        <f t="shared" si="24"/>
        <v>0</v>
      </c>
      <c r="BG177" s="285">
        <f t="shared" si="25"/>
        <v>0</v>
      </c>
      <c r="BH177" s="285">
        <f t="shared" si="26"/>
        <v>0</v>
      </c>
      <c r="BI177" s="285">
        <f t="shared" si="27"/>
        <v>0</v>
      </c>
      <c r="BJ177" s="284" t="s">
        <v>83</v>
      </c>
      <c r="BK177" s="285">
        <f t="shared" si="28"/>
        <v>0</v>
      </c>
      <c r="BL177" s="284" t="s">
        <v>138</v>
      </c>
      <c r="BM177" s="283" t="s">
        <v>1247</v>
      </c>
    </row>
    <row r="178" spans="1:65" s="1" customFormat="1" ht="24.2" hidden="1" customHeight="1" x14ac:dyDescent="0.25">
      <c r="B178" s="108"/>
      <c r="C178" s="109" t="s">
        <v>476</v>
      </c>
      <c r="D178" s="109"/>
      <c r="E178" s="110"/>
      <c r="F178" s="230" t="s">
        <v>1248</v>
      </c>
      <c r="G178" s="112" t="s">
        <v>3</v>
      </c>
      <c r="H178" s="113"/>
      <c r="I178" s="114"/>
      <c r="J178" s="114"/>
      <c r="K178" s="111" t="s">
        <v>3</v>
      </c>
      <c r="L178" s="26"/>
      <c r="M178" s="115" t="s">
        <v>3</v>
      </c>
      <c r="N178" s="116" t="s">
        <v>46</v>
      </c>
      <c r="O178" s="117">
        <v>0</v>
      </c>
      <c r="P178" s="117">
        <f t="shared" si="20"/>
        <v>0</v>
      </c>
      <c r="Q178" s="117">
        <v>0</v>
      </c>
      <c r="R178" s="117">
        <f t="shared" si="21"/>
        <v>0</v>
      </c>
      <c r="S178" s="117">
        <v>0</v>
      </c>
      <c r="T178" s="118">
        <f t="shared" si="22"/>
        <v>0</v>
      </c>
      <c r="AR178" s="119" t="s">
        <v>138</v>
      </c>
      <c r="AT178" s="119" t="s">
        <v>133</v>
      </c>
      <c r="AU178" s="119" t="s">
        <v>85</v>
      </c>
      <c r="AY178" s="17" t="s">
        <v>131</v>
      </c>
      <c r="BE178" s="120">
        <f t="shared" si="23"/>
        <v>0</v>
      </c>
      <c r="BF178" s="120">
        <f t="shared" si="24"/>
        <v>0</v>
      </c>
      <c r="BG178" s="120">
        <f t="shared" si="25"/>
        <v>0</v>
      </c>
      <c r="BH178" s="120">
        <f t="shared" si="26"/>
        <v>0</v>
      </c>
      <c r="BI178" s="120">
        <f t="shared" si="27"/>
        <v>0</v>
      </c>
      <c r="BJ178" s="17" t="s">
        <v>83</v>
      </c>
      <c r="BK178" s="120">
        <f t="shared" si="28"/>
        <v>0</v>
      </c>
      <c r="BL178" s="17" t="s">
        <v>138</v>
      </c>
      <c r="BM178" s="119" t="s">
        <v>1249</v>
      </c>
    </row>
    <row r="179" spans="1:65" s="1" customFormat="1" ht="66.75" customHeight="1" x14ac:dyDescent="0.25">
      <c r="B179" s="108"/>
      <c r="C179" s="325" t="s">
        <v>482</v>
      </c>
      <c r="D179" s="325" t="s">
        <v>145</v>
      </c>
      <c r="E179" s="326" t="s">
        <v>1250</v>
      </c>
      <c r="F179" s="327" t="s">
        <v>1251</v>
      </c>
      <c r="G179" s="328" t="s">
        <v>1164</v>
      </c>
      <c r="H179" s="329">
        <v>110</v>
      </c>
      <c r="I179" s="317"/>
      <c r="J179" s="341">
        <f t="shared" si="29"/>
        <v>0</v>
      </c>
      <c r="K179" s="327" t="s">
        <v>3</v>
      </c>
      <c r="L179" s="142"/>
      <c r="M179" s="143" t="s">
        <v>3</v>
      </c>
      <c r="N179" s="144" t="s">
        <v>46</v>
      </c>
      <c r="O179" s="117">
        <v>0</v>
      </c>
      <c r="P179" s="117">
        <f t="shared" si="20"/>
        <v>0</v>
      </c>
      <c r="Q179" s="117">
        <v>0</v>
      </c>
      <c r="R179" s="117">
        <f t="shared" si="21"/>
        <v>0</v>
      </c>
      <c r="S179" s="117">
        <v>0</v>
      </c>
      <c r="T179" s="118">
        <f t="shared" si="22"/>
        <v>0</v>
      </c>
      <c r="AR179" s="119" t="s">
        <v>149</v>
      </c>
      <c r="AT179" s="119" t="s">
        <v>145</v>
      </c>
      <c r="AU179" s="119" t="s">
        <v>85</v>
      </c>
      <c r="AY179" s="17" t="s">
        <v>131</v>
      </c>
      <c r="BE179" s="120">
        <f t="shared" si="23"/>
        <v>0</v>
      </c>
      <c r="BF179" s="120">
        <f t="shared" si="24"/>
        <v>0</v>
      </c>
      <c r="BG179" s="120">
        <f t="shared" si="25"/>
        <v>0</v>
      </c>
      <c r="BH179" s="120">
        <f t="shared" si="26"/>
        <v>0</v>
      </c>
      <c r="BI179" s="120">
        <f t="shared" si="27"/>
        <v>0</v>
      </c>
      <c r="BJ179" s="17" t="s">
        <v>83</v>
      </c>
      <c r="BK179" s="120">
        <f t="shared" si="28"/>
        <v>0</v>
      </c>
      <c r="BL179" s="17" t="s">
        <v>138</v>
      </c>
      <c r="BM179" s="119" t="s">
        <v>1252</v>
      </c>
    </row>
    <row r="180" spans="1:65" s="276" customFormat="1" ht="37.75" customHeight="1" x14ac:dyDescent="0.25">
      <c r="B180" s="277"/>
      <c r="C180" s="352" t="s">
        <v>483</v>
      </c>
      <c r="D180" s="352" t="s">
        <v>133</v>
      </c>
      <c r="E180" s="353" t="s">
        <v>1253</v>
      </c>
      <c r="F180" s="354" t="s">
        <v>1254</v>
      </c>
      <c r="G180" s="355" t="s">
        <v>165</v>
      </c>
      <c r="H180" s="356">
        <v>734.94</v>
      </c>
      <c r="I180" s="316"/>
      <c r="J180" s="372">
        <f t="shared" si="29"/>
        <v>0</v>
      </c>
      <c r="K180" s="354" t="s">
        <v>3</v>
      </c>
      <c r="L180" s="278"/>
      <c r="M180" s="279" t="s">
        <v>3</v>
      </c>
      <c r="N180" s="280" t="s">
        <v>46</v>
      </c>
      <c r="O180" s="281">
        <v>0</v>
      </c>
      <c r="P180" s="281">
        <f t="shared" si="20"/>
        <v>0</v>
      </c>
      <c r="Q180" s="281">
        <v>0</v>
      </c>
      <c r="R180" s="281">
        <f t="shared" si="21"/>
        <v>0</v>
      </c>
      <c r="S180" s="281">
        <v>0</v>
      </c>
      <c r="T180" s="282">
        <f t="shared" si="22"/>
        <v>0</v>
      </c>
      <c r="AR180" s="283" t="s">
        <v>138</v>
      </c>
      <c r="AT180" s="283" t="s">
        <v>133</v>
      </c>
      <c r="AU180" s="283" t="s">
        <v>85</v>
      </c>
      <c r="AY180" s="284" t="s">
        <v>131</v>
      </c>
      <c r="BE180" s="285">
        <f t="shared" si="23"/>
        <v>0</v>
      </c>
      <c r="BF180" s="285">
        <f t="shared" si="24"/>
        <v>0</v>
      </c>
      <c r="BG180" s="285">
        <f t="shared" si="25"/>
        <v>0</v>
      </c>
      <c r="BH180" s="285">
        <f t="shared" si="26"/>
        <v>0</v>
      </c>
      <c r="BI180" s="285">
        <f t="shared" si="27"/>
        <v>0</v>
      </c>
      <c r="BJ180" s="284" t="s">
        <v>83</v>
      </c>
      <c r="BK180" s="285">
        <f t="shared" si="28"/>
        <v>0</v>
      </c>
      <c r="BL180" s="284" t="s">
        <v>138</v>
      </c>
      <c r="BM180" s="283" t="s">
        <v>1255</v>
      </c>
    </row>
    <row r="181" spans="1:65" s="276" customFormat="1" ht="24.2" customHeight="1" x14ac:dyDescent="0.25">
      <c r="B181" s="277"/>
      <c r="C181" s="352" t="s">
        <v>484</v>
      </c>
      <c r="D181" s="352" t="s">
        <v>133</v>
      </c>
      <c r="E181" s="353" t="s">
        <v>1256</v>
      </c>
      <c r="F181" s="354" t="s">
        <v>1257</v>
      </c>
      <c r="G181" s="355" t="s">
        <v>3</v>
      </c>
      <c r="H181" s="356">
        <v>734.94</v>
      </c>
      <c r="I181" s="316"/>
      <c r="J181" s="372">
        <f t="shared" si="29"/>
        <v>0</v>
      </c>
      <c r="K181" s="354" t="s">
        <v>3</v>
      </c>
      <c r="L181" s="278"/>
      <c r="M181" s="279" t="s">
        <v>3</v>
      </c>
      <c r="N181" s="280" t="s">
        <v>46</v>
      </c>
      <c r="O181" s="281">
        <v>0</v>
      </c>
      <c r="P181" s="281">
        <f t="shared" si="20"/>
        <v>0</v>
      </c>
      <c r="Q181" s="281">
        <v>0</v>
      </c>
      <c r="R181" s="281">
        <f t="shared" si="21"/>
        <v>0</v>
      </c>
      <c r="S181" s="281">
        <v>0</v>
      </c>
      <c r="T181" s="282">
        <f t="shared" si="22"/>
        <v>0</v>
      </c>
      <c r="AR181" s="283" t="s">
        <v>138</v>
      </c>
      <c r="AT181" s="283" t="s">
        <v>133</v>
      </c>
      <c r="AU181" s="283" t="s">
        <v>85</v>
      </c>
      <c r="AY181" s="284" t="s">
        <v>131</v>
      </c>
      <c r="BE181" s="285">
        <f t="shared" si="23"/>
        <v>0</v>
      </c>
      <c r="BF181" s="285">
        <f t="shared" si="24"/>
        <v>0</v>
      </c>
      <c r="BG181" s="285">
        <f t="shared" si="25"/>
        <v>0</v>
      </c>
      <c r="BH181" s="285">
        <f t="shared" si="26"/>
        <v>0</v>
      </c>
      <c r="BI181" s="285">
        <f t="shared" si="27"/>
        <v>0</v>
      </c>
      <c r="BJ181" s="284" t="s">
        <v>83</v>
      </c>
      <c r="BK181" s="285">
        <f t="shared" si="28"/>
        <v>0</v>
      </c>
      <c r="BL181" s="284" t="s">
        <v>138</v>
      </c>
      <c r="BM181" s="283" t="s">
        <v>1258</v>
      </c>
    </row>
    <row r="182" spans="1:65" s="1" customFormat="1" ht="33" hidden="1" customHeight="1" x14ac:dyDescent="0.25">
      <c r="B182" s="108"/>
      <c r="C182" s="109" t="s">
        <v>486</v>
      </c>
      <c r="D182" s="109"/>
      <c r="E182" s="110"/>
      <c r="F182" s="230" t="s">
        <v>1259</v>
      </c>
      <c r="G182" s="112" t="s">
        <v>3</v>
      </c>
      <c r="H182" s="113"/>
      <c r="I182" s="114"/>
      <c r="J182" s="114"/>
      <c r="K182" s="111" t="s">
        <v>3</v>
      </c>
      <c r="L182" s="26"/>
      <c r="M182" s="115" t="s">
        <v>3</v>
      </c>
      <c r="N182" s="116" t="s">
        <v>46</v>
      </c>
      <c r="O182" s="117">
        <v>0</v>
      </c>
      <c r="P182" s="117">
        <f t="shared" si="20"/>
        <v>0</v>
      </c>
      <c r="Q182" s="117">
        <v>0</v>
      </c>
      <c r="R182" s="117">
        <f t="shared" si="21"/>
        <v>0</v>
      </c>
      <c r="S182" s="117">
        <v>0</v>
      </c>
      <c r="T182" s="118">
        <f t="shared" si="22"/>
        <v>0</v>
      </c>
      <c r="AR182" s="119" t="s">
        <v>138</v>
      </c>
      <c r="AT182" s="119" t="s">
        <v>133</v>
      </c>
      <c r="AU182" s="119" t="s">
        <v>85</v>
      </c>
      <c r="AY182" s="17" t="s">
        <v>131</v>
      </c>
      <c r="BE182" s="120">
        <f t="shared" si="23"/>
        <v>0</v>
      </c>
      <c r="BF182" s="120">
        <f t="shared" si="24"/>
        <v>0</v>
      </c>
      <c r="BG182" s="120">
        <f t="shared" si="25"/>
        <v>0</v>
      </c>
      <c r="BH182" s="120">
        <f t="shared" si="26"/>
        <v>0</v>
      </c>
      <c r="BI182" s="120">
        <f t="shared" si="27"/>
        <v>0</v>
      </c>
      <c r="BJ182" s="17" t="s">
        <v>83</v>
      </c>
      <c r="BK182" s="120">
        <f t="shared" si="28"/>
        <v>0</v>
      </c>
      <c r="BL182" s="17" t="s">
        <v>138</v>
      </c>
      <c r="BM182" s="119" t="s">
        <v>1260</v>
      </c>
    </row>
    <row r="183" spans="1:65" s="1" customFormat="1" ht="78" customHeight="1" x14ac:dyDescent="0.25">
      <c r="B183" s="108"/>
      <c r="C183" s="325" t="s">
        <v>453</v>
      </c>
      <c r="D183" s="325" t="s">
        <v>145</v>
      </c>
      <c r="E183" s="326" t="s">
        <v>1261</v>
      </c>
      <c r="F183" s="327" t="s">
        <v>1262</v>
      </c>
      <c r="G183" s="328" t="s">
        <v>1164</v>
      </c>
      <c r="H183" s="329">
        <v>2432</v>
      </c>
      <c r="I183" s="317"/>
      <c r="J183" s="341">
        <f t="shared" si="29"/>
        <v>0</v>
      </c>
      <c r="K183" s="327" t="s">
        <v>3</v>
      </c>
      <c r="L183" s="142"/>
      <c r="M183" s="143" t="s">
        <v>3</v>
      </c>
      <c r="N183" s="144" t="s">
        <v>46</v>
      </c>
      <c r="O183" s="117">
        <v>0</v>
      </c>
      <c r="P183" s="117">
        <f t="shared" si="20"/>
        <v>0</v>
      </c>
      <c r="Q183" s="117">
        <v>0</v>
      </c>
      <c r="R183" s="117">
        <f t="shared" si="21"/>
        <v>0</v>
      </c>
      <c r="S183" s="117">
        <v>0</v>
      </c>
      <c r="T183" s="118">
        <f t="shared" si="22"/>
        <v>0</v>
      </c>
      <c r="AR183" s="119" t="s">
        <v>149</v>
      </c>
      <c r="AT183" s="119" t="s">
        <v>145</v>
      </c>
      <c r="AU183" s="119" t="s">
        <v>85</v>
      </c>
      <c r="AY183" s="17" t="s">
        <v>131</v>
      </c>
      <c r="BE183" s="120">
        <f t="shared" si="23"/>
        <v>0</v>
      </c>
      <c r="BF183" s="120">
        <f t="shared" si="24"/>
        <v>0</v>
      </c>
      <c r="BG183" s="120">
        <f t="shared" si="25"/>
        <v>0</v>
      </c>
      <c r="BH183" s="120">
        <f t="shared" si="26"/>
        <v>0</v>
      </c>
      <c r="BI183" s="120">
        <f t="shared" si="27"/>
        <v>0</v>
      </c>
      <c r="BJ183" s="17" t="s">
        <v>83</v>
      </c>
      <c r="BK183" s="120">
        <f t="shared" si="28"/>
        <v>0</v>
      </c>
      <c r="BL183" s="17" t="s">
        <v>138</v>
      </c>
      <c r="BM183" s="119" t="s">
        <v>1263</v>
      </c>
    </row>
    <row r="184" spans="1:65" s="276" customFormat="1" ht="37.75" customHeight="1" x14ac:dyDescent="0.25">
      <c r="B184" s="277"/>
      <c r="C184" s="352" t="s">
        <v>832</v>
      </c>
      <c r="D184" s="352" t="s">
        <v>133</v>
      </c>
      <c r="E184" s="353" t="s">
        <v>1264</v>
      </c>
      <c r="F184" s="354" t="s">
        <v>1265</v>
      </c>
      <c r="G184" s="355" t="s">
        <v>165</v>
      </c>
      <c r="H184" s="356">
        <v>734.94</v>
      </c>
      <c r="I184" s="316"/>
      <c r="J184" s="372">
        <f t="shared" si="29"/>
        <v>0</v>
      </c>
      <c r="K184" s="354" t="s">
        <v>3</v>
      </c>
      <c r="L184" s="278"/>
      <c r="M184" s="279" t="s">
        <v>3</v>
      </c>
      <c r="N184" s="280" t="s">
        <v>46</v>
      </c>
      <c r="O184" s="281">
        <v>0</v>
      </c>
      <c r="P184" s="281">
        <f t="shared" si="20"/>
        <v>0</v>
      </c>
      <c r="Q184" s="281">
        <v>0</v>
      </c>
      <c r="R184" s="281">
        <f t="shared" si="21"/>
        <v>0</v>
      </c>
      <c r="S184" s="281">
        <v>0</v>
      </c>
      <c r="T184" s="282">
        <f t="shared" si="22"/>
        <v>0</v>
      </c>
      <c r="AR184" s="283" t="s">
        <v>138</v>
      </c>
      <c r="AT184" s="283" t="s">
        <v>133</v>
      </c>
      <c r="AU184" s="283" t="s">
        <v>85</v>
      </c>
      <c r="AY184" s="284" t="s">
        <v>131</v>
      </c>
      <c r="BE184" s="285">
        <f t="shared" si="23"/>
        <v>0</v>
      </c>
      <c r="BF184" s="285">
        <f t="shared" si="24"/>
        <v>0</v>
      </c>
      <c r="BG184" s="285">
        <f t="shared" si="25"/>
        <v>0</v>
      </c>
      <c r="BH184" s="285">
        <f t="shared" si="26"/>
        <v>0</v>
      </c>
      <c r="BI184" s="285">
        <f t="shared" si="27"/>
        <v>0</v>
      </c>
      <c r="BJ184" s="284" t="s">
        <v>83</v>
      </c>
      <c r="BK184" s="285">
        <f t="shared" si="28"/>
        <v>0</v>
      </c>
      <c r="BL184" s="284" t="s">
        <v>138</v>
      </c>
      <c r="BM184" s="283" t="s">
        <v>1266</v>
      </c>
    </row>
    <row r="185" spans="1:65" s="276" customFormat="1" ht="24.2" customHeight="1" x14ac:dyDescent="0.25">
      <c r="B185" s="277"/>
      <c r="C185" s="352" t="s">
        <v>834</v>
      </c>
      <c r="D185" s="352" t="s">
        <v>133</v>
      </c>
      <c r="E185" s="353" t="s">
        <v>1267</v>
      </c>
      <c r="F185" s="354" t="s">
        <v>1268</v>
      </c>
      <c r="G185" s="355" t="s">
        <v>165</v>
      </c>
      <c r="H185" s="356">
        <v>734.94</v>
      </c>
      <c r="I185" s="316"/>
      <c r="J185" s="372">
        <f t="shared" si="29"/>
        <v>0</v>
      </c>
      <c r="K185" s="354" t="s">
        <v>3</v>
      </c>
      <c r="L185" s="278"/>
      <c r="M185" s="279" t="s">
        <v>3</v>
      </c>
      <c r="N185" s="280" t="s">
        <v>46</v>
      </c>
      <c r="O185" s="281">
        <v>0</v>
      </c>
      <c r="P185" s="281">
        <f t="shared" si="20"/>
        <v>0</v>
      </c>
      <c r="Q185" s="281">
        <v>0</v>
      </c>
      <c r="R185" s="281">
        <f t="shared" si="21"/>
        <v>0</v>
      </c>
      <c r="S185" s="281">
        <v>0</v>
      </c>
      <c r="T185" s="282">
        <f t="shared" si="22"/>
        <v>0</v>
      </c>
      <c r="AR185" s="283" t="s">
        <v>138</v>
      </c>
      <c r="AT185" s="283" t="s">
        <v>133</v>
      </c>
      <c r="AU185" s="283" t="s">
        <v>85</v>
      </c>
      <c r="AY185" s="284" t="s">
        <v>131</v>
      </c>
      <c r="BE185" s="285">
        <f t="shared" si="23"/>
        <v>0</v>
      </c>
      <c r="BF185" s="285">
        <f t="shared" si="24"/>
        <v>0</v>
      </c>
      <c r="BG185" s="285">
        <f t="shared" si="25"/>
        <v>0</v>
      </c>
      <c r="BH185" s="285">
        <f t="shared" si="26"/>
        <v>0</v>
      </c>
      <c r="BI185" s="285">
        <f t="shared" si="27"/>
        <v>0</v>
      </c>
      <c r="BJ185" s="284" t="s">
        <v>83</v>
      </c>
      <c r="BK185" s="285">
        <f t="shared" si="28"/>
        <v>0</v>
      </c>
      <c r="BL185" s="284" t="s">
        <v>138</v>
      </c>
      <c r="BM185" s="283" t="s">
        <v>1269</v>
      </c>
    </row>
    <row r="186" spans="1:65" s="1" customFormat="1" ht="44.3" hidden="1" customHeight="1" x14ac:dyDescent="0.25">
      <c r="B186" s="108"/>
      <c r="C186" s="109" t="s">
        <v>836</v>
      </c>
      <c r="D186" s="109"/>
      <c r="E186" s="110"/>
      <c r="F186" s="230" t="s">
        <v>1270</v>
      </c>
      <c r="G186" s="112" t="s">
        <v>3</v>
      </c>
      <c r="H186" s="113"/>
      <c r="I186" s="114"/>
      <c r="J186" s="114"/>
      <c r="K186" s="111" t="s">
        <v>3</v>
      </c>
      <c r="L186" s="26"/>
      <c r="M186" s="115" t="s">
        <v>3</v>
      </c>
      <c r="N186" s="116" t="s">
        <v>46</v>
      </c>
      <c r="O186" s="117">
        <v>0</v>
      </c>
      <c r="P186" s="117">
        <f t="shared" si="20"/>
        <v>0</v>
      </c>
      <c r="Q186" s="117">
        <v>0</v>
      </c>
      <c r="R186" s="117">
        <f t="shared" si="21"/>
        <v>0</v>
      </c>
      <c r="S186" s="117">
        <v>0</v>
      </c>
      <c r="T186" s="118">
        <f t="shared" si="22"/>
        <v>0</v>
      </c>
      <c r="AR186" s="119" t="s">
        <v>138</v>
      </c>
      <c r="AT186" s="119" t="s">
        <v>133</v>
      </c>
      <c r="AU186" s="119" t="s">
        <v>85</v>
      </c>
      <c r="AY186" s="17" t="s">
        <v>131</v>
      </c>
      <c r="BE186" s="120">
        <f t="shared" si="23"/>
        <v>0</v>
      </c>
      <c r="BF186" s="120">
        <f t="shared" si="24"/>
        <v>0</v>
      </c>
      <c r="BG186" s="120">
        <f t="shared" si="25"/>
        <v>0</v>
      </c>
      <c r="BH186" s="120">
        <f t="shared" si="26"/>
        <v>0</v>
      </c>
      <c r="BI186" s="120">
        <f t="shared" si="27"/>
        <v>0</v>
      </c>
      <c r="BJ186" s="17" t="s">
        <v>83</v>
      </c>
      <c r="BK186" s="120">
        <f t="shared" si="28"/>
        <v>0</v>
      </c>
      <c r="BL186" s="17" t="s">
        <v>138</v>
      </c>
      <c r="BM186" s="119" t="s">
        <v>1271</v>
      </c>
    </row>
    <row r="187" spans="1:65" s="1" customFormat="1" ht="66.75" customHeight="1" x14ac:dyDescent="0.25">
      <c r="B187" s="108"/>
      <c r="C187" s="325" t="s">
        <v>838</v>
      </c>
      <c r="D187" s="325" t="s">
        <v>145</v>
      </c>
      <c r="E187" s="326" t="s">
        <v>1272</v>
      </c>
      <c r="F187" s="327" t="s">
        <v>1273</v>
      </c>
      <c r="G187" s="328" t="s">
        <v>1164</v>
      </c>
      <c r="H187" s="329">
        <v>5500</v>
      </c>
      <c r="I187" s="317"/>
      <c r="J187" s="341">
        <f t="shared" si="29"/>
        <v>0</v>
      </c>
      <c r="K187" s="327" t="s">
        <v>3</v>
      </c>
      <c r="L187" s="142"/>
      <c r="M187" s="143" t="s">
        <v>3</v>
      </c>
      <c r="N187" s="144" t="s">
        <v>46</v>
      </c>
      <c r="O187" s="117">
        <v>0</v>
      </c>
      <c r="P187" s="117">
        <f t="shared" si="20"/>
        <v>0</v>
      </c>
      <c r="Q187" s="117">
        <v>0</v>
      </c>
      <c r="R187" s="117">
        <f t="shared" si="21"/>
        <v>0</v>
      </c>
      <c r="S187" s="117">
        <v>0</v>
      </c>
      <c r="T187" s="118">
        <f t="shared" si="22"/>
        <v>0</v>
      </c>
      <c r="AR187" s="119" t="s">
        <v>149</v>
      </c>
      <c r="AT187" s="119" t="s">
        <v>145</v>
      </c>
      <c r="AU187" s="119" t="s">
        <v>85</v>
      </c>
      <c r="AY187" s="17" t="s">
        <v>131</v>
      </c>
      <c r="BE187" s="120">
        <f t="shared" si="23"/>
        <v>0</v>
      </c>
      <c r="BF187" s="120">
        <f t="shared" si="24"/>
        <v>0</v>
      </c>
      <c r="BG187" s="120">
        <f t="shared" si="25"/>
        <v>0</v>
      </c>
      <c r="BH187" s="120">
        <f t="shared" si="26"/>
        <v>0</v>
      </c>
      <c r="BI187" s="120">
        <f t="shared" si="27"/>
        <v>0</v>
      </c>
      <c r="BJ187" s="17" t="s">
        <v>83</v>
      </c>
      <c r="BK187" s="120">
        <f t="shared" si="28"/>
        <v>0</v>
      </c>
      <c r="BL187" s="17" t="s">
        <v>138</v>
      </c>
      <c r="BM187" s="119" t="s">
        <v>1274</v>
      </c>
    </row>
    <row r="188" spans="1:65" s="276" customFormat="1" ht="49.35" customHeight="1" x14ac:dyDescent="0.25">
      <c r="B188" s="277"/>
      <c r="C188" s="352" t="s">
        <v>840</v>
      </c>
      <c r="D188" s="352" t="s">
        <v>133</v>
      </c>
      <c r="E188" s="353" t="s">
        <v>1275</v>
      </c>
      <c r="F188" s="354" t="s">
        <v>1276</v>
      </c>
      <c r="G188" s="355" t="s">
        <v>165</v>
      </c>
      <c r="H188" s="356">
        <v>733.94</v>
      </c>
      <c r="I188" s="316"/>
      <c r="J188" s="372">
        <f t="shared" si="29"/>
        <v>0</v>
      </c>
      <c r="K188" s="354" t="s">
        <v>3</v>
      </c>
      <c r="L188" s="278"/>
      <c r="M188" s="279" t="s">
        <v>3</v>
      </c>
      <c r="N188" s="280" t="s">
        <v>46</v>
      </c>
      <c r="O188" s="281">
        <v>0</v>
      </c>
      <c r="P188" s="281">
        <f t="shared" si="20"/>
        <v>0</v>
      </c>
      <c r="Q188" s="281">
        <v>0</v>
      </c>
      <c r="R188" s="281">
        <f t="shared" si="21"/>
        <v>0</v>
      </c>
      <c r="S188" s="281">
        <v>0</v>
      </c>
      <c r="T188" s="282">
        <f t="shared" si="22"/>
        <v>0</v>
      </c>
      <c r="AR188" s="283" t="s">
        <v>138</v>
      </c>
      <c r="AT188" s="283" t="s">
        <v>133</v>
      </c>
      <c r="AU188" s="283" t="s">
        <v>85</v>
      </c>
      <c r="AY188" s="284" t="s">
        <v>131</v>
      </c>
      <c r="BE188" s="285">
        <f t="shared" si="23"/>
        <v>0</v>
      </c>
      <c r="BF188" s="285">
        <f t="shared" si="24"/>
        <v>0</v>
      </c>
      <c r="BG188" s="285">
        <f t="shared" si="25"/>
        <v>0</v>
      </c>
      <c r="BH188" s="285">
        <f t="shared" si="26"/>
        <v>0</v>
      </c>
      <c r="BI188" s="285">
        <f t="shared" si="27"/>
        <v>0</v>
      </c>
      <c r="BJ188" s="284" t="s">
        <v>83</v>
      </c>
      <c r="BK188" s="285">
        <f t="shared" si="28"/>
        <v>0</v>
      </c>
      <c r="BL188" s="284" t="s">
        <v>138</v>
      </c>
      <c r="BM188" s="283" t="s">
        <v>1277</v>
      </c>
    </row>
    <row r="189" spans="1:65" s="276" customFormat="1" ht="37.75" customHeight="1" x14ac:dyDescent="0.25">
      <c r="B189" s="277"/>
      <c r="C189" s="352" t="s">
        <v>842</v>
      </c>
      <c r="D189" s="352" t="s">
        <v>133</v>
      </c>
      <c r="E189" s="353" t="s">
        <v>1278</v>
      </c>
      <c r="F189" s="354" t="s">
        <v>1279</v>
      </c>
      <c r="G189" s="355" t="s">
        <v>165</v>
      </c>
      <c r="H189" s="356">
        <v>733.94</v>
      </c>
      <c r="I189" s="316"/>
      <c r="J189" s="372">
        <f t="shared" si="29"/>
        <v>0</v>
      </c>
      <c r="K189" s="354" t="s">
        <v>3</v>
      </c>
      <c r="L189" s="278"/>
      <c r="M189" s="279" t="s">
        <v>3</v>
      </c>
      <c r="N189" s="280" t="s">
        <v>46</v>
      </c>
      <c r="O189" s="281">
        <v>0</v>
      </c>
      <c r="P189" s="281">
        <f t="shared" si="20"/>
        <v>0</v>
      </c>
      <c r="Q189" s="281">
        <v>0</v>
      </c>
      <c r="R189" s="281">
        <f t="shared" si="21"/>
        <v>0</v>
      </c>
      <c r="S189" s="281">
        <v>0</v>
      </c>
      <c r="T189" s="282">
        <f t="shared" si="22"/>
        <v>0</v>
      </c>
      <c r="AR189" s="283" t="s">
        <v>138</v>
      </c>
      <c r="AT189" s="283" t="s">
        <v>133</v>
      </c>
      <c r="AU189" s="283" t="s">
        <v>85</v>
      </c>
      <c r="AY189" s="284" t="s">
        <v>131</v>
      </c>
      <c r="BE189" s="285">
        <f t="shared" si="23"/>
        <v>0</v>
      </c>
      <c r="BF189" s="285">
        <f t="shared" si="24"/>
        <v>0</v>
      </c>
      <c r="BG189" s="285">
        <f t="shared" si="25"/>
        <v>0</v>
      </c>
      <c r="BH189" s="285">
        <f t="shared" si="26"/>
        <v>0</v>
      </c>
      <c r="BI189" s="285">
        <f t="shared" si="27"/>
        <v>0</v>
      </c>
      <c r="BJ189" s="284" t="s">
        <v>83</v>
      </c>
      <c r="BK189" s="285">
        <f t="shared" si="28"/>
        <v>0</v>
      </c>
      <c r="BL189" s="284" t="s">
        <v>138</v>
      </c>
      <c r="BM189" s="283" t="s">
        <v>1280</v>
      </c>
    </row>
    <row r="190" spans="1:65" s="1" customFormat="1" ht="37.75" hidden="1" customHeight="1" x14ac:dyDescent="0.25">
      <c r="B190" s="108"/>
      <c r="C190" s="109" t="s">
        <v>844</v>
      </c>
      <c r="D190" s="109"/>
      <c r="E190" s="110"/>
      <c r="F190" s="230" t="s">
        <v>1281</v>
      </c>
      <c r="G190" s="112" t="s">
        <v>3</v>
      </c>
      <c r="H190" s="113"/>
      <c r="I190" s="114"/>
      <c r="J190" s="114"/>
      <c r="K190" s="111" t="s">
        <v>3</v>
      </c>
      <c r="L190" s="26"/>
      <c r="M190" s="115" t="s">
        <v>3</v>
      </c>
      <c r="N190" s="116" t="s">
        <v>46</v>
      </c>
      <c r="O190" s="117">
        <v>0</v>
      </c>
      <c r="P190" s="117">
        <f t="shared" si="20"/>
        <v>0</v>
      </c>
      <c r="Q190" s="117">
        <v>0</v>
      </c>
      <c r="R190" s="117">
        <f t="shared" si="21"/>
        <v>0</v>
      </c>
      <c r="S190" s="117">
        <v>0</v>
      </c>
      <c r="T190" s="118">
        <f t="shared" si="22"/>
        <v>0</v>
      </c>
      <c r="AR190" s="119" t="s">
        <v>138</v>
      </c>
      <c r="AT190" s="119" t="s">
        <v>133</v>
      </c>
      <c r="AU190" s="119" t="s">
        <v>85</v>
      </c>
      <c r="AY190" s="17" t="s">
        <v>131</v>
      </c>
      <c r="BE190" s="120">
        <f t="shared" si="23"/>
        <v>0</v>
      </c>
      <c r="BF190" s="120">
        <f t="shared" si="24"/>
        <v>0</v>
      </c>
      <c r="BG190" s="120">
        <f t="shared" si="25"/>
        <v>0</v>
      </c>
      <c r="BH190" s="120">
        <f t="shared" si="26"/>
        <v>0</v>
      </c>
      <c r="BI190" s="120">
        <f t="shared" si="27"/>
        <v>0</v>
      </c>
      <c r="BJ190" s="17" t="s">
        <v>83</v>
      </c>
      <c r="BK190" s="120">
        <f t="shared" si="28"/>
        <v>0</v>
      </c>
      <c r="BL190" s="17" t="s">
        <v>138</v>
      </c>
      <c r="BM190" s="119" t="s">
        <v>1282</v>
      </c>
    </row>
    <row r="191" spans="1:65" s="276" customFormat="1" ht="33.700000000000003" customHeight="1" x14ac:dyDescent="0.25">
      <c r="A191" s="1"/>
      <c r="B191" s="108"/>
      <c r="C191" s="320" t="s">
        <v>846</v>
      </c>
      <c r="D191" s="320"/>
      <c r="E191" s="321"/>
      <c r="F191" s="364" t="s">
        <v>1283</v>
      </c>
      <c r="G191" s="323" t="s">
        <v>3</v>
      </c>
      <c r="H191" s="366"/>
      <c r="I191" s="375"/>
      <c r="J191" s="375"/>
      <c r="K191" s="354" t="s">
        <v>3</v>
      </c>
      <c r="L191" s="278"/>
      <c r="M191" s="279" t="s">
        <v>3</v>
      </c>
      <c r="N191" s="280" t="s">
        <v>46</v>
      </c>
      <c r="O191" s="281">
        <v>0</v>
      </c>
      <c r="P191" s="281">
        <f t="shared" si="20"/>
        <v>0</v>
      </c>
      <c r="Q191" s="281">
        <v>0</v>
      </c>
      <c r="R191" s="281">
        <f t="shared" si="21"/>
        <v>0</v>
      </c>
      <c r="S191" s="281">
        <v>0</v>
      </c>
      <c r="T191" s="282">
        <f t="shared" si="22"/>
        <v>0</v>
      </c>
      <c r="AR191" s="283" t="s">
        <v>138</v>
      </c>
      <c r="AT191" s="283" t="s">
        <v>133</v>
      </c>
      <c r="AU191" s="283" t="s">
        <v>85</v>
      </c>
      <c r="AY191" s="284" t="s">
        <v>131</v>
      </c>
      <c r="BE191" s="285">
        <f t="shared" si="23"/>
        <v>0</v>
      </c>
      <c r="BF191" s="285">
        <f t="shared" si="24"/>
        <v>0</v>
      </c>
      <c r="BG191" s="285">
        <f t="shared" si="25"/>
        <v>0</v>
      </c>
      <c r="BH191" s="285">
        <f t="shared" si="26"/>
        <v>0</v>
      </c>
      <c r="BI191" s="285">
        <f t="shared" si="27"/>
        <v>0</v>
      </c>
      <c r="BJ191" s="284" t="s">
        <v>83</v>
      </c>
      <c r="BK191" s="285">
        <f t="shared" si="28"/>
        <v>0</v>
      </c>
      <c r="BL191" s="284" t="s">
        <v>138</v>
      </c>
      <c r="BM191" s="283" t="s">
        <v>1284</v>
      </c>
    </row>
    <row r="192" spans="1:65" s="1" customFormat="1" ht="81.849999999999994" x14ac:dyDescent="0.25">
      <c r="B192" s="108"/>
      <c r="C192" s="325" t="s">
        <v>851</v>
      </c>
      <c r="D192" s="325" t="s">
        <v>145</v>
      </c>
      <c r="E192" s="326" t="s">
        <v>1285</v>
      </c>
      <c r="F192" s="327" t="s">
        <v>1835</v>
      </c>
      <c r="G192" s="328" t="s">
        <v>1164</v>
      </c>
      <c r="H192" s="329">
        <v>16880</v>
      </c>
      <c r="I192" s="317"/>
      <c r="J192" s="341">
        <f t="shared" si="29"/>
        <v>0</v>
      </c>
      <c r="K192" s="327" t="s">
        <v>3</v>
      </c>
      <c r="L192" s="142"/>
      <c r="M192" s="143" t="s">
        <v>3</v>
      </c>
      <c r="N192" s="144" t="s">
        <v>46</v>
      </c>
      <c r="O192" s="117">
        <v>0</v>
      </c>
      <c r="P192" s="117">
        <f t="shared" si="20"/>
        <v>0</v>
      </c>
      <c r="Q192" s="117">
        <v>0</v>
      </c>
      <c r="R192" s="117">
        <f t="shared" si="21"/>
        <v>0</v>
      </c>
      <c r="S192" s="117">
        <v>0</v>
      </c>
      <c r="T192" s="118">
        <f t="shared" si="22"/>
        <v>0</v>
      </c>
      <c r="AR192" s="119" t="s">
        <v>149</v>
      </c>
      <c r="AT192" s="119" t="s">
        <v>145</v>
      </c>
      <c r="AU192" s="119" t="s">
        <v>85</v>
      </c>
      <c r="AY192" s="17" t="s">
        <v>131</v>
      </c>
      <c r="BE192" s="120">
        <f t="shared" si="23"/>
        <v>0</v>
      </c>
      <c r="BF192" s="120">
        <f t="shared" si="24"/>
        <v>0</v>
      </c>
      <c r="BG192" s="120">
        <f t="shared" si="25"/>
        <v>0</v>
      </c>
      <c r="BH192" s="120">
        <f t="shared" si="26"/>
        <v>0</v>
      </c>
      <c r="BI192" s="120">
        <f t="shared" si="27"/>
        <v>0</v>
      </c>
      <c r="BJ192" s="17" t="s">
        <v>83</v>
      </c>
      <c r="BK192" s="120">
        <f t="shared" si="28"/>
        <v>0</v>
      </c>
      <c r="BL192" s="17" t="s">
        <v>138</v>
      </c>
      <c r="BM192" s="119" t="s">
        <v>1286</v>
      </c>
    </row>
    <row r="193" spans="1:97" s="276" customFormat="1" ht="49.35" customHeight="1" x14ac:dyDescent="0.25">
      <c r="B193" s="277"/>
      <c r="C193" s="352" t="s">
        <v>857</v>
      </c>
      <c r="D193" s="352" t="s">
        <v>133</v>
      </c>
      <c r="E193" s="353" t="s">
        <v>1287</v>
      </c>
      <c r="F193" s="354" t="s">
        <v>1288</v>
      </c>
      <c r="G193" s="355" t="s">
        <v>165</v>
      </c>
      <c r="H193" s="356">
        <v>733.94</v>
      </c>
      <c r="I193" s="316"/>
      <c r="J193" s="372">
        <f t="shared" si="29"/>
        <v>0</v>
      </c>
      <c r="K193" s="354" t="s">
        <v>3</v>
      </c>
      <c r="L193" s="278"/>
      <c r="M193" s="279" t="s">
        <v>3</v>
      </c>
      <c r="N193" s="280" t="s">
        <v>46</v>
      </c>
      <c r="O193" s="281">
        <v>0</v>
      </c>
      <c r="P193" s="281">
        <f t="shared" si="20"/>
        <v>0</v>
      </c>
      <c r="Q193" s="281">
        <v>0</v>
      </c>
      <c r="R193" s="281">
        <f t="shared" si="21"/>
        <v>0</v>
      </c>
      <c r="S193" s="281">
        <v>0</v>
      </c>
      <c r="T193" s="282">
        <f t="shared" si="22"/>
        <v>0</v>
      </c>
      <c r="AR193" s="283" t="s">
        <v>138</v>
      </c>
      <c r="AT193" s="283" t="s">
        <v>133</v>
      </c>
      <c r="AU193" s="283" t="s">
        <v>85</v>
      </c>
      <c r="AY193" s="284" t="s">
        <v>131</v>
      </c>
      <c r="BE193" s="285">
        <f t="shared" si="23"/>
        <v>0</v>
      </c>
      <c r="BF193" s="285">
        <f t="shared" si="24"/>
        <v>0</v>
      </c>
      <c r="BG193" s="285">
        <f t="shared" si="25"/>
        <v>0</v>
      </c>
      <c r="BH193" s="285">
        <f t="shared" si="26"/>
        <v>0</v>
      </c>
      <c r="BI193" s="285">
        <f t="shared" si="27"/>
        <v>0</v>
      </c>
      <c r="BJ193" s="284" t="s">
        <v>83</v>
      </c>
      <c r="BK193" s="285">
        <f t="shared" si="28"/>
        <v>0</v>
      </c>
      <c r="BL193" s="284" t="s">
        <v>138</v>
      </c>
      <c r="BM193" s="283" t="s">
        <v>1289</v>
      </c>
    </row>
    <row r="194" spans="1:97" s="276" customFormat="1" ht="66.75" customHeight="1" x14ac:dyDescent="0.25">
      <c r="B194" s="277"/>
      <c r="C194" s="352" t="s">
        <v>861</v>
      </c>
      <c r="D194" s="352" t="s">
        <v>133</v>
      </c>
      <c r="E194" s="353" t="s">
        <v>1290</v>
      </c>
      <c r="F194" s="354" t="s">
        <v>1291</v>
      </c>
      <c r="G194" s="355" t="s">
        <v>165</v>
      </c>
      <c r="H194" s="356">
        <v>733.94</v>
      </c>
      <c r="I194" s="316"/>
      <c r="J194" s="372">
        <f t="shared" si="29"/>
        <v>0</v>
      </c>
      <c r="K194" s="354" t="s">
        <v>3</v>
      </c>
      <c r="L194" s="278"/>
      <c r="M194" s="279" t="s">
        <v>3</v>
      </c>
      <c r="N194" s="280" t="s">
        <v>46</v>
      </c>
      <c r="O194" s="281">
        <v>0</v>
      </c>
      <c r="P194" s="281">
        <f t="shared" si="20"/>
        <v>0</v>
      </c>
      <c r="Q194" s="281">
        <v>0</v>
      </c>
      <c r="R194" s="281">
        <f t="shared" si="21"/>
        <v>0</v>
      </c>
      <c r="S194" s="281">
        <v>0</v>
      </c>
      <c r="T194" s="282">
        <f t="shared" si="22"/>
        <v>0</v>
      </c>
      <c r="AR194" s="283" t="s">
        <v>138</v>
      </c>
      <c r="AT194" s="283" t="s">
        <v>133</v>
      </c>
      <c r="AU194" s="283" t="s">
        <v>85</v>
      </c>
      <c r="AY194" s="284" t="s">
        <v>131</v>
      </c>
      <c r="BE194" s="285">
        <f t="shared" si="23"/>
        <v>0</v>
      </c>
      <c r="BF194" s="285">
        <f t="shared" si="24"/>
        <v>0</v>
      </c>
      <c r="BG194" s="285">
        <f t="shared" si="25"/>
        <v>0</v>
      </c>
      <c r="BH194" s="285">
        <f t="shared" si="26"/>
        <v>0</v>
      </c>
      <c r="BI194" s="285">
        <f t="shared" si="27"/>
        <v>0</v>
      </c>
      <c r="BJ194" s="284" t="s">
        <v>83</v>
      </c>
      <c r="BK194" s="285">
        <f t="shared" si="28"/>
        <v>0</v>
      </c>
      <c r="BL194" s="284" t="s">
        <v>138</v>
      </c>
      <c r="BM194" s="283" t="s">
        <v>1292</v>
      </c>
    </row>
    <row r="195" spans="1:97" s="276" customFormat="1" ht="37.75" customHeight="1" x14ac:dyDescent="0.25">
      <c r="B195" s="277"/>
      <c r="C195" s="352" t="s">
        <v>866</v>
      </c>
      <c r="D195" s="352" t="s">
        <v>133</v>
      </c>
      <c r="E195" s="353" t="s">
        <v>1293</v>
      </c>
      <c r="F195" s="354" t="s">
        <v>1294</v>
      </c>
      <c r="G195" s="355" t="s">
        <v>165</v>
      </c>
      <c r="H195" s="356">
        <v>733.94</v>
      </c>
      <c r="I195" s="316"/>
      <c r="J195" s="372">
        <f t="shared" si="29"/>
        <v>0</v>
      </c>
      <c r="K195" s="354" t="s">
        <v>3</v>
      </c>
      <c r="L195" s="278"/>
      <c r="M195" s="279" t="s">
        <v>3</v>
      </c>
      <c r="N195" s="280" t="s">
        <v>46</v>
      </c>
      <c r="O195" s="281">
        <v>0</v>
      </c>
      <c r="P195" s="281">
        <f t="shared" si="20"/>
        <v>0</v>
      </c>
      <c r="Q195" s="281">
        <v>0</v>
      </c>
      <c r="R195" s="281">
        <f t="shared" si="21"/>
        <v>0</v>
      </c>
      <c r="S195" s="281">
        <v>0</v>
      </c>
      <c r="T195" s="282">
        <f t="shared" si="22"/>
        <v>0</v>
      </c>
      <c r="AR195" s="283" t="s">
        <v>138</v>
      </c>
      <c r="AT195" s="283" t="s">
        <v>133</v>
      </c>
      <c r="AU195" s="283" t="s">
        <v>85</v>
      </c>
      <c r="AY195" s="284" t="s">
        <v>131</v>
      </c>
      <c r="BE195" s="285">
        <f t="shared" si="23"/>
        <v>0</v>
      </c>
      <c r="BF195" s="285">
        <f t="shared" si="24"/>
        <v>0</v>
      </c>
      <c r="BG195" s="285">
        <f t="shared" si="25"/>
        <v>0</v>
      </c>
      <c r="BH195" s="285">
        <f t="shared" si="26"/>
        <v>0</v>
      </c>
      <c r="BI195" s="285">
        <f t="shared" si="27"/>
        <v>0</v>
      </c>
      <c r="BJ195" s="284" t="s">
        <v>83</v>
      </c>
      <c r="BK195" s="285">
        <f t="shared" si="28"/>
        <v>0</v>
      </c>
      <c r="BL195" s="284" t="s">
        <v>138</v>
      </c>
      <c r="BM195" s="283" t="s">
        <v>1295</v>
      </c>
    </row>
    <row r="196" spans="1:97" s="1" customFormat="1" ht="33" hidden="1" customHeight="1" x14ac:dyDescent="0.25">
      <c r="B196" s="108"/>
      <c r="C196" s="109" t="s">
        <v>870</v>
      </c>
      <c r="D196" s="109"/>
      <c r="E196" s="110"/>
      <c r="F196" s="230" t="s">
        <v>1296</v>
      </c>
      <c r="G196" s="112" t="s">
        <v>3</v>
      </c>
      <c r="H196" s="113"/>
      <c r="I196" s="114"/>
      <c r="J196" s="114"/>
      <c r="K196" s="111" t="s">
        <v>3</v>
      </c>
      <c r="L196" s="26"/>
      <c r="M196" s="115" t="s">
        <v>3</v>
      </c>
      <c r="N196" s="116" t="s">
        <v>46</v>
      </c>
      <c r="O196" s="117">
        <v>0</v>
      </c>
      <c r="P196" s="117">
        <f t="shared" si="20"/>
        <v>0</v>
      </c>
      <c r="Q196" s="117">
        <v>0</v>
      </c>
      <c r="R196" s="117">
        <f t="shared" si="21"/>
        <v>0</v>
      </c>
      <c r="S196" s="117">
        <v>0</v>
      </c>
      <c r="T196" s="118">
        <f t="shared" si="22"/>
        <v>0</v>
      </c>
      <c r="AR196" s="119" t="s">
        <v>138</v>
      </c>
      <c r="AT196" s="119" t="s">
        <v>133</v>
      </c>
      <c r="AU196" s="119" t="s">
        <v>85</v>
      </c>
      <c r="AY196" s="17" t="s">
        <v>131</v>
      </c>
      <c r="BE196" s="120">
        <f t="shared" si="23"/>
        <v>0</v>
      </c>
      <c r="BF196" s="120">
        <f t="shared" si="24"/>
        <v>0</v>
      </c>
      <c r="BG196" s="120">
        <f t="shared" si="25"/>
        <v>0</v>
      </c>
      <c r="BH196" s="120">
        <f t="shared" si="26"/>
        <v>0</v>
      </c>
      <c r="BI196" s="120">
        <f t="shared" si="27"/>
        <v>0</v>
      </c>
      <c r="BJ196" s="17" t="s">
        <v>83</v>
      </c>
      <c r="BK196" s="120">
        <f t="shared" si="28"/>
        <v>0</v>
      </c>
      <c r="BL196" s="17" t="s">
        <v>138</v>
      </c>
      <c r="BM196" s="119" t="s">
        <v>1297</v>
      </c>
    </row>
    <row r="197" spans="1:97" s="1" customFormat="1" ht="66.75" customHeight="1" x14ac:dyDescent="0.25">
      <c r="B197" s="108"/>
      <c r="C197" s="325" t="s">
        <v>875</v>
      </c>
      <c r="D197" s="325" t="s">
        <v>145</v>
      </c>
      <c r="E197" s="326" t="s">
        <v>1298</v>
      </c>
      <c r="F197" s="327" t="s">
        <v>1299</v>
      </c>
      <c r="G197" s="328" t="s">
        <v>1164</v>
      </c>
      <c r="H197" s="329">
        <v>1900</v>
      </c>
      <c r="I197" s="317"/>
      <c r="J197" s="341">
        <f t="shared" si="29"/>
        <v>0</v>
      </c>
      <c r="K197" s="327" t="s">
        <v>3</v>
      </c>
      <c r="L197" s="142"/>
      <c r="M197" s="143" t="s">
        <v>3</v>
      </c>
      <c r="N197" s="144" t="s">
        <v>46</v>
      </c>
      <c r="O197" s="117">
        <v>0</v>
      </c>
      <c r="P197" s="117">
        <f t="shared" si="20"/>
        <v>0</v>
      </c>
      <c r="Q197" s="117">
        <v>0</v>
      </c>
      <c r="R197" s="117">
        <f t="shared" si="21"/>
        <v>0</v>
      </c>
      <c r="S197" s="117">
        <v>0</v>
      </c>
      <c r="T197" s="118">
        <f t="shared" si="22"/>
        <v>0</v>
      </c>
      <c r="AR197" s="119" t="s">
        <v>149</v>
      </c>
      <c r="AT197" s="119" t="s">
        <v>145</v>
      </c>
      <c r="AU197" s="119" t="s">
        <v>85</v>
      </c>
      <c r="AY197" s="17" t="s">
        <v>131</v>
      </c>
      <c r="BE197" s="120">
        <f t="shared" si="23"/>
        <v>0</v>
      </c>
      <c r="BF197" s="120">
        <f t="shared" si="24"/>
        <v>0</v>
      </c>
      <c r="BG197" s="120">
        <f t="shared" si="25"/>
        <v>0</v>
      </c>
      <c r="BH197" s="120">
        <f t="shared" si="26"/>
        <v>0</v>
      </c>
      <c r="BI197" s="120">
        <f t="shared" si="27"/>
        <v>0</v>
      </c>
      <c r="BJ197" s="17" t="s">
        <v>83</v>
      </c>
      <c r="BK197" s="120">
        <f t="shared" si="28"/>
        <v>0</v>
      </c>
      <c r="BL197" s="17" t="s">
        <v>138</v>
      </c>
      <c r="BM197" s="119" t="s">
        <v>1300</v>
      </c>
    </row>
    <row r="198" spans="1:97" s="276" customFormat="1" ht="37.75" customHeight="1" x14ac:dyDescent="0.25">
      <c r="B198" s="277"/>
      <c r="C198" s="352" t="s">
        <v>880</v>
      </c>
      <c r="D198" s="352" t="s">
        <v>133</v>
      </c>
      <c r="E198" s="353" t="s">
        <v>1301</v>
      </c>
      <c r="F198" s="354" t="s">
        <v>1302</v>
      </c>
      <c r="G198" s="355" t="s">
        <v>165</v>
      </c>
      <c r="H198" s="356">
        <v>733.94</v>
      </c>
      <c r="I198" s="316"/>
      <c r="J198" s="372">
        <f t="shared" si="29"/>
        <v>0</v>
      </c>
      <c r="K198" s="354" t="s">
        <v>3</v>
      </c>
      <c r="L198" s="278"/>
      <c r="M198" s="279" t="s">
        <v>3</v>
      </c>
      <c r="N198" s="280" t="s">
        <v>46</v>
      </c>
      <c r="O198" s="281">
        <v>0</v>
      </c>
      <c r="P198" s="281">
        <f t="shared" si="20"/>
        <v>0</v>
      </c>
      <c r="Q198" s="281">
        <v>0</v>
      </c>
      <c r="R198" s="281">
        <f t="shared" si="21"/>
        <v>0</v>
      </c>
      <c r="S198" s="281">
        <v>0</v>
      </c>
      <c r="T198" s="282">
        <f t="shared" si="22"/>
        <v>0</v>
      </c>
      <c r="AR198" s="283" t="s">
        <v>138</v>
      </c>
      <c r="AT198" s="283" t="s">
        <v>133</v>
      </c>
      <c r="AU198" s="283" t="s">
        <v>85</v>
      </c>
      <c r="AY198" s="284" t="s">
        <v>131</v>
      </c>
      <c r="BE198" s="285">
        <f t="shared" si="23"/>
        <v>0</v>
      </c>
      <c r="BF198" s="285">
        <f t="shared" si="24"/>
        <v>0</v>
      </c>
      <c r="BG198" s="285">
        <f t="shared" si="25"/>
        <v>0</v>
      </c>
      <c r="BH198" s="285">
        <f t="shared" si="26"/>
        <v>0</v>
      </c>
      <c r="BI198" s="285">
        <f t="shared" si="27"/>
        <v>0</v>
      </c>
      <c r="BJ198" s="284" t="s">
        <v>83</v>
      </c>
      <c r="BK198" s="285">
        <f t="shared" si="28"/>
        <v>0</v>
      </c>
      <c r="BL198" s="284" t="s">
        <v>138</v>
      </c>
      <c r="BM198" s="283" t="s">
        <v>1303</v>
      </c>
    </row>
    <row r="199" spans="1:97" s="276" customFormat="1" ht="33" customHeight="1" x14ac:dyDescent="0.25">
      <c r="B199" s="277"/>
      <c r="C199" s="352" t="s">
        <v>887</v>
      </c>
      <c r="D199" s="352" t="s">
        <v>133</v>
      </c>
      <c r="E199" s="353" t="s">
        <v>1304</v>
      </c>
      <c r="F199" s="354" t="s">
        <v>1305</v>
      </c>
      <c r="G199" s="355" t="s">
        <v>165</v>
      </c>
      <c r="H199" s="356">
        <v>733.94</v>
      </c>
      <c r="I199" s="316"/>
      <c r="J199" s="372">
        <f t="shared" si="29"/>
        <v>0</v>
      </c>
      <c r="K199" s="354" t="s">
        <v>3</v>
      </c>
      <c r="L199" s="278"/>
      <c r="M199" s="279" t="s">
        <v>3</v>
      </c>
      <c r="N199" s="280" t="s">
        <v>46</v>
      </c>
      <c r="O199" s="281">
        <v>0</v>
      </c>
      <c r="P199" s="281">
        <f t="shared" si="20"/>
        <v>0</v>
      </c>
      <c r="Q199" s="281">
        <v>0</v>
      </c>
      <c r="R199" s="281">
        <f t="shared" si="21"/>
        <v>0</v>
      </c>
      <c r="S199" s="281">
        <v>0</v>
      </c>
      <c r="T199" s="282">
        <f t="shared" si="22"/>
        <v>0</v>
      </c>
      <c r="AR199" s="283" t="s">
        <v>138</v>
      </c>
      <c r="AT199" s="283" t="s">
        <v>133</v>
      </c>
      <c r="AU199" s="283" t="s">
        <v>85</v>
      </c>
      <c r="AY199" s="284" t="s">
        <v>131</v>
      </c>
      <c r="BE199" s="285">
        <f t="shared" si="23"/>
        <v>0</v>
      </c>
      <c r="BF199" s="285">
        <f t="shared" si="24"/>
        <v>0</v>
      </c>
      <c r="BG199" s="285">
        <f t="shared" si="25"/>
        <v>0</v>
      </c>
      <c r="BH199" s="285">
        <f t="shared" si="26"/>
        <v>0</v>
      </c>
      <c r="BI199" s="285">
        <f t="shared" si="27"/>
        <v>0</v>
      </c>
      <c r="BJ199" s="284" t="s">
        <v>83</v>
      </c>
      <c r="BK199" s="285">
        <f t="shared" si="28"/>
        <v>0</v>
      </c>
      <c r="BL199" s="284" t="s">
        <v>138</v>
      </c>
      <c r="BM199" s="283" t="s">
        <v>1306</v>
      </c>
    </row>
    <row r="200" spans="1:97" s="276" customFormat="1" ht="33" customHeight="1" x14ac:dyDescent="0.25">
      <c r="A200" s="1"/>
      <c r="B200" s="108"/>
      <c r="C200" s="320" t="s">
        <v>892</v>
      </c>
      <c r="D200" s="320"/>
      <c r="E200" s="321"/>
      <c r="F200" s="364" t="s">
        <v>1307</v>
      </c>
      <c r="G200" s="323" t="s">
        <v>3</v>
      </c>
      <c r="H200" s="366"/>
      <c r="I200" s="351"/>
      <c r="J200" s="375"/>
      <c r="K200" s="322" t="s">
        <v>3</v>
      </c>
      <c r="L200" s="278"/>
      <c r="M200" s="279" t="s">
        <v>3</v>
      </c>
      <c r="N200" s="280" t="s">
        <v>46</v>
      </c>
      <c r="O200" s="281">
        <v>0</v>
      </c>
      <c r="P200" s="281">
        <f t="shared" si="20"/>
        <v>0</v>
      </c>
      <c r="Q200" s="281">
        <v>0</v>
      </c>
      <c r="R200" s="281">
        <f t="shared" si="21"/>
        <v>0</v>
      </c>
      <c r="S200" s="281">
        <v>0</v>
      </c>
      <c r="T200" s="282">
        <f t="shared" si="22"/>
        <v>0</v>
      </c>
      <c r="AR200" s="283" t="s">
        <v>138</v>
      </c>
      <c r="AT200" s="283" t="s">
        <v>133</v>
      </c>
      <c r="AU200" s="283" t="s">
        <v>85</v>
      </c>
      <c r="AY200" s="284" t="s">
        <v>131</v>
      </c>
      <c r="BE200" s="285">
        <f t="shared" si="23"/>
        <v>0</v>
      </c>
      <c r="BF200" s="285">
        <f t="shared" si="24"/>
        <v>0</v>
      </c>
      <c r="BG200" s="285">
        <f t="shared" si="25"/>
        <v>0</v>
      </c>
      <c r="BH200" s="285">
        <f t="shared" si="26"/>
        <v>0</v>
      </c>
      <c r="BI200" s="285">
        <f t="shared" si="27"/>
        <v>0</v>
      </c>
      <c r="BJ200" s="284" t="s">
        <v>83</v>
      </c>
      <c r="BK200" s="285">
        <f t="shared" si="28"/>
        <v>0</v>
      </c>
      <c r="BL200" s="284" t="s">
        <v>138</v>
      </c>
      <c r="BM200" s="283" t="s">
        <v>1308</v>
      </c>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row>
    <row r="201" spans="1:97" s="1" customFormat="1" ht="66.75" customHeight="1" x14ac:dyDescent="0.25">
      <c r="B201" s="108"/>
      <c r="C201" s="325" t="s">
        <v>898</v>
      </c>
      <c r="D201" s="325" t="s">
        <v>145</v>
      </c>
      <c r="E201" s="326" t="s">
        <v>1309</v>
      </c>
      <c r="F201" s="327" t="s">
        <v>1310</v>
      </c>
      <c r="G201" s="328" t="s">
        <v>1164</v>
      </c>
      <c r="H201" s="329">
        <v>110</v>
      </c>
      <c r="I201" s="317"/>
      <c r="J201" s="341">
        <f t="shared" si="29"/>
        <v>0</v>
      </c>
      <c r="K201" s="327" t="s">
        <v>3</v>
      </c>
      <c r="L201" s="142"/>
      <c r="M201" s="143" t="s">
        <v>3</v>
      </c>
      <c r="N201" s="144" t="s">
        <v>46</v>
      </c>
      <c r="O201" s="117">
        <v>0</v>
      </c>
      <c r="P201" s="117">
        <f t="shared" si="20"/>
        <v>0</v>
      </c>
      <c r="Q201" s="117">
        <v>0</v>
      </c>
      <c r="R201" s="117">
        <f t="shared" si="21"/>
        <v>0</v>
      </c>
      <c r="S201" s="117">
        <v>0</v>
      </c>
      <c r="T201" s="118">
        <f t="shared" si="22"/>
        <v>0</v>
      </c>
      <c r="AR201" s="119" t="s">
        <v>149</v>
      </c>
      <c r="AT201" s="119" t="s">
        <v>145</v>
      </c>
      <c r="AU201" s="119" t="s">
        <v>85</v>
      </c>
      <c r="AY201" s="17" t="s">
        <v>131</v>
      </c>
      <c r="BE201" s="120">
        <f t="shared" si="23"/>
        <v>0</v>
      </c>
      <c r="BF201" s="120">
        <f t="shared" si="24"/>
        <v>0</v>
      </c>
      <c r="BG201" s="120">
        <f t="shared" si="25"/>
        <v>0</v>
      </c>
      <c r="BH201" s="120">
        <f t="shared" si="26"/>
        <v>0</v>
      </c>
      <c r="BI201" s="120">
        <f t="shared" si="27"/>
        <v>0</v>
      </c>
      <c r="BJ201" s="17" t="s">
        <v>83</v>
      </c>
      <c r="BK201" s="120">
        <f t="shared" si="28"/>
        <v>0</v>
      </c>
      <c r="BL201" s="17" t="s">
        <v>138</v>
      </c>
      <c r="BM201" s="119" t="s">
        <v>1311</v>
      </c>
    </row>
    <row r="202" spans="1:97" s="276" customFormat="1" ht="49.35" customHeight="1" x14ac:dyDescent="0.25">
      <c r="B202" s="277"/>
      <c r="C202" s="352" t="s">
        <v>902</v>
      </c>
      <c r="D202" s="352" t="s">
        <v>133</v>
      </c>
      <c r="E202" s="353" t="s">
        <v>1312</v>
      </c>
      <c r="F202" s="354" t="s">
        <v>1313</v>
      </c>
      <c r="G202" s="355" t="s">
        <v>165</v>
      </c>
      <c r="H202" s="356">
        <v>733.94</v>
      </c>
      <c r="I202" s="316"/>
      <c r="J202" s="372">
        <f t="shared" si="29"/>
        <v>0</v>
      </c>
      <c r="K202" s="354" t="s">
        <v>3</v>
      </c>
      <c r="L202" s="278"/>
      <c r="M202" s="279" t="s">
        <v>3</v>
      </c>
      <c r="N202" s="280" t="s">
        <v>46</v>
      </c>
      <c r="O202" s="281">
        <v>0</v>
      </c>
      <c r="P202" s="281">
        <f t="shared" si="20"/>
        <v>0</v>
      </c>
      <c r="Q202" s="281">
        <v>0</v>
      </c>
      <c r="R202" s="281">
        <f t="shared" si="21"/>
        <v>0</v>
      </c>
      <c r="S202" s="281">
        <v>0</v>
      </c>
      <c r="T202" s="282">
        <f t="shared" si="22"/>
        <v>0</v>
      </c>
      <c r="AR202" s="283" t="s">
        <v>138</v>
      </c>
      <c r="AT202" s="283" t="s">
        <v>133</v>
      </c>
      <c r="AU202" s="283" t="s">
        <v>85</v>
      </c>
      <c r="AY202" s="284" t="s">
        <v>131</v>
      </c>
      <c r="BE202" s="285">
        <f t="shared" si="23"/>
        <v>0</v>
      </c>
      <c r="BF202" s="285">
        <f t="shared" si="24"/>
        <v>0</v>
      </c>
      <c r="BG202" s="285">
        <f t="shared" si="25"/>
        <v>0</v>
      </c>
      <c r="BH202" s="285">
        <f t="shared" si="26"/>
        <v>0</v>
      </c>
      <c r="BI202" s="285">
        <f t="shared" si="27"/>
        <v>0</v>
      </c>
      <c r="BJ202" s="284" t="s">
        <v>83</v>
      </c>
      <c r="BK202" s="285">
        <f t="shared" si="28"/>
        <v>0</v>
      </c>
      <c r="BL202" s="284" t="s">
        <v>138</v>
      </c>
      <c r="BM202" s="283" t="s">
        <v>1314</v>
      </c>
    </row>
    <row r="203" spans="1:97" s="276" customFormat="1" ht="37.75" customHeight="1" x14ac:dyDescent="0.25">
      <c r="B203" s="277"/>
      <c r="C203" s="352" t="s">
        <v>906</v>
      </c>
      <c r="D203" s="352" t="s">
        <v>133</v>
      </c>
      <c r="E203" s="353" t="s">
        <v>1315</v>
      </c>
      <c r="F203" s="354" t="s">
        <v>1316</v>
      </c>
      <c r="G203" s="355" t="s">
        <v>165</v>
      </c>
      <c r="H203" s="356">
        <v>733.94</v>
      </c>
      <c r="I203" s="316"/>
      <c r="J203" s="372">
        <f t="shared" si="29"/>
        <v>0</v>
      </c>
      <c r="K203" s="354" t="s">
        <v>3</v>
      </c>
      <c r="L203" s="278"/>
      <c r="M203" s="279" t="s">
        <v>3</v>
      </c>
      <c r="N203" s="280" t="s">
        <v>46</v>
      </c>
      <c r="O203" s="281">
        <v>0</v>
      </c>
      <c r="P203" s="281">
        <f t="shared" si="20"/>
        <v>0</v>
      </c>
      <c r="Q203" s="281">
        <v>0</v>
      </c>
      <c r="R203" s="281">
        <f t="shared" si="21"/>
        <v>0</v>
      </c>
      <c r="S203" s="281">
        <v>0</v>
      </c>
      <c r="T203" s="282">
        <f t="shared" si="22"/>
        <v>0</v>
      </c>
      <c r="AR203" s="283" t="s">
        <v>138</v>
      </c>
      <c r="AT203" s="283" t="s">
        <v>133</v>
      </c>
      <c r="AU203" s="283" t="s">
        <v>85</v>
      </c>
      <c r="AY203" s="284" t="s">
        <v>131</v>
      </c>
      <c r="BE203" s="285">
        <f t="shared" si="23"/>
        <v>0</v>
      </c>
      <c r="BF203" s="285">
        <f t="shared" si="24"/>
        <v>0</v>
      </c>
      <c r="BG203" s="285">
        <f t="shared" si="25"/>
        <v>0</v>
      </c>
      <c r="BH203" s="285">
        <f t="shared" si="26"/>
        <v>0</v>
      </c>
      <c r="BI203" s="285">
        <f t="shared" si="27"/>
        <v>0</v>
      </c>
      <c r="BJ203" s="284" t="s">
        <v>83</v>
      </c>
      <c r="BK203" s="285">
        <f t="shared" si="28"/>
        <v>0</v>
      </c>
      <c r="BL203" s="284" t="s">
        <v>138</v>
      </c>
      <c r="BM203" s="283" t="s">
        <v>1317</v>
      </c>
    </row>
    <row r="204" spans="1:97" s="1" customFormat="1" ht="37.75" hidden="1" customHeight="1" x14ac:dyDescent="0.25">
      <c r="B204" s="108"/>
      <c r="C204" s="109" t="s">
        <v>912</v>
      </c>
      <c r="D204" s="109"/>
      <c r="E204" s="110"/>
      <c r="F204" s="230" t="s">
        <v>1318</v>
      </c>
      <c r="G204" s="112" t="s">
        <v>3</v>
      </c>
      <c r="H204" s="113"/>
      <c r="I204" s="114"/>
      <c r="J204" s="114"/>
      <c r="K204" s="111" t="s">
        <v>3</v>
      </c>
      <c r="L204" s="26"/>
      <c r="M204" s="115" t="s">
        <v>3</v>
      </c>
      <c r="N204" s="116" t="s">
        <v>46</v>
      </c>
      <c r="O204" s="117">
        <v>0</v>
      </c>
      <c r="P204" s="117">
        <f t="shared" si="20"/>
        <v>0</v>
      </c>
      <c r="Q204" s="117">
        <v>0</v>
      </c>
      <c r="R204" s="117">
        <f t="shared" si="21"/>
        <v>0</v>
      </c>
      <c r="S204" s="117">
        <v>0</v>
      </c>
      <c r="T204" s="118">
        <f t="shared" si="22"/>
        <v>0</v>
      </c>
      <c r="AR204" s="119" t="s">
        <v>138</v>
      </c>
      <c r="AT204" s="119" t="s">
        <v>133</v>
      </c>
      <c r="AU204" s="119" t="s">
        <v>85</v>
      </c>
      <c r="AY204" s="17" t="s">
        <v>131</v>
      </c>
      <c r="BE204" s="120">
        <f t="shared" si="23"/>
        <v>0</v>
      </c>
      <c r="BF204" s="120">
        <f t="shared" si="24"/>
        <v>0</v>
      </c>
      <c r="BG204" s="120">
        <f t="shared" si="25"/>
        <v>0</v>
      </c>
      <c r="BH204" s="120">
        <f t="shared" si="26"/>
        <v>0</v>
      </c>
      <c r="BI204" s="120">
        <f t="shared" si="27"/>
        <v>0</v>
      </c>
      <c r="BJ204" s="17" t="s">
        <v>83</v>
      </c>
      <c r="BK204" s="120">
        <f t="shared" si="28"/>
        <v>0</v>
      </c>
      <c r="BL204" s="17" t="s">
        <v>138</v>
      </c>
      <c r="BM204" s="119" t="s">
        <v>1319</v>
      </c>
    </row>
    <row r="205" spans="1:97" s="1" customFormat="1" ht="66.75" customHeight="1" x14ac:dyDescent="0.25">
      <c r="B205" s="108"/>
      <c r="C205" s="325" t="s">
        <v>917</v>
      </c>
      <c r="D205" s="325" t="s">
        <v>145</v>
      </c>
      <c r="E205" s="326" t="s">
        <v>1320</v>
      </c>
      <c r="F205" s="327" t="s">
        <v>1321</v>
      </c>
      <c r="G205" s="328" t="s">
        <v>1164</v>
      </c>
      <c r="H205" s="329">
        <v>300</v>
      </c>
      <c r="I205" s="317"/>
      <c r="J205" s="341">
        <f t="shared" si="29"/>
        <v>0</v>
      </c>
      <c r="K205" s="327" t="s">
        <v>3</v>
      </c>
      <c r="L205" s="142"/>
      <c r="M205" s="143" t="s">
        <v>3</v>
      </c>
      <c r="N205" s="144" t="s">
        <v>46</v>
      </c>
      <c r="O205" s="117">
        <v>0</v>
      </c>
      <c r="P205" s="117">
        <f t="shared" si="20"/>
        <v>0</v>
      </c>
      <c r="Q205" s="117">
        <v>0</v>
      </c>
      <c r="R205" s="117">
        <f t="shared" si="21"/>
        <v>0</v>
      </c>
      <c r="S205" s="117">
        <v>0</v>
      </c>
      <c r="T205" s="118">
        <f t="shared" si="22"/>
        <v>0</v>
      </c>
      <c r="AR205" s="119" t="s">
        <v>149</v>
      </c>
      <c r="AT205" s="119" t="s">
        <v>145</v>
      </c>
      <c r="AU205" s="119" t="s">
        <v>85</v>
      </c>
      <c r="AY205" s="17" t="s">
        <v>131</v>
      </c>
      <c r="BE205" s="120">
        <f t="shared" si="23"/>
        <v>0</v>
      </c>
      <c r="BF205" s="120">
        <f t="shared" si="24"/>
        <v>0</v>
      </c>
      <c r="BG205" s="120">
        <f t="shared" si="25"/>
        <v>0</v>
      </c>
      <c r="BH205" s="120">
        <f t="shared" si="26"/>
        <v>0</v>
      </c>
      <c r="BI205" s="120">
        <f t="shared" si="27"/>
        <v>0</v>
      </c>
      <c r="BJ205" s="17" t="s">
        <v>83</v>
      </c>
      <c r="BK205" s="120">
        <f t="shared" si="28"/>
        <v>0</v>
      </c>
      <c r="BL205" s="17" t="s">
        <v>138</v>
      </c>
      <c r="BM205" s="119" t="s">
        <v>1322</v>
      </c>
    </row>
    <row r="206" spans="1:97" s="11" customFormat="1" ht="22.95" customHeight="1" x14ac:dyDescent="0.3">
      <c r="B206" s="97"/>
      <c r="D206" s="98" t="s">
        <v>74</v>
      </c>
      <c r="E206" s="106" t="s">
        <v>1323</v>
      </c>
      <c r="F206" s="357" t="s">
        <v>1324</v>
      </c>
      <c r="J206" s="107">
        <f>BK206</f>
        <v>0</v>
      </c>
      <c r="L206" s="97"/>
      <c r="M206" s="101"/>
      <c r="P206" s="102">
        <f>SUM(P207:P266)</f>
        <v>0</v>
      </c>
      <c r="R206" s="102">
        <f>SUM(R207:R266)</f>
        <v>0</v>
      </c>
      <c r="T206" s="103">
        <f>SUM(T207:T266)</f>
        <v>0</v>
      </c>
      <c r="AR206" s="98" t="s">
        <v>83</v>
      </c>
      <c r="AT206" s="104" t="s">
        <v>74</v>
      </c>
      <c r="AU206" s="104" t="s">
        <v>83</v>
      </c>
      <c r="AY206" s="98" t="s">
        <v>131</v>
      </c>
      <c r="BK206" s="105">
        <f>SUM(BK207:BK266)</f>
        <v>0</v>
      </c>
    </row>
    <row r="207" spans="1:97" s="1" customFormat="1" ht="24.2" hidden="1" customHeight="1" x14ac:dyDescent="0.25">
      <c r="B207" s="108"/>
      <c r="C207" s="109" t="s">
        <v>921</v>
      </c>
      <c r="D207" s="109"/>
      <c r="E207" s="110"/>
      <c r="F207" s="230" t="s">
        <v>1325</v>
      </c>
      <c r="G207" s="112" t="s">
        <v>3</v>
      </c>
      <c r="H207" s="113"/>
      <c r="I207" s="114"/>
      <c r="J207" s="114"/>
      <c r="K207" s="111" t="s">
        <v>3</v>
      </c>
      <c r="L207" s="26"/>
      <c r="M207" s="115" t="s">
        <v>3</v>
      </c>
      <c r="N207" s="116" t="s">
        <v>46</v>
      </c>
      <c r="O207" s="117">
        <v>0</v>
      </c>
      <c r="P207" s="117">
        <f t="shared" ref="P207:P238" si="30">O207*H207</f>
        <v>0</v>
      </c>
      <c r="Q207" s="117">
        <v>0</v>
      </c>
      <c r="R207" s="117">
        <f t="shared" ref="R207:R238" si="31">Q207*H207</f>
        <v>0</v>
      </c>
      <c r="S207" s="117">
        <v>0</v>
      </c>
      <c r="T207" s="118">
        <f t="shared" ref="T207:T238" si="32">S207*H207</f>
        <v>0</v>
      </c>
      <c r="AR207" s="119" t="s">
        <v>138</v>
      </c>
      <c r="AT207" s="119" t="s">
        <v>133</v>
      </c>
      <c r="AU207" s="119" t="s">
        <v>85</v>
      </c>
      <c r="AY207" s="17" t="s">
        <v>131</v>
      </c>
      <c r="BE207" s="120">
        <f t="shared" ref="BE207:BE238" si="33">IF(N207="základní",J207,0)</f>
        <v>0</v>
      </c>
      <c r="BF207" s="120">
        <f t="shared" ref="BF207:BF238" si="34">IF(N207="snížená",J207,0)</f>
        <v>0</v>
      </c>
      <c r="BG207" s="120">
        <f t="shared" ref="BG207:BG238" si="35">IF(N207="zákl. přenesená",J207,0)</f>
        <v>0</v>
      </c>
      <c r="BH207" s="120">
        <f t="shared" ref="BH207:BH238" si="36">IF(N207="sníž. přenesená",J207,0)</f>
        <v>0</v>
      </c>
      <c r="BI207" s="120">
        <f t="shared" ref="BI207:BI238" si="37">IF(N207="nulová",J207,0)</f>
        <v>0</v>
      </c>
      <c r="BJ207" s="17" t="s">
        <v>83</v>
      </c>
      <c r="BK207" s="120">
        <f t="shared" ref="BK207:BK238" si="38">ROUND(I207*H207,2)</f>
        <v>0</v>
      </c>
      <c r="BL207" s="17" t="s">
        <v>138</v>
      </c>
      <c r="BM207" s="119" t="s">
        <v>1326</v>
      </c>
    </row>
    <row r="208" spans="1:97" s="276" customFormat="1" ht="76.349999999999994" customHeight="1" x14ac:dyDescent="0.25">
      <c r="B208" s="277"/>
      <c r="C208" s="352" t="s">
        <v>927</v>
      </c>
      <c r="D208" s="352" t="s">
        <v>133</v>
      </c>
      <c r="E208" s="353" t="s">
        <v>1327</v>
      </c>
      <c r="F208" s="354" t="s">
        <v>1328</v>
      </c>
      <c r="G208" s="355" t="s">
        <v>165</v>
      </c>
      <c r="H208" s="356">
        <v>259.77</v>
      </c>
      <c r="I208" s="316"/>
      <c r="J208" s="372">
        <f t="shared" ref="J208:J238" si="39">ROUND(I208*H208,2)</f>
        <v>0</v>
      </c>
      <c r="K208" s="354" t="s">
        <v>3</v>
      </c>
      <c r="L208" s="278"/>
      <c r="M208" s="279" t="s">
        <v>3</v>
      </c>
      <c r="N208" s="280" t="s">
        <v>46</v>
      </c>
      <c r="O208" s="281">
        <v>0</v>
      </c>
      <c r="P208" s="281">
        <f t="shared" si="30"/>
        <v>0</v>
      </c>
      <c r="Q208" s="281">
        <v>0</v>
      </c>
      <c r="R208" s="281">
        <f t="shared" si="31"/>
        <v>0</v>
      </c>
      <c r="S208" s="281">
        <v>0</v>
      </c>
      <c r="T208" s="282">
        <f t="shared" si="32"/>
        <v>0</v>
      </c>
      <c r="AR208" s="283" t="s">
        <v>138</v>
      </c>
      <c r="AT208" s="283" t="s">
        <v>133</v>
      </c>
      <c r="AU208" s="283" t="s">
        <v>85</v>
      </c>
      <c r="AY208" s="284" t="s">
        <v>131</v>
      </c>
      <c r="BE208" s="285">
        <f t="shared" si="33"/>
        <v>0</v>
      </c>
      <c r="BF208" s="285">
        <f t="shared" si="34"/>
        <v>0</v>
      </c>
      <c r="BG208" s="285">
        <f t="shared" si="35"/>
        <v>0</v>
      </c>
      <c r="BH208" s="285">
        <f t="shared" si="36"/>
        <v>0</v>
      </c>
      <c r="BI208" s="285">
        <f t="shared" si="37"/>
        <v>0</v>
      </c>
      <c r="BJ208" s="284" t="s">
        <v>83</v>
      </c>
      <c r="BK208" s="285">
        <f t="shared" si="38"/>
        <v>0</v>
      </c>
      <c r="BL208" s="284" t="s">
        <v>138</v>
      </c>
      <c r="BM208" s="283" t="s">
        <v>1329</v>
      </c>
    </row>
    <row r="209" spans="1:65" s="276" customFormat="1" ht="37.75" customHeight="1" x14ac:dyDescent="0.25">
      <c r="B209" s="277"/>
      <c r="C209" s="352" t="s">
        <v>934</v>
      </c>
      <c r="D209" s="352" t="s">
        <v>133</v>
      </c>
      <c r="E209" s="353" t="s">
        <v>1330</v>
      </c>
      <c r="F209" s="354" t="s">
        <v>1331</v>
      </c>
      <c r="G209" s="355" t="s">
        <v>165</v>
      </c>
      <c r="H209" s="356">
        <v>259.77</v>
      </c>
      <c r="I209" s="316"/>
      <c r="J209" s="372">
        <f t="shared" si="39"/>
        <v>0</v>
      </c>
      <c r="K209" s="354" t="s">
        <v>3</v>
      </c>
      <c r="L209" s="278"/>
      <c r="M209" s="279" t="s">
        <v>3</v>
      </c>
      <c r="N209" s="280" t="s">
        <v>46</v>
      </c>
      <c r="O209" s="281">
        <v>0</v>
      </c>
      <c r="P209" s="281">
        <f t="shared" si="30"/>
        <v>0</v>
      </c>
      <c r="Q209" s="281">
        <v>0</v>
      </c>
      <c r="R209" s="281">
        <f t="shared" si="31"/>
        <v>0</v>
      </c>
      <c r="S209" s="281">
        <v>0</v>
      </c>
      <c r="T209" s="282">
        <f t="shared" si="32"/>
        <v>0</v>
      </c>
      <c r="AR209" s="283" t="s">
        <v>138</v>
      </c>
      <c r="AT209" s="283" t="s">
        <v>133</v>
      </c>
      <c r="AU209" s="283" t="s">
        <v>85</v>
      </c>
      <c r="AY209" s="284" t="s">
        <v>131</v>
      </c>
      <c r="BE209" s="285">
        <f t="shared" si="33"/>
        <v>0</v>
      </c>
      <c r="BF209" s="285">
        <f t="shared" si="34"/>
        <v>0</v>
      </c>
      <c r="BG209" s="285">
        <f t="shared" si="35"/>
        <v>0</v>
      </c>
      <c r="BH209" s="285">
        <f t="shared" si="36"/>
        <v>0</v>
      </c>
      <c r="BI209" s="285">
        <f t="shared" si="37"/>
        <v>0</v>
      </c>
      <c r="BJ209" s="284" t="s">
        <v>83</v>
      </c>
      <c r="BK209" s="285">
        <f t="shared" si="38"/>
        <v>0</v>
      </c>
      <c r="BL209" s="284" t="s">
        <v>138</v>
      </c>
      <c r="BM209" s="283" t="s">
        <v>1332</v>
      </c>
    </row>
    <row r="210" spans="1:65" s="1" customFormat="1" ht="55.55" hidden="1" customHeight="1" x14ac:dyDescent="0.25">
      <c r="B210" s="108"/>
      <c r="C210" s="109" t="s">
        <v>943</v>
      </c>
      <c r="D210" s="109"/>
      <c r="E210" s="110"/>
      <c r="F210" s="230" t="s">
        <v>1333</v>
      </c>
      <c r="G210" s="112" t="s">
        <v>3</v>
      </c>
      <c r="H210" s="113"/>
      <c r="I210" s="114"/>
      <c r="J210" s="114"/>
      <c r="K210" s="111" t="s">
        <v>3</v>
      </c>
      <c r="L210" s="26"/>
      <c r="M210" s="115" t="s">
        <v>3</v>
      </c>
      <c r="N210" s="116" t="s">
        <v>46</v>
      </c>
      <c r="O210" s="117">
        <v>0</v>
      </c>
      <c r="P210" s="117">
        <f t="shared" si="30"/>
        <v>0</v>
      </c>
      <c r="Q210" s="117">
        <v>0</v>
      </c>
      <c r="R210" s="117">
        <f t="shared" si="31"/>
        <v>0</v>
      </c>
      <c r="S210" s="117">
        <v>0</v>
      </c>
      <c r="T210" s="118">
        <f t="shared" si="32"/>
        <v>0</v>
      </c>
      <c r="AR210" s="119" t="s">
        <v>138</v>
      </c>
      <c r="AT210" s="119" t="s">
        <v>133</v>
      </c>
      <c r="AU210" s="119" t="s">
        <v>85</v>
      </c>
      <c r="AY210" s="17" t="s">
        <v>131</v>
      </c>
      <c r="BE210" s="120">
        <f t="shared" si="33"/>
        <v>0</v>
      </c>
      <c r="BF210" s="120">
        <f t="shared" si="34"/>
        <v>0</v>
      </c>
      <c r="BG210" s="120">
        <f t="shared" si="35"/>
        <v>0</v>
      </c>
      <c r="BH210" s="120">
        <f t="shared" si="36"/>
        <v>0</v>
      </c>
      <c r="BI210" s="120">
        <f t="shared" si="37"/>
        <v>0</v>
      </c>
      <c r="BJ210" s="17" t="s">
        <v>83</v>
      </c>
      <c r="BK210" s="120">
        <f t="shared" si="38"/>
        <v>0</v>
      </c>
      <c r="BL210" s="17" t="s">
        <v>138</v>
      </c>
      <c r="BM210" s="119" t="s">
        <v>1334</v>
      </c>
    </row>
    <row r="211" spans="1:65" s="1" customFormat="1" ht="66.75" customHeight="1" x14ac:dyDescent="0.25">
      <c r="B211" s="108"/>
      <c r="C211" s="325" t="s">
        <v>946</v>
      </c>
      <c r="D211" s="325" t="s">
        <v>145</v>
      </c>
      <c r="E211" s="326" t="s">
        <v>1335</v>
      </c>
      <c r="F211" s="327" t="s">
        <v>1336</v>
      </c>
      <c r="G211" s="328" t="s">
        <v>1337</v>
      </c>
      <c r="H211" s="329">
        <v>100</v>
      </c>
      <c r="I211" s="317"/>
      <c r="J211" s="341">
        <f t="shared" si="39"/>
        <v>0</v>
      </c>
      <c r="K211" s="327" t="s">
        <v>3</v>
      </c>
      <c r="L211" s="142"/>
      <c r="M211" s="143" t="s">
        <v>3</v>
      </c>
      <c r="N211" s="144" t="s">
        <v>46</v>
      </c>
      <c r="O211" s="117">
        <v>0</v>
      </c>
      <c r="P211" s="117">
        <f t="shared" si="30"/>
        <v>0</v>
      </c>
      <c r="Q211" s="117">
        <v>0</v>
      </c>
      <c r="R211" s="117">
        <f t="shared" si="31"/>
        <v>0</v>
      </c>
      <c r="S211" s="117">
        <v>0</v>
      </c>
      <c r="T211" s="118">
        <f t="shared" si="32"/>
        <v>0</v>
      </c>
      <c r="AR211" s="119" t="s">
        <v>149</v>
      </c>
      <c r="AT211" s="119" t="s">
        <v>145</v>
      </c>
      <c r="AU211" s="119" t="s">
        <v>85</v>
      </c>
      <c r="AY211" s="17" t="s">
        <v>131</v>
      </c>
      <c r="BE211" s="120">
        <f t="shared" si="33"/>
        <v>0</v>
      </c>
      <c r="BF211" s="120">
        <f t="shared" si="34"/>
        <v>0</v>
      </c>
      <c r="BG211" s="120">
        <f t="shared" si="35"/>
        <v>0</v>
      </c>
      <c r="BH211" s="120">
        <f t="shared" si="36"/>
        <v>0</v>
      </c>
      <c r="BI211" s="120">
        <f t="shared" si="37"/>
        <v>0</v>
      </c>
      <c r="BJ211" s="17" t="s">
        <v>83</v>
      </c>
      <c r="BK211" s="120">
        <f t="shared" si="38"/>
        <v>0</v>
      </c>
      <c r="BL211" s="17" t="s">
        <v>138</v>
      </c>
      <c r="BM211" s="119" t="s">
        <v>1338</v>
      </c>
    </row>
    <row r="212" spans="1:65" s="276" customFormat="1" ht="24" customHeight="1" x14ac:dyDescent="0.25">
      <c r="B212" s="277"/>
      <c r="C212" s="358" t="s">
        <v>950</v>
      </c>
      <c r="D212" s="358" t="s">
        <v>145</v>
      </c>
      <c r="E212" s="359" t="s">
        <v>1339</v>
      </c>
      <c r="F212" s="363" t="s">
        <v>1340</v>
      </c>
      <c r="G212" s="361" t="s">
        <v>1112</v>
      </c>
      <c r="H212" s="362">
        <v>500</v>
      </c>
      <c r="I212" s="317"/>
      <c r="J212" s="373">
        <f t="shared" si="39"/>
        <v>0</v>
      </c>
      <c r="K212" s="363" t="s">
        <v>3</v>
      </c>
      <c r="L212" s="286"/>
      <c r="M212" s="287" t="s">
        <v>3</v>
      </c>
      <c r="N212" s="288" t="s">
        <v>46</v>
      </c>
      <c r="O212" s="281">
        <v>0</v>
      </c>
      <c r="P212" s="281">
        <f t="shared" si="30"/>
        <v>0</v>
      </c>
      <c r="Q212" s="281">
        <v>0</v>
      </c>
      <c r="R212" s="281">
        <f t="shared" si="31"/>
        <v>0</v>
      </c>
      <c r="S212" s="281">
        <v>0</v>
      </c>
      <c r="T212" s="282">
        <f t="shared" si="32"/>
        <v>0</v>
      </c>
      <c r="AR212" s="283" t="s">
        <v>149</v>
      </c>
      <c r="AT212" s="283" t="s">
        <v>145</v>
      </c>
      <c r="AU212" s="283" t="s">
        <v>85</v>
      </c>
      <c r="AY212" s="284" t="s">
        <v>131</v>
      </c>
      <c r="BE212" s="285">
        <f t="shared" si="33"/>
        <v>0</v>
      </c>
      <c r="BF212" s="285">
        <f t="shared" si="34"/>
        <v>0</v>
      </c>
      <c r="BG212" s="285">
        <f t="shared" si="35"/>
        <v>0</v>
      </c>
      <c r="BH212" s="285">
        <f t="shared" si="36"/>
        <v>0</v>
      </c>
      <c r="BI212" s="285">
        <f t="shared" si="37"/>
        <v>0</v>
      </c>
      <c r="BJ212" s="284" t="s">
        <v>83</v>
      </c>
      <c r="BK212" s="285">
        <f t="shared" si="38"/>
        <v>0</v>
      </c>
      <c r="BL212" s="284" t="s">
        <v>138</v>
      </c>
      <c r="BM212" s="283" t="s">
        <v>1341</v>
      </c>
    </row>
    <row r="213" spans="1:65" s="276" customFormat="1" ht="62.65" customHeight="1" x14ac:dyDescent="0.25">
      <c r="B213" s="277"/>
      <c r="C213" s="352" t="s">
        <v>953</v>
      </c>
      <c r="D213" s="352" t="s">
        <v>133</v>
      </c>
      <c r="E213" s="353" t="s">
        <v>1342</v>
      </c>
      <c r="F213" s="354" t="s">
        <v>1343</v>
      </c>
      <c r="G213" s="355" t="s">
        <v>278</v>
      </c>
      <c r="H213" s="356">
        <v>90</v>
      </c>
      <c r="I213" s="316"/>
      <c r="J213" s="372">
        <f t="shared" si="39"/>
        <v>0</v>
      </c>
      <c r="K213" s="354" t="s">
        <v>3</v>
      </c>
      <c r="L213" s="278"/>
      <c r="M213" s="279" t="s">
        <v>3</v>
      </c>
      <c r="N213" s="280" t="s">
        <v>46</v>
      </c>
      <c r="O213" s="281">
        <v>0</v>
      </c>
      <c r="P213" s="281">
        <f t="shared" si="30"/>
        <v>0</v>
      </c>
      <c r="Q213" s="281">
        <v>0</v>
      </c>
      <c r="R213" s="281">
        <f t="shared" si="31"/>
        <v>0</v>
      </c>
      <c r="S213" s="281">
        <v>0</v>
      </c>
      <c r="T213" s="282">
        <f t="shared" si="32"/>
        <v>0</v>
      </c>
      <c r="AR213" s="283" t="s">
        <v>138</v>
      </c>
      <c r="AT213" s="283" t="s">
        <v>133</v>
      </c>
      <c r="AU213" s="283" t="s">
        <v>85</v>
      </c>
      <c r="AY213" s="284" t="s">
        <v>131</v>
      </c>
      <c r="BE213" s="285">
        <f t="shared" si="33"/>
        <v>0</v>
      </c>
      <c r="BF213" s="285">
        <f t="shared" si="34"/>
        <v>0</v>
      </c>
      <c r="BG213" s="285">
        <f t="shared" si="35"/>
        <v>0</v>
      </c>
      <c r="BH213" s="285">
        <f t="shared" si="36"/>
        <v>0</v>
      </c>
      <c r="BI213" s="285">
        <f t="shared" si="37"/>
        <v>0</v>
      </c>
      <c r="BJ213" s="284" t="s">
        <v>83</v>
      </c>
      <c r="BK213" s="285">
        <f t="shared" si="38"/>
        <v>0</v>
      </c>
      <c r="BL213" s="284" t="s">
        <v>138</v>
      </c>
      <c r="BM213" s="283" t="s">
        <v>1344</v>
      </c>
    </row>
    <row r="214" spans="1:65" s="276" customFormat="1" ht="33" customHeight="1" x14ac:dyDescent="0.25">
      <c r="B214" s="277"/>
      <c r="C214" s="352" t="s">
        <v>955</v>
      </c>
      <c r="D214" s="352" t="s">
        <v>133</v>
      </c>
      <c r="E214" s="353" t="s">
        <v>1345</v>
      </c>
      <c r="F214" s="354" t="s">
        <v>1346</v>
      </c>
      <c r="G214" s="355" t="s">
        <v>278</v>
      </c>
      <c r="H214" s="356">
        <v>90</v>
      </c>
      <c r="I214" s="316"/>
      <c r="J214" s="372">
        <f t="shared" si="39"/>
        <v>0</v>
      </c>
      <c r="K214" s="354" t="s">
        <v>3</v>
      </c>
      <c r="L214" s="278"/>
      <c r="M214" s="279" t="s">
        <v>3</v>
      </c>
      <c r="N214" s="280" t="s">
        <v>46</v>
      </c>
      <c r="O214" s="281">
        <v>0</v>
      </c>
      <c r="P214" s="281">
        <f t="shared" si="30"/>
        <v>0</v>
      </c>
      <c r="Q214" s="281">
        <v>0</v>
      </c>
      <c r="R214" s="281">
        <f t="shared" si="31"/>
        <v>0</v>
      </c>
      <c r="S214" s="281">
        <v>0</v>
      </c>
      <c r="T214" s="282">
        <f t="shared" si="32"/>
        <v>0</v>
      </c>
      <c r="AR214" s="283" t="s">
        <v>138</v>
      </c>
      <c r="AT214" s="283" t="s">
        <v>133</v>
      </c>
      <c r="AU214" s="283" t="s">
        <v>85</v>
      </c>
      <c r="AY214" s="284" t="s">
        <v>131</v>
      </c>
      <c r="BE214" s="285">
        <f t="shared" si="33"/>
        <v>0</v>
      </c>
      <c r="BF214" s="285">
        <f t="shared" si="34"/>
        <v>0</v>
      </c>
      <c r="BG214" s="285">
        <f t="shared" si="35"/>
        <v>0</v>
      </c>
      <c r="BH214" s="285">
        <f t="shared" si="36"/>
        <v>0</v>
      </c>
      <c r="BI214" s="285">
        <f t="shared" si="37"/>
        <v>0</v>
      </c>
      <c r="BJ214" s="284" t="s">
        <v>83</v>
      </c>
      <c r="BK214" s="285">
        <f t="shared" si="38"/>
        <v>0</v>
      </c>
      <c r="BL214" s="284" t="s">
        <v>138</v>
      </c>
      <c r="BM214" s="283" t="s">
        <v>1347</v>
      </c>
    </row>
    <row r="215" spans="1:65" s="1" customFormat="1" ht="76.349999999999994" hidden="1" customHeight="1" x14ac:dyDescent="0.25">
      <c r="B215" s="108"/>
      <c r="C215" s="109" t="s">
        <v>959</v>
      </c>
      <c r="D215" s="109"/>
      <c r="E215" s="110"/>
      <c r="F215" s="230" t="s">
        <v>1745</v>
      </c>
      <c r="G215" s="112" t="s">
        <v>3</v>
      </c>
      <c r="H215" s="113"/>
      <c r="I215" s="114"/>
      <c r="J215" s="114"/>
      <c r="K215" s="111" t="s">
        <v>3</v>
      </c>
      <c r="L215" s="26"/>
      <c r="M215" s="115" t="s">
        <v>3</v>
      </c>
      <c r="N215" s="116" t="s">
        <v>46</v>
      </c>
      <c r="O215" s="117">
        <v>0</v>
      </c>
      <c r="P215" s="117">
        <f t="shared" si="30"/>
        <v>0</v>
      </c>
      <c r="Q215" s="117">
        <v>0</v>
      </c>
      <c r="R215" s="117">
        <f t="shared" si="31"/>
        <v>0</v>
      </c>
      <c r="S215" s="117">
        <v>0</v>
      </c>
      <c r="T215" s="118">
        <f t="shared" si="32"/>
        <v>0</v>
      </c>
      <c r="AR215" s="119" t="s">
        <v>138</v>
      </c>
      <c r="AT215" s="119" t="s">
        <v>133</v>
      </c>
      <c r="AU215" s="119" t="s">
        <v>85</v>
      </c>
      <c r="AY215" s="17" t="s">
        <v>131</v>
      </c>
      <c r="BE215" s="120">
        <f t="shared" si="33"/>
        <v>0</v>
      </c>
      <c r="BF215" s="120">
        <f t="shared" si="34"/>
        <v>0</v>
      </c>
      <c r="BG215" s="120">
        <f t="shared" si="35"/>
        <v>0</v>
      </c>
      <c r="BH215" s="120">
        <f t="shared" si="36"/>
        <v>0</v>
      </c>
      <c r="BI215" s="120">
        <f t="shared" si="37"/>
        <v>0</v>
      </c>
      <c r="BJ215" s="17" t="s">
        <v>83</v>
      </c>
      <c r="BK215" s="120">
        <f t="shared" si="38"/>
        <v>0</v>
      </c>
      <c r="BL215" s="17" t="s">
        <v>138</v>
      </c>
      <c r="BM215" s="119" t="s">
        <v>1348</v>
      </c>
    </row>
    <row r="216" spans="1:65" s="1" customFormat="1" ht="55.55" customHeight="1" x14ac:dyDescent="0.25">
      <c r="B216" s="108"/>
      <c r="C216" s="325" t="s">
        <v>963</v>
      </c>
      <c r="D216" s="325" t="s">
        <v>145</v>
      </c>
      <c r="E216" s="326" t="s">
        <v>1349</v>
      </c>
      <c r="F216" s="327" t="s">
        <v>1350</v>
      </c>
      <c r="G216" s="328" t="s">
        <v>136</v>
      </c>
      <c r="H216" s="329">
        <v>52</v>
      </c>
      <c r="I216" s="317"/>
      <c r="J216" s="341">
        <f t="shared" si="39"/>
        <v>0</v>
      </c>
      <c r="K216" s="327" t="s">
        <v>3</v>
      </c>
      <c r="L216" s="142"/>
      <c r="M216" s="143" t="s">
        <v>3</v>
      </c>
      <c r="N216" s="144" t="s">
        <v>46</v>
      </c>
      <c r="O216" s="117">
        <v>0</v>
      </c>
      <c r="P216" s="117">
        <f t="shared" si="30"/>
        <v>0</v>
      </c>
      <c r="Q216" s="117">
        <v>0</v>
      </c>
      <c r="R216" s="117">
        <f t="shared" si="31"/>
        <v>0</v>
      </c>
      <c r="S216" s="117">
        <v>0</v>
      </c>
      <c r="T216" s="118">
        <f t="shared" si="32"/>
        <v>0</v>
      </c>
      <c r="AR216" s="119" t="s">
        <v>149</v>
      </c>
      <c r="AT216" s="119" t="s">
        <v>145</v>
      </c>
      <c r="AU216" s="119" t="s">
        <v>85</v>
      </c>
      <c r="AY216" s="17" t="s">
        <v>131</v>
      </c>
      <c r="BE216" s="120">
        <f t="shared" si="33"/>
        <v>0</v>
      </c>
      <c r="BF216" s="120">
        <f t="shared" si="34"/>
        <v>0</v>
      </c>
      <c r="BG216" s="120">
        <f t="shared" si="35"/>
        <v>0</v>
      </c>
      <c r="BH216" s="120">
        <f t="shared" si="36"/>
        <v>0</v>
      </c>
      <c r="BI216" s="120">
        <f t="shared" si="37"/>
        <v>0</v>
      </c>
      <c r="BJ216" s="17" t="s">
        <v>83</v>
      </c>
      <c r="BK216" s="120">
        <f t="shared" si="38"/>
        <v>0</v>
      </c>
      <c r="BL216" s="17" t="s">
        <v>138</v>
      </c>
      <c r="BM216" s="119" t="s">
        <v>1351</v>
      </c>
    </row>
    <row r="217" spans="1:65" s="1" customFormat="1" ht="66.75" customHeight="1" x14ac:dyDescent="0.25">
      <c r="B217" s="108"/>
      <c r="C217" s="325" t="s">
        <v>968</v>
      </c>
      <c r="D217" s="325" t="s">
        <v>145</v>
      </c>
      <c r="E217" s="326" t="s">
        <v>1352</v>
      </c>
      <c r="F217" s="327" t="s">
        <v>1353</v>
      </c>
      <c r="G217" s="328" t="s">
        <v>1354</v>
      </c>
      <c r="H217" s="329">
        <v>400</v>
      </c>
      <c r="I217" s="317"/>
      <c r="J217" s="341">
        <f t="shared" si="39"/>
        <v>0</v>
      </c>
      <c r="K217" s="327" t="s">
        <v>3</v>
      </c>
      <c r="L217" s="142"/>
      <c r="M217" s="143" t="s">
        <v>3</v>
      </c>
      <c r="N217" s="144" t="s">
        <v>46</v>
      </c>
      <c r="O217" s="117">
        <v>0</v>
      </c>
      <c r="P217" s="117">
        <f t="shared" si="30"/>
        <v>0</v>
      </c>
      <c r="Q217" s="117">
        <v>0</v>
      </c>
      <c r="R217" s="117">
        <f t="shared" si="31"/>
        <v>0</v>
      </c>
      <c r="S217" s="117">
        <v>0</v>
      </c>
      <c r="T217" s="118">
        <f t="shared" si="32"/>
        <v>0</v>
      </c>
      <c r="AR217" s="119" t="s">
        <v>149</v>
      </c>
      <c r="AT217" s="119" t="s">
        <v>145</v>
      </c>
      <c r="AU217" s="119" t="s">
        <v>85</v>
      </c>
      <c r="AY217" s="17" t="s">
        <v>131</v>
      </c>
      <c r="BE217" s="120">
        <f t="shared" si="33"/>
        <v>0</v>
      </c>
      <c r="BF217" s="120">
        <f t="shared" si="34"/>
        <v>0</v>
      </c>
      <c r="BG217" s="120">
        <f t="shared" si="35"/>
        <v>0</v>
      </c>
      <c r="BH217" s="120">
        <f t="shared" si="36"/>
        <v>0</v>
      </c>
      <c r="BI217" s="120">
        <f t="shared" si="37"/>
        <v>0</v>
      </c>
      <c r="BJ217" s="17" t="s">
        <v>83</v>
      </c>
      <c r="BK217" s="120">
        <f t="shared" si="38"/>
        <v>0</v>
      </c>
      <c r="BL217" s="17" t="s">
        <v>138</v>
      </c>
      <c r="BM217" s="119" t="s">
        <v>1355</v>
      </c>
    </row>
    <row r="218" spans="1:65" s="276" customFormat="1" ht="66.75" customHeight="1" x14ac:dyDescent="0.25">
      <c r="B218" s="277"/>
      <c r="C218" s="352" t="s">
        <v>976</v>
      </c>
      <c r="D218" s="352" t="s">
        <v>133</v>
      </c>
      <c r="E218" s="353" t="s">
        <v>1356</v>
      </c>
      <c r="F218" s="354" t="s">
        <v>1357</v>
      </c>
      <c r="G218" s="355" t="s">
        <v>148</v>
      </c>
      <c r="H218" s="356">
        <v>120</v>
      </c>
      <c r="I218" s="316"/>
      <c r="J218" s="372">
        <f t="shared" si="39"/>
        <v>0</v>
      </c>
      <c r="K218" s="354" t="s">
        <v>3</v>
      </c>
      <c r="L218" s="278"/>
      <c r="M218" s="279" t="s">
        <v>3</v>
      </c>
      <c r="N218" s="280" t="s">
        <v>46</v>
      </c>
      <c r="O218" s="281">
        <v>0</v>
      </c>
      <c r="P218" s="281">
        <f t="shared" si="30"/>
        <v>0</v>
      </c>
      <c r="Q218" s="281">
        <v>0</v>
      </c>
      <c r="R218" s="281">
        <f t="shared" si="31"/>
        <v>0</v>
      </c>
      <c r="S218" s="281">
        <v>0</v>
      </c>
      <c r="T218" s="282">
        <f t="shared" si="32"/>
        <v>0</v>
      </c>
      <c r="AR218" s="283" t="s">
        <v>138</v>
      </c>
      <c r="AT218" s="283" t="s">
        <v>133</v>
      </c>
      <c r="AU218" s="283" t="s">
        <v>85</v>
      </c>
      <c r="AY218" s="284" t="s">
        <v>131</v>
      </c>
      <c r="BE218" s="285">
        <f t="shared" si="33"/>
        <v>0</v>
      </c>
      <c r="BF218" s="285">
        <f t="shared" si="34"/>
        <v>0</v>
      </c>
      <c r="BG218" s="285">
        <f t="shared" si="35"/>
        <v>0</v>
      </c>
      <c r="BH218" s="285">
        <f t="shared" si="36"/>
        <v>0</v>
      </c>
      <c r="BI218" s="285">
        <f t="shared" si="37"/>
        <v>0</v>
      </c>
      <c r="BJ218" s="284" t="s">
        <v>83</v>
      </c>
      <c r="BK218" s="285">
        <f t="shared" si="38"/>
        <v>0</v>
      </c>
      <c r="BL218" s="284" t="s">
        <v>138</v>
      </c>
      <c r="BM218" s="283" t="s">
        <v>1358</v>
      </c>
    </row>
    <row r="219" spans="1:65" s="276" customFormat="1" ht="33" customHeight="1" x14ac:dyDescent="0.25">
      <c r="B219" s="277"/>
      <c r="C219" s="352" t="s">
        <v>983</v>
      </c>
      <c r="D219" s="352" t="s">
        <v>133</v>
      </c>
      <c r="E219" s="353" t="s">
        <v>1359</v>
      </c>
      <c r="F219" s="354" t="s">
        <v>1360</v>
      </c>
      <c r="G219" s="355" t="s">
        <v>148</v>
      </c>
      <c r="H219" s="356">
        <v>120</v>
      </c>
      <c r="I219" s="316"/>
      <c r="J219" s="372">
        <f t="shared" si="39"/>
        <v>0</v>
      </c>
      <c r="K219" s="354" t="s">
        <v>3</v>
      </c>
      <c r="L219" s="278"/>
      <c r="M219" s="279" t="s">
        <v>3</v>
      </c>
      <c r="N219" s="280" t="s">
        <v>46</v>
      </c>
      <c r="O219" s="281">
        <v>0</v>
      </c>
      <c r="P219" s="281">
        <f t="shared" si="30"/>
        <v>0</v>
      </c>
      <c r="Q219" s="281">
        <v>0</v>
      </c>
      <c r="R219" s="281">
        <f t="shared" si="31"/>
        <v>0</v>
      </c>
      <c r="S219" s="281">
        <v>0</v>
      </c>
      <c r="T219" s="282">
        <f t="shared" si="32"/>
        <v>0</v>
      </c>
      <c r="AR219" s="283" t="s">
        <v>138</v>
      </c>
      <c r="AT219" s="283" t="s">
        <v>133</v>
      </c>
      <c r="AU219" s="283" t="s">
        <v>85</v>
      </c>
      <c r="AY219" s="284" t="s">
        <v>131</v>
      </c>
      <c r="BE219" s="285">
        <f t="shared" si="33"/>
        <v>0</v>
      </c>
      <c r="BF219" s="285">
        <f t="shared" si="34"/>
        <v>0</v>
      </c>
      <c r="BG219" s="285">
        <f t="shared" si="35"/>
        <v>0</v>
      </c>
      <c r="BH219" s="285">
        <f t="shared" si="36"/>
        <v>0</v>
      </c>
      <c r="BI219" s="285">
        <f t="shared" si="37"/>
        <v>0</v>
      </c>
      <c r="BJ219" s="284" t="s">
        <v>83</v>
      </c>
      <c r="BK219" s="285">
        <f t="shared" si="38"/>
        <v>0</v>
      </c>
      <c r="BL219" s="284" t="s">
        <v>138</v>
      </c>
      <c r="BM219" s="283" t="s">
        <v>1361</v>
      </c>
    </row>
    <row r="220" spans="1:65" s="276" customFormat="1" ht="24.2" customHeight="1" x14ac:dyDescent="0.25">
      <c r="B220" s="277"/>
      <c r="C220" s="352" t="s">
        <v>988</v>
      </c>
      <c r="D220" s="352" t="s">
        <v>133</v>
      </c>
      <c r="E220" s="353" t="s">
        <v>1362</v>
      </c>
      <c r="F220" s="354" t="s">
        <v>1363</v>
      </c>
      <c r="G220" s="355" t="s">
        <v>201</v>
      </c>
      <c r="H220" s="356">
        <v>1</v>
      </c>
      <c r="I220" s="316"/>
      <c r="J220" s="372">
        <f t="shared" si="39"/>
        <v>0</v>
      </c>
      <c r="K220" s="354" t="s">
        <v>3</v>
      </c>
      <c r="L220" s="278"/>
      <c r="M220" s="279" t="s">
        <v>3</v>
      </c>
      <c r="N220" s="280" t="s">
        <v>46</v>
      </c>
      <c r="O220" s="281">
        <v>0</v>
      </c>
      <c r="P220" s="281">
        <f t="shared" si="30"/>
        <v>0</v>
      </c>
      <c r="Q220" s="281">
        <v>0</v>
      </c>
      <c r="R220" s="281">
        <f t="shared" si="31"/>
        <v>0</v>
      </c>
      <c r="S220" s="281">
        <v>0</v>
      </c>
      <c r="T220" s="282">
        <f t="shared" si="32"/>
        <v>0</v>
      </c>
      <c r="AR220" s="283" t="s">
        <v>138</v>
      </c>
      <c r="AT220" s="283" t="s">
        <v>133</v>
      </c>
      <c r="AU220" s="283" t="s">
        <v>85</v>
      </c>
      <c r="AY220" s="284" t="s">
        <v>131</v>
      </c>
      <c r="BE220" s="285">
        <f t="shared" si="33"/>
        <v>0</v>
      </c>
      <c r="BF220" s="285">
        <f t="shared" si="34"/>
        <v>0</v>
      </c>
      <c r="BG220" s="285">
        <f t="shared" si="35"/>
        <v>0</v>
      </c>
      <c r="BH220" s="285">
        <f t="shared" si="36"/>
        <v>0</v>
      </c>
      <c r="BI220" s="285">
        <f t="shared" si="37"/>
        <v>0</v>
      </c>
      <c r="BJ220" s="284" t="s">
        <v>83</v>
      </c>
      <c r="BK220" s="285">
        <f t="shared" si="38"/>
        <v>0</v>
      </c>
      <c r="BL220" s="284" t="s">
        <v>138</v>
      </c>
      <c r="BM220" s="283" t="s">
        <v>1364</v>
      </c>
    </row>
    <row r="221" spans="1:65" s="276" customFormat="1" ht="49.35" customHeight="1" x14ac:dyDescent="0.25">
      <c r="B221" s="277"/>
      <c r="C221" s="352" t="s">
        <v>993</v>
      </c>
      <c r="D221" s="352" t="s">
        <v>133</v>
      </c>
      <c r="E221" s="353" t="s">
        <v>1365</v>
      </c>
      <c r="F221" s="354" t="s">
        <v>1366</v>
      </c>
      <c r="G221" s="355" t="s">
        <v>165</v>
      </c>
      <c r="H221" s="356">
        <v>259.77</v>
      </c>
      <c r="I221" s="316"/>
      <c r="J221" s="372">
        <f t="shared" si="39"/>
        <v>0</v>
      </c>
      <c r="K221" s="354" t="s">
        <v>3</v>
      </c>
      <c r="L221" s="278"/>
      <c r="M221" s="279" t="s">
        <v>3</v>
      </c>
      <c r="N221" s="280" t="s">
        <v>46</v>
      </c>
      <c r="O221" s="281">
        <v>0</v>
      </c>
      <c r="P221" s="281">
        <f t="shared" si="30"/>
        <v>0</v>
      </c>
      <c r="Q221" s="281">
        <v>0</v>
      </c>
      <c r="R221" s="281">
        <f t="shared" si="31"/>
        <v>0</v>
      </c>
      <c r="S221" s="281">
        <v>0</v>
      </c>
      <c r="T221" s="282">
        <f t="shared" si="32"/>
        <v>0</v>
      </c>
      <c r="AR221" s="283" t="s">
        <v>138</v>
      </c>
      <c r="AT221" s="283" t="s">
        <v>133</v>
      </c>
      <c r="AU221" s="283" t="s">
        <v>85</v>
      </c>
      <c r="AY221" s="284" t="s">
        <v>131</v>
      </c>
      <c r="BE221" s="285">
        <f t="shared" si="33"/>
        <v>0</v>
      </c>
      <c r="BF221" s="285">
        <f t="shared" si="34"/>
        <v>0</v>
      </c>
      <c r="BG221" s="285">
        <f t="shared" si="35"/>
        <v>0</v>
      </c>
      <c r="BH221" s="285">
        <f t="shared" si="36"/>
        <v>0</v>
      </c>
      <c r="BI221" s="285">
        <f t="shared" si="37"/>
        <v>0</v>
      </c>
      <c r="BJ221" s="284" t="s">
        <v>83</v>
      </c>
      <c r="BK221" s="285">
        <f t="shared" si="38"/>
        <v>0</v>
      </c>
      <c r="BL221" s="284" t="s">
        <v>138</v>
      </c>
      <c r="BM221" s="283" t="s">
        <v>1367</v>
      </c>
    </row>
    <row r="222" spans="1:65" s="276" customFormat="1" ht="55.55" customHeight="1" x14ac:dyDescent="0.25">
      <c r="B222" s="277"/>
      <c r="C222" s="352" t="s">
        <v>1000</v>
      </c>
      <c r="D222" s="352" t="s">
        <v>133</v>
      </c>
      <c r="E222" s="353" t="s">
        <v>1368</v>
      </c>
      <c r="F222" s="354" t="s">
        <v>1369</v>
      </c>
      <c r="G222" s="355" t="s">
        <v>165</v>
      </c>
      <c r="H222" s="356">
        <v>259.77</v>
      </c>
      <c r="I222" s="316"/>
      <c r="J222" s="372">
        <f t="shared" si="39"/>
        <v>0</v>
      </c>
      <c r="K222" s="354" t="s">
        <v>3</v>
      </c>
      <c r="L222" s="278"/>
      <c r="M222" s="279" t="s">
        <v>3</v>
      </c>
      <c r="N222" s="280" t="s">
        <v>46</v>
      </c>
      <c r="O222" s="281">
        <v>0</v>
      </c>
      <c r="P222" s="281">
        <f t="shared" si="30"/>
        <v>0</v>
      </c>
      <c r="Q222" s="281">
        <v>0</v>
      </c>
      <c r="R222" s="281">
        <f t="shared" si="31"/>
        <v>0</v>
      </c>
      <c r="S222" s="281">
        <v>0</v>
      </c>
      <c r="T222" s="282">
        <f t="shared" si="32"/>
        <v>0</v>
      </c>
      <c r="AR222" s="283" t="s">
        <v>138</v>
      </c>
      <c r="AT222" s="283" t="s">
        <v>133</v>
      </c>
      <c r="AU222" s="283" t="s">
        <v>85</v>
      </c>
      <c r="AY222" s="284" t="s">
        <v>131</v>
      </c>
      <c r="BE222" s="285">
        <f t="shared" si="33"/>
        <v>0</v>
      </c>
      <c r="BF222" s="285">
        <f t="shared" si="34"/>
        <v>0</v>
      </c>
      <c r="BG222" s="285">
        <f t="shared" si="35"/>
        <v>0</v>
      </c>
      <c r="BH222" s="285">
        <f t="shared" si="36"/>
        <v>0</v>
      </c>
      <c r="BI222" s="285">
        <f t="shared" si="37"/>
        <v>0</v>
      </c>
      <c r="BJ222" s="284" t="s">
        <v>83</v>
      </c>
      <c r="BK222" s="285">
        <f t="shared" si="38"/>
        <v>0</v>
      </c>
      <c r="BL222" s="284" t="s">
        <v>138</v>
      </c>
      <c r="BM222" s="283" t="s">
        <v>1370</v>
      </c>
    </row>
    <row r="223" spans="1:65" s="276" customFormat="1" ht="33" customHeight="1" x14ac:dyDescent="0.25">
      <c r="B223" s="277"/>
      <c r="C223" s="352" t="s">
        <v>1008</v>
      </c>
      <c r="D223" s="352" t="s">
        <v>133</v>
      </c>
      <c r="E223" s="353" t="s">
        <v>1371</v>
      </c>
      <c r="F223" s="354" t="s">
        <v>1346</v>
      </c>
      <c r="G223" s="355" t="s">
        <v>165</v>
      </c>
      <c r="H223" s="356">
        <v>259.77</v>
      </c>
      <c r="I223" s="316"/>
      <c r="J223" s="372">
        <f t="shared" si="39"/>
        <v>0</v>
      </c>
      <c r="K223" s="354" t="s">
        <v>3</v>
      </c>
      <c r="L223" s="278"/>
      <c r="M223" s="279" t="s">
        <v>3</v>
      </c>
      <c r="N223" s="280" t="s">
        <v>46</v>
      </c>
      <c r="O223" s="281">
        <v>0</v>
      </c>
      <c r="P223" s="281">
        <f t="shared" si="30"/>
        <v>0</v>
      </c>
      <c r="Q223" s="281">
        <v>0</v>
      </c>
      <c r="R223" s="281">
        <f t="shared" si="31"/>
        <v>0</v>
      </c>
      <c r="S223" s="281">
        <v>0</v>
      </c>
      <c r="T223" s="282">
        <f t="shared" si="32"/>
        <v>0</v>
      </c>
      <c r="AR223" s="283" t="s">
        <v>138</v>
      </c>
      <c r="AT223" s="283" t="s">
        <v>133</v>
      </c>
      <c r="AU223" s="283" t="s">
        <v>85</v>
      </c>
      <c r="AY223" s="284" t="s">
        <v>131</v>
      </c>
      <c r="BE223" s="285">
        <f t="shared" si="33"/>
        <v>0</v>
      </c>
      <c r="BF223" s="285">
        <f t="shared" si="34"/>
        <v>0</v>
      </c>
      <c r="BG223" s="285">
        <f t="shared" si="35"/>
        <v>0</v>
      </c>
      <c r="BH223" s="285">
        <f t="shared" si="36"/>
        <v>0</v>
      </c>
      <c r="BI223" s="285">
        <f t="shared" si="37"/>
        <v>0</v>
      </c>
      <c r="BJ223" s="284" t="s">
        <v>83</v>
      </c>
      <c r="BK223" s="285">
        <f t="shared" si="38"/>
        <v>0</v>
      </c>
      <c r="BL223" s="284" t="s">
        <v>138</v>
      </c>
      <c r="BM223" s="283" t="s">
        <v>1372</v>
      </c>
    </row>
    <row r="224" spans="1:65" s="276" customFormat="1" ht="49.35" customHeight="1" x14ac:dyDescent="0.25">
      <c r="A224" s="1"/>
      <c r="B224" s="108"/>
      <c r="C224" s="320" t="s">
        <v>1013</v>
      </c>
      <c r="D224" s="320"/>
      <c r="E224" s="364"/>
      <c r="F224" s="364" t="s">
        <v>1373</v>
      </c>
      <c r="G224" s="364" t="s">
        <v>3</v>
      </c>
      <c r="H224" s="364"/>
      <c r="I224" s="364"/>
      <c r="J224" s="364"/>
      <c r="K224" s="322" t="s">
        <v>3</v>
      </c>
      <c r="L224" s="278"/>
      <c r="M224" s="279" t="s">
        <v>3</v>
      </c>
      <c r="N224" s="280" t="s">
        <v>46</v>
      </c>
      <c r="O224" s="281">
        <v>0</v>
      </c>
      <c r="P224" s="281">
        <f t="shared" si="30"/>
        <v>0</v>
      </c>
      <c r="Q224" s="281">
        <v>0</v>
      </c>
      <c r="R224" s="281">
        <f t="shared" si="31"/>
        <v>0</v>
      </c>
      <c r="S224" s="281">
        <v>0</v>
      </c>
      <c r="T224" s="282">
        <f t="shared" si="32"/>
        <v>0</v>
      </c>
      <c r="AR224" s="283" t="s">
        <v>138</v>
      </c>
      <c r="AT224" s="283" t="s">
        <v>133</v>
      </c>
      <c r="AU224" s="283" t="s">
        <v>85</v>
      </c>
      <c r="AY224" s="284" t="s">
        <v>131</v>
      </c>
      <c r="BE224" s="285">
        <f t="shared" si="33"/>
        <v>0</v>
      </c>
      <c r="BF224" s="285">
        <f t="shared" si="34"/>
        <v>0</v>
      </c>
      <c r="BG224" s="285">
        <f t="shared" si="35"/>
        <v>0</v>
      </c>
      <c r="BH224" s="285">
        <f t="shared" si="36"/>
        <v>0</v>
      </c>
      <c r="BI224" s="285">
        <f t="shared" si="37"/>
        <v>0</v>
      </c>
      <c r="BJ224" s="284" t="s">
        <v>83</v>
      </c>
      <c r="BK224" s="285">
        <f t="shared" si="38"/>
        <v>0</v>
      </c>
      <c r="BL224" s="284" t="s">
        <v>138</v>
      </c>
      <c r="BM224" s="283" t="s">
        <v>1374</v>
      </c>
    </row>
    <row r="225" spans="2:65" s="1" customFormat="1" ht="66.75" customHeight="1" x14ac:dyDescent="0.25">
      <c r="B225" s="108"/>
      <c r="C225" s="325" t="s">
        <v>1035</v>
      </c>
      <c r="D225" s="325" t="s">
        <v>145</v>
      </c>
      <c r="E225" s="326" t="s">
        <v>1375</v>
      </c>
      <c r="F225" s="327" t="s">
        <v>1376</v>
      </c>
      <c r="G225" s="328" t="s">
        <v>1164</v>
      </c>
      <c r="H225" s="329">
        <v>30</v>
      </c>
      <c r="I225" s="317"/>
      <c r="J225" s="341">
        <f t="shared" si="39"/>
        <v>0</v>
      </c>
      <c r="K225" s="327" t="s">
        <v>3</v>
      </c>
      <c r="L225" s="142"/>
      <c r="M225" s="143" t="s">
        <v>3</v>
      </c>
      <c r="N225" s="144" t="s">
        <v>46</v>
      </c>
      <c r="O225" s="117">
        <v>0</v>
      </c>
      <c r="P225" s="117">
        <f t="shared" si="30"/>
        <v>0</v>
      </c>
      <c r="Q225" s="117">
        <v>0</v>
      </c>
      <c r="R225" s="117">
        <f t="shared" si="31"/>
        <v>0</v>
      </c>
      <c r="S225" s="117">
        <v>0</v>
      </c>
      <c r="T225" s="118">
        <f t="shared" si="32"/>
        <v>0</v>
      </c>
      <c r="AR225" s="119" t="s">
        <v>149</v>
      </c>
      <c r="AT225" s="119" t="s">
        <v>145</v>
      </c>
      <c r="AU225" s="119" t="s">
        <v>85</v>
      </c>
      <c r="AY225" s="17" t="s">
        <v>131</v>
      </c>
      <c r="BE225" s="120">
        <f t="shared" si="33"/>
        <v>0</v>
      </c>
      <c r="BF225" s="120">
        <f t="shared" si="34"/>
        <v>0</v>
      </c>
      <c r="BG225" s="120">
        <f t="shared" si="35"/>
        <v>0</v>
      </c>
      <c r="BH225" s="120">
        <f t="shared" si="36"/>
        <v>0</v>
      </c>
      <c r="BI225" s="120">
        <f t="shared" si="37"/>
        <v>0</v>
      </c>
      <c r="BJ225" s="17" t="s">
        <v>83</v>
      </c>
      <c r="BK225" s="120">
        <f t="shared" si="38"/>
        <v>0</v>
      </c>
      <c r="BL225" s="17" t="s">
        <v>138</v>
      </c>
      <c r="BM225" s="119" t="s">
        <v>1377</v>
      </c>
    </row>
    <row r="226" spans="2:65" s="1" customFormat="1" ht="66.75" customHeight="1" x14ac:dyDescent="0.25">
      <c r="B226" s="108"/>
      <c r="C226" s="325" t="s">
        <v>1037</v>
      </c>
      <c r="D226" s="325" t="s">
        <v>145</v>
      </c>
      <c r="E226" s="326" t="s">
        <v>1378</v>
      </c>
      <c r="F226" s="327" t="s">
        <v>1379</v>
      </c>
      <c r="G226" s="328" t="s">
        <v>1112</v>
      </c>
      <c r="H226" s="329">
        <v>6</v>
      </c>
      <c r="I226" s="317"/>
      <c r="J226" s="341">
        <f t="shared" si="39"/>
        <v>0</v>
      </c>
      <c r="K226" s="327" t="s">
        <v>3</v>
      </c>
      <c r="L226" s="142"/>
      <c r="M226" s="143" t="s">
        <v>3</v>
      </c>
      <c r="N226" s="144" t="s">
        <v>46</v>
      </c>
      <c r="O226" s="117">
        <v>0</v>
      </c>
      <c r="P226" s="117">
        <f t="shared" si="30"/>
        <v>0</v>
      </c>
      <c r="Q226" s="117">
        <v>0</v>
      </c>
      <c r="R226" s="117">
        <f t="shared" si="31"/>
        <v>0</v>
      </c>
      <c r="S226" s="117">
        <v>0</v>
      </c>
      <c r="T226" s="118">
        <f t="shared" si="32"/>
        <v>0</v>
      </c>
      <c r="AR226" s="119" t="s">
        <v>149</v>
      </c>
      <c r="AT226" s="119" t="s">
        <v>145</v>
      </c>
      <c r="AU226" s="119" t="s">
        <v>85</v>
      </c>
      <c r="AY226" s="17" t="s">
        <v>131</v>
      </c>
      <c r="BE226" s="120">
        <f t="shared" si="33"/>
        <v>0</v>
      </c>
      <c r="BF226" s="120">
        <f t="shared" si="34"/>
        <v>0</v>
      </c>
      <c r="BG226" s="120">
        <f t="shared" si="35"/>
        <v>0</v>
      </c>
      <c r="BH226" s="120">
        <f t="shared" si="36"/>
        <v>0</v>
      </c>
      <c r="BI226" s="120">
        <f t="shared" si="37"/>
        <v>0</v>
      </c>
      <c r="BJ226" s="17" t="s">
        <v>83</v>
      </c>
      <c r="BK226" s="120">
        <f t="shared" si="38"/>
        <v>0</v>
      </c>
      <c r="BL226" s="17" t="s">
        <v>138</v>
      </c>
      <c r="BM226" s="119" t="s">
        <v>1380</v>
      </c>
    </row>
    <row r="227" spans="2:65" s="276" customFormat="1" ht="62.65" customHeight="1" x14ac:dyDescent="0.25">
      <c r="B227" s="277"/>
      <c r="C227" s="352" t="s">
        <v>1039</v>
      </c>
      <c r="D227" s="352" t="s">
        <v>133</v>
      </c>
      <c r="E227" s="353" t="s">
        <v>1381</v>
      </c>
      <c r="F227" s="354" t="s">
        <v>1382</v>
      </c>
      <c r="G227" s="355" t="s">
        <v>165</v>
      </c>
      <c r="H227" s="356">
        <v>259.77</v>
      </c>
      <c r="I227" s="316"/>
      <c r="J227" s="372">
        <f t="shared" si="39"/>
        <v>0</v>
      </c>
      <c r="K227" s="354" t="s">
        <v>3</v>
      </c>
      <c r="L227" s="278"/>
      <c r="M227" s="279" t="s">
        <v>3</v>
      </c>
      <c r="N227" s="280" t="s">
        <v>46</v>
      </c>
      <c r="O227" s="281">
        <v>0</v>
      </c>
      <c r="P227" s="281">
        <f t="shared" si="30"/>
        <v>0</v>
      </c>
      <c r="Q227" s="281">
        <v>0</v>
      </c>
      <c r="R227" s="281">
        <f t="shared" si="31"/>
        <v>0</v>
      </c>
      <c r="S227" s="281">
        <v>0</v>
      </c>
      <c r="T227" s="282">
        <f t="shared" si="32"/>
        <v>0</v>
      </c>
      <c r="AR227" s="283" t="s">
        <v>138</v>
      </c>
      <c r="AT227" s="283" t="s">
        <v>133</v>
      </c>
      <c r="AU227" s="283" t="s">
        <v>85</v>
      </c>
      <c r="AY227" s="284" t="s">
        <v>131</v>
      </c>
      <c r="BE227" s="285">
        <f t="shared" si="33"/>
        <v>0</v>
      </c>
      <c r="BF227" s="285">
        <f t="shared" si="34"/>
        <v>0</v>
      </c>
      <c r="BG227" s="285">
        <f t="shared" si="35"/>
        <v>0</v>
      </c>
      <c r="BH227" s="285">
        <f t="shared" si="36"/>
        <v>0</v>
      </c>
      <c r="BI227" s="285">
        <f t="shared" si="37"/>
        <v>0</v>
      </c>
      <c r="BJ227" s="284" t="s">
        <v>83</v>
      </c>
      <c r="BK227" s="285">
        <f t="shared" si="38"/>
        <v>0</v>
      </c>
      <c r="BL227" s="284" t="s">
        <v>138</v>
      </c>
      <c r="BM227" s="283" t="s">
        <v>1383</v>
      </c>
    </row>
    <row r="228" spans="2:65" s="276" customFormat="1" ht="44.3" customHeight="1" x14ac:dyDescent="0.25">
      <c r="B228" s="277"/>
      <c r="C228" s="352" t="s">
        <v>1041</v>
      </c>
      <c r="D228" s="352" t="s">
        <v>133</v>
      </c>
      <c r="E228" s="353" t="s">
        <v>1384</v>
      </c>
      <c r="F228" s="354" t="s">
        <v>1385</v>
      </c>
      <c r="G228" s="355" t="s">
        <v>165</v>
      </c>
      <c r="H228" s="356">
        <v>259.77</v>
      </c>
      <c r="I228" s="316"/>
      <c r="J228" s="372">
        <f t="shared" si="39"/>
        <v>0</v>
      </c>
      <c r="K228" s="354" t="s">
        <v>3</v>
      </c>
      <c r="L228" s="278"/>
      <c r="M228" s="279" t="s">
        <v>3</v>
      </c>
      <c r="N228" s="280" t="s">
        <v>46</v>
      </c>
      <c r="O228" s="281">
        <v>0</v>
      </c>
      <c r="P228" s="281">
        <f t="shared" si="30"/>
        <v>0</v>
      </c>
      <c r="Q228" s="281">
        <v>0</v>
      </c>
      <c r="R228" s="281">
        <f t="shared" si="31"/>
        <v>0</v>
      </c>
      <c r="S228" s="281">
        <v>0</v>
      </c>
      <c r="T228" s="282">
        <f t="shared" si="32"/>
        <v>0</v>
      </c>
      <c r="AR228" s="283" t="s">
        <v>138</v>
      </c>
      <c r="AT228" s="283" t="s">
        <v>133</v>
      </c>
      <c r="AU228" s="283" t="s">
        <v>85</v>
      </c>
      <c r="AY228" s="284" t="s">
        <v>131</v>
      </c>
      <c r="BE228" s="285">
        <f t="shared" si="33"/>
        <v>0</v>
      </c>
      <c r="BF228" s="285">
        <f t="shared" si="34"/>
        <v>0</v>
      </c>
      <c r="BG228" s="285">
        <f t="shared" si="35"/>
        <v>0</v>
      </c>
      <c r="BH228" s="285">
        <f t="shared" si="36"/>
        <v>0</v>
      </c>
      <c r="BI228" s="285">
        <f t="shared" si="37"/>
        <v>0</v>
      </c>
      <c r="BJ228" s="284" t="s">
        <v>83</v>
      </c>
      <c r="BK228" s="285">
        <f t="shared" si="38"/>
        <v>0</v>
      </c>
      <c r="BL228" s="284" t="s">
        <v>138</v>
      </c>
      <c r="BM228" s="283" t="s">
        <v>1386</v>
      </c>
    </row>
    <row r="229" spans="2:65" s="276" customFormat="1" ht="62.65" customHeight="1" x14ac:dyDescent="0.25">
      <c r="B229" s="277"/>
      <c r="C229" s="352" t="s">
        <v>1043</v>
      </c>
      <c r="D229" s="352" t="s">
        <v>133</v>
      </c>
      <c r="E229" s="353" t="s">
        <v>1387</v>
      </c>
      <c r="F229" s="354" t="s">
        <v>1388</v>
      </c>
      <c r="G229" s="355" t="s">
        <v>165</v>
      </c>
      <c r="H229" s="356">
        <v>259.77</v>
      </c>
      <c r="I229" s="316"/>
      <c r="J229" s="372">
        <f t="shared" si="39"/>
        <v>0</v>
      </c>
      <c r="K229" s="354" t="s">
        <v>3</v>
      </c>
      <c r="L229" s="278"/>
      <c r="M229" s="279" t="s">
        <v>3</v>
      </c>
      <c r="N229" s="280" t="s">
        <v>46</v>
      </c>
      <c r="O229" s="281">
        <v>0</v>
      </c>
      <c r="P229" s="281">
        <f t="shared" si="30"/>
        <v>0</v>
      </c>
      <c r="Q229" s="281">
        <v>0</v>
      </c>
      <c r="R229" s="281">
        <f t="shared" si="31"/>
        <v>0</v>
      </c>
      <c r="S229" s="281">
        <v>0</v>
      </c>
      <c r="T229" s="282">
        <f t="shared" si="32"/>
        <v>0</v>
      </c>
      <c r="AR229" s="283" t="s">
        <v>138</v>
      </c>
      <c r="AT229" s="283" t="s">
        <v>133</v>
      </c>
      <c r="AU229" s="283" t="s">
        <v>85</v>
      </c>
      <c r="AY229" s="284" t="s">
        <v>131</v>
      </c>
      <c r="BE229" s="285">
        <f t="shared" si="33"/>
        <v>0</v>
      </c>
      <c r="BF229" s="285">
        <f t="shared" si="34"/>
        <v>0</v>
      </c>
      <c r="BG229" s="285">
        <f t="shared" si="35"/>
        <v>0</v>
      </c>
      <c r="BH229" s="285">
        <f t="shared" si="36"/>
        <v>0</v>
      </c>
      <c r="BI229" s="285">
        <f t="shared" si="37"/>
        <v>0</v>
      </c>
      <c r="BJ229" s="284" t="s">
        <v>83</v>
      </c>
      <c r="BK229" s="285">
        <f t="shared" si="38"/>
        <v>0</v>
      </c>
      <c r="BL229" s="284" t="s">
        <v>138</v>
      </c>
      <c r="BM229" s="283" t="s">
        <v>1389</v>
      </c>
    </row>
    <row r="230" spans="2:65" s="276" customFormat="1" ht="55.55" customHeight="1" x14ac:dyDescent="0.25">
      <c r="B230" s="277"/>
      <c r="C230" s="352" t="s">
        <v>1045</v>
      </c>
      <c r="D230" s="352" t="s">
        <v>133</v>
      </c>
      <c r="E230" s="353" t="s">
        <v>1390</v>
      </c>
      <c r="F230" s="354" t="s">
        <v>1391</v>
      </c>
      <c r="G230" s="355" t="s">
        <v>165</v>
      </c>
      <c r="H230" s="356">
        <v>259.77</v>
      </c>
      <c r="I230" s="316"/>
      <c r="J230" s="372">
        <f t="shared" si="39"/>
        <v>0</v>
      </c>
      <c r="K230" s="354" t="s">
        <v>3</v>
      </c>
      <c r="L230" s="278"/>
      <c r="M230" s="279" t="s">
        <v>3</v>
      </c>
      <c r="N230" s="280" t="s">
        <v>46</v>
      </c>
      <c r="O230" s="281">
        <v>0</v>
      </c>
      <c r="P230" s="281">
        <f t="shared" si="30"/>
        <v>0</v>
      </c>
      <c r="Q230" s="281">
        <v>0</v>
      </c>
      <c r="R230" s="281">
        <f t="shared" si="31"/>
        <v>0</v>
      </c>
      <c r="S230" s="281">
        <v>0</v>
      </c>
      <c r="T230" s="282">
        <f t="shared" si="32"/>
        <v>0</v>
      </c>
      <c r="AR230" s="283" t="s">
        <v>138</v>
      </c>
      <c r="AT230" s="283" t="s">
        <v>133</v>
      </c>
      <c r="AU230" s="283" t="s">
        <v>85</v>
      </c>
      <c r="AY230" s="284" t="s">
        <v>131</v>
      </c>
      <c r="BE230" s="285">
        <f t="shared" si="33"/>
        <v>0</v>
      </c>
      <c r="BF230" s="285">
        <f t="shared" si="34"/>
        <v>0</v>
      </c>
      <c r="BG230" s="285">
        <f t="shared" si="35"/>
        <v>0</v>
      </c>
      <c r="BH230" s="285">
        <f t="shared" si="36"/>
        <v>0</v>
      </c>
      <c r="BI230" s="285">
        <f t="shared" si="37"/>
        <v>0</v>
      </c>
      <c r="BJ230" s="284" t="s">
        <v>83</v>
      </c>
      <c r="BK230" s="285">
        <f t="shared" si="38"/>
        <v>0</v>
      </c>
      <c r="BL230" s="284" t="s">
        <v>138</v>
      </c>
      <c r="BM230" s="283" t="s">
        <v>1392</v>
      </c>
    </row>
    <row r="231" spans="2:65" s="276" customFormat="1" ht="33" customHeight="1" x14ac:dyDescent="0.25">
      <c r="B231" s="277"/>
      <c r="C231" s="352" t="s">
        <v>1047</v>
      </c>
      <c r="D231" s="352" t="s">
        <v>133</v>
      </c>
      <c r="E231" s="353" t="s">
        <v>1371</v>
      </c>
      <c r="F231" s="354" t="s">
        <v>1346</v>
      </c>
      <c r="G231" s="355" t="s">
        <v>165</v>
      </c>
      <c r="H231" s="356">
        <v>259.77</v>
      </c>
      <c r="I231" s="316"/>
      <c r="J231" s="372">
        <f t="shared" si="39"/>
        <v>0</v>
      </c>
      <c r="K231" s="354" t="s">
        <v>3</v>
      </c>
      <c r="L231" s="278"/>
      <c r="M231" s="279" t="s">
        <v>3</v>
      </c>
      <c r="N231" s="280" t="s">
        <v>46</v>
      </c>
      <c r="O231" s="281">
        <v>0</v>
      </c>
      <c r="P231" s="281">
        <f t="shared" si="30"/>
        <v>0</v>
      </c>
      <c r="Q231" s="281">
        <v>0</v>
      </c>
      <c r="R231" s="281">
        <f t="shared" si="31"/>
        <v>0</v>
      </c>
      <c r="S231" s="281">
        <v>0</v>
      </c>
      <c r="T231" s="282">
        <f t="shared" si="32"/>
        <v>0</v>
      </c>
      <c r="AR231" s="283" t="s">
        <v>138</v>
      </c>
      <c r="AT231" s="283" t="s">
        <v>133</v>
      </c>
      <c r="AU231" s="283" t="s">
        <v>85</v>
      </c>
      <c r="AY231" s="284" t="s">
        <v>131</v>
      </c>
      <c r="BE231" s="285">
        <f t="shared" si="33"/>
        <v>0</v>
      </c>
      <c r="BF231" s="285">
        <f t="shared" si="34"/>
        <v>0</v>
      </c>
      <c r="BG231" s="285">
        <f t="shared" si="35"/>
        <v>0</v>
      </c>
      <c r="BH231" s="285">
        <f t="shared" si="36"/>
        <v>0</v>
      </c>
      <c r="BI231" s="285">
        <f t="shared" si="37"/>
        <v>0</v>
      </c>
      <c r="BJ231" s="284" t="s">
        <v>83</v>
      </c>
      <c r="BK231" s="285">
        <f t="shared" si="38"/>
        <v>0</v>
      </c>
      <c r="BL231" s="284" t="s">
        <v>138</v>
      </c>
      <c r="BM231" s="283" t="s">
        <v>1393</v>
      </c>
    </row>
    <row r="232" spans="2:65" s="1" customFormat="1" ht="44.3" hidden="1" customHeight="1" x14ac:dyDescent="0.25">
      <c r="B232" s="108"/>
      <c r="C232" s="109" t="s">
        <v>1048</v>
      </c>
      <c r="D232" s="109"/>
      <c r="E232" s="110"/>
      <c r="F232" s="230" t="s">
        <v>1394</v>
      </c>
      <c r="G232" s="112" t="s">
        <v>3</v>
      </c>
      <c r="H232" s="113"/>
      <c r="I232" s="114"/>
      <c r="J232" s="114"/>
      <c r="K232" s="111" t="s">
        <v>3</v>
      </c>
      <c r="L232" s="26"/>
      <c r="M232" s="115" t="s">
        <v>3</v>
      </c>
      <c r="N232" s="116" t="s">
        <v>46</v>
      </c>
      <c r="O232" s="117">
        <v>0</v>
      </c>
      <c r="P232" s="117">
        <f t="shared" si="30"/>
        <v>0</v>
      </c>
      <c r="Q232" s="117">
        <v>0</v>
      </c>
      <c r="R232" s="117">
        <f t="shared" si="31"/>
        <v>0</v>
      </c>
      <c r="S232" s="117">
        <v>0</v>
      </c>
      <c r="T232" s="118">
        <f t="shared" si="32"/>
        <v>0</v>
      </c>
      <c r="AR232" s="119" t="s">
        <v>138</v>
      </c>
      <c r="AT232" s="119" t="s">
        <v>133</v>
      </c>
      <c r="AU232" s="119" t="s">
        <v>85</v>
      </c>
      <c r="AY232" s="17" t="s">
        <v>131</v>
      </c>
      <c r="BE232" s="120">
        <f t="shared" si="33"/>
        <v>0</v>
      </c>
      <c r="BF232" s="120">
        <f t="shared" si="34"/>
        <v>0</v>
      </c>
      <c r="BG232" s="120">
        <f t="shared" si="35"/>
        <v>0</v>
      </c>
      <c r="BH232" s="120">
        <f t="shared" si="36"/>
        <v>0</v>
      </c>
      <c r="BI232" s="120">
        <f t="shared" si="37"/>
        <v>0</v>
      </c>
      <c r="BJ232" s="17" t="s">
        <v>83</v>
      </c>
      <c r="BK232" s="120">
        <f t="shared" si="38"/>
        <v>0</v>
      </c>
      <c r="BL232" s="17" t="s">
        <v>138</v>
      </c>
      <c r="BM232" s="119" t="s">
        <v>1395</v>
      </c>
    </row>
    <row r="233" spans="2:65" s="1" customFormat="1" ht="76.349999999999994" customHeight="1" x14ac:dyDescent="0.25">
      <c r="B233" s="108"/>
      <c r="C233" s="325" t="s">
        <v>1049</v>
      </c>
      <c r="D233" s="325" t="s">
        <v>145</v>
      </c>
      <c r="E233" s="326" t="s">
        <v>1396</v>
      </c>
      <c r="F233" s="327" t="s">
        <v>1397</v>
      </c>
      <c r="G233" s="328" t="s">
        <v>1164</v>
      </c>
      <c r="H233" s="329">
        <v>260</v>
      </c>
      <c r="I233" s="317"/>
      <c r="J233" s="341">
        <f t="shared" si="39"/>
        <v>0</v>
      </c>
      <c r="K233" s="327" t="s">
        <v>3</v>
      </c>
      <c r="L233" s="142"/>
      <c r="M233" s="143" t="s">
        <v>3</v>
      </c>
      <c r="N233" s="144" t="s">
        <v>46</v>
      </c>
      <c r="O233" s="117">
        <v>0</v>
      </c>
      <c r="P233" s="117">
        <f t="shared" si="30"/>
        <v>0</v>
      </c>
      <c r="Q233" s="117">
        <v>0</v>
      </c>
      <c r="R233" s="117">
        <f t="shared" si="31"/>
        <v>0</v>
      </c>
      <c r="S233" s="117">
        <v>0</v>
      </c>
      <c r="T233" s="118">
        <f t="shared" si="32"/>
        <v>0</v>
      </c>
      <c r="AR233" s="119" t="s">
        <v>149</v>
      </c>
      <c r="AT233" s="119" t="s">
        <v>145</v>
      </c>
      <c r="AU233" s="119" t="s">
        <v>85</v>
      </c>
      <c r="AY233" s="17" t="s">
        <v>131</v>
      </c>
      <c r="BE233" s="120">
        <f t="shared" si="33"/>
        <v>0</v>
      </c>
      <c r="BF233" s="120">
        <f t="shared" si="34"/>
        <v>0</v>
      </c>
      <c r="BG233" s="120">
        <f t="shared" si="35"/>
        <v>0</v>
      </c>
      <c r="BH233" s="120">
        <f t="shared" si="36"/>
        <v>0</v>
      </c>
      <c r="BI233" s="120">
        <f t="shared" si="37"/>
        <v>0</v>
      </c>
      <c r="BJ233" s="17" t="s">
        <v>83</v>
      </c>
      <c r="BK233" s="120">
        <f t="shared" si="38"/>
        <v>0</v>
      </c>
      <c r="BL233" s="17" t="s">
        <v>138</v>
      </c>
      <c r="BM233" s="119" t="s">
        <v>1398</v>
      </c>
    </row>
    <row r="234" spans="2:65" s="276" customFormat="1" ht="37.75" customHeight="1" x14ac:dyDescent="0.25">
      <c r="B234" s="277"/>
      <c r="C234" s="352" t="s">
        <v>1050</v>
      </c>
      <c r="D234" s="352" t="s">
        <v>133</v>
      </c>
      <c r="E234" s="353" t="s">
        <v>1399</v>
      </c>
      <c r="F234" s="354" t="s">
        <v>1400</v>
      </c>
      <c r="G234" s="355" t="s">
        <v>165</v>
      </c>
      <c r="H234" s="356">
        <v>260</v>
      </c>
      <c r="I234" s="316"/>
      <c r="J234" s="372">
        <f t="shared" si="39"/>
        <v>0</v>
      </c>
      <c r="K234" s="354" t="s">
        <v>3</v>
      </c>
      <c r="L234" s="278"/>
      <c r="M234" s="279" t="s">
        <v>3</v>
      </c>
      <c r="N234" s="280" t="s">
        <v>46</v>
      </c>
      <c r="O234" s="281">
        <v>0</v>
      </c>
      <c r="P234" s="281">
        <f t="shared" si="30"/>
        <v>0</v>
      </c>
      <c r="Q234" s="281">
        <v>0</v>
      </c>
      <c r="R234" s="281">
        <f t="shared" si="31"/>
        <v>0</v>
      </c>
      <c r="S234" s="281">
        <v>0</v>
      </c>
      <c r="T234" s="282">
        <f t="shared" si="32"/>
        <v>0</v>
      </c>
      <c r="AR234" s="283" t="s">
        <v>138</v>
      </c>
      <c r="AT234" s="283" t="s">
        <v>133</v>
      </c>
      <c r="AU234" s="283" t="s">
        <v>85</v>
      </c>
      <c r="AY234" s="284" t="s">
        <v>131</v>
      </c>
      <c r="BE234" s="285">
        <f t="shared" si="33"/>
        <v>0</v>
      </c>
      <c r="BF234" s="285">
        <f t="shared" si="34"/>
        <v>0</v>
      </c>
      <c r="BG234" s="285">
        <f t="shared" si="35"/>
        <v>0</v>
      </c>
      <c r="BH234" s="285">
        <f t="shared" si="36"/>
        <v>0</v>
      </c>
      <c r="BI234" s="285">
        <f t="shared" si="37"/>
        <v>0</v>
      </c>
      <c r="BJ234" s="284" t="s">
        <v>83</v>
      </c>
      <c r="BK234" s="285">
        <f t="shared" si="38"/>
        <v>0</v>
      </c>
      <c r="BL234" s="284" t="s">
        <v>138</v>
      </c>
      <c r="BM234" s="283" t="s">
        <v>1401</v>
      </c>
    </row>
    <row r="235" spans="2:65" s="276" customFormat="1" ht="24.2" customHeight="1" x14ac:dyDescent="0.25">
      <c r="B235" s="277"/>
      <c r="C235" s="352" t="s">
        <v>1051</v>
      </c>
      <c r="D235" s="352" t="s">
        <v>133</v>
      </c>
      <c r="E235" s="353" t="s">
        <v>1402</v>
      </c>
      <c r="F235" s="354" t="s">
        <v>1403</v>
      </c>
      <c r="G235" s="355" t="s">
        <v>165</v>
      </c>
      <c r="H235" s="356">
        <v>260</v>
      </c>
      <c r="I235" s="316"/>
      <c r="J235" s="372">
        <f t="shared" si="39"/>
        <v>0</v>
      </c>
      <c r="K235" s="354" t="s">
        <v>3</v>
      </c>
      <c r="L235" s="278"/>
      <c r="M235" s="279" t="s">
        <v>3</v>
      </c>
      <c r="N235" s="280" t="s">
        <v>46</v>
      </c>
      <c r="O235" s="281">
        <v>0</v>
      </c>
      <c r="P235" s="281">
        <f t="shared" si="30"/>
        <v>0</v>
      </c>
      <c r="Q235" s="281">
        <v>0</v>
      </c>
      <c r="R235" s="281">
        <f t="shared" si="31"/>
        <v>0</v>
      </c>
      <c r="S235" s="281">
        <v>0</v>
      </c>
      <c r="T235" s="282">
        <f t="shared" si="32"/>
        <v>0</v>
      </c>
      <c r="AR235" s="283" t="s">
        <v>138</v>
      </c>
      <c r="AT235" s="283" t="s">
        <v>133</v>
      </c>
      <c r="AU235" s="283" t="s">
        <v>85</v>
      </c>
      <c r="AY235" s="284" t="s">
        <v>131</v>
      </c>
      <c r="BE235" s="285">
        <f t="shared" si="33"/>
        <v>0</v>
      </c>
      <c r="BF235" s="285">
        <f t="shared" si="34"/>
        <v>0</v>
      </c>
      <c r="BG235" s="285">
        <f t="shared" si="35"/>
        <v>0</v>
      </c>
      <c r="BH235" s="285">
        <f t="shared" si="36"/>
        <v>0</v>
      </c>
      <c r="BI235" s="285">
        <f t="shared" si="37"/>
        <v>0</v>
      </c>
      <c r="BJ235" s="284" t="s">
        <v>83</v>
      </c>
      <c r="BK235" s="285">
        <f t="shared" si="38"/>
        <v>0</v>
      </c>
      <c r="BL235" s="284" t="s">
        <v>138</v>
      </c>
      <c r="BM235" s="283" t="s">
        <v>1404</v>
      </c>
    </row>
    <row r="236" spans="2:65" s="1" customFormat="1" ht="33" hidden="1" customHeight="1" x14ac:dyDescent="0.25">
      <c r="B236" s="108"/>
      <c r="C236" s="109" t="s">
        <v>1405</v>
      </c>
      <c r="D236" s="109"/>
      <c r="E236" s="110"/>
      <c r="F236" s="230" t="s">
        <v>1406</v>
      </c>
      <c r="G236" s="112" t="s">
        <v>3</v>
      </c>
      <c r="H236" s="113"/>
      <c r="I236" s="114"/>
      <c r="J236" s="114"/>
      <c r="K236" s="111" t="s">
        <v>3</v>
      </c>
      <c r="L236" s="26"/>
      <c r="M236" s="115" t="s">
        <v>3</v>
      </c>
      <c r="N236" s="116" t="s">
        <v>46</v>
      </c>
      <c r="O236" s="117">
        <v>0</v>
      </c>
      <c r="P236" s="117">
        <f t="shared" si="30"/>
        <v>0</v>
      </c>
      <c r="Q236" s="117">
        <v>0</v>
      </c>
      <c r="R236" s="117">
        <f t="shared" si="31"/>
        <v>0</v>
      </c>
      <c r="S236" s="117">
        <v>0</v>
      </c>
      <c r="T236" s="118">
        <f t="shared" si="32"/>
        <v>0</v>
      </c>
      <c r="AR236" s="119" t="s">
        <v>138</v>
      </c>
      <c r="AT236" s="119" t="s">
        <v>133</v>
      </c>
      <c r="AU236" s="119" t="s">
        <v>85</v>
      </c>
      <c r="AY236" s="17" t="s">
        <v>131</v>
      </c>
      <c r="BE236" s="120">
        <f t="shared" si="33"/>
        <v>0</v>
      </c>
      <c r="BF236" s="120">
        <f t="shared" si="34"/>
        <v>0</v>
      </c>
      <c r="BG236" s="120">
        <f t="shared" si="35"/>
        <v>0</v>
      </c>
      <c r="BH236" s="120">
        <f t="shared" si="36"/>
        <v>0</v>
      </c>
      <c r="BI236" s="120">
        <f t="shared" si="37"/>
        <v>0</v>
      </c>
      <c r="BJ236" s="17" t="s">
        <v>83</v>
      </c>
      <c r="BK236" s="120">
        <f t="shared" si="38"/>
        <v>0</v>
      </c>
      <c r="BL236" s="17" t="s">
        <v>138</v>
      </c>
      <c r="BM236" s="119" t="s">
        <v>1407</v>
      </c>
    </row>
    <row r="237" spans="2:65" s="1" customFormat="1" ht="66.75" customHeight="1" x14ac:dyDescent="0.25">
      <c r="B237" s="108"/>
      <c r="C237" s="325" t="s">
        <v>1408</v>
      </c>
      <c r="D237" s="325" t="s">
        <v>145</v>
      </c>
      <c r="E237" s="326" t="s">
        <v>1409</v>
      </c>
      <c r="F237" s="327" t="s">
        <v>1410</v>
      </c>
      <c r="G237" s="328" t="s">
        <v>165</v>
      </c>
      <c r="H237" s="329">
        <v>300</v>
      </c>
      <c r="I237" s="317"/>
      <c r="J237" s="341">
        <f t="shared" si="39"/>
        <v>0</v>
      </c>
      <c r="K237" s="327" t="s">
        <v>3</v>
      </c>
      <c r="L237" s="142"/>
      <c r="M237" s="143" t="s">
        <v>3</v>
      </c>
      <c r="N237" s="144" t="s">
        <v>46</v>
      </c>
      <c r="O237" s="117">
        <v>0</v>
      </c>
      <c r="P237" s="117">
        <f t="shared" si="30"/>
        <v>0</v>
      </c>
      <c r="Q237" s="117">
        <v>0</v>
      </c>
      <c r="R237" s="117">
        <f t="shared" si="31"/>
        <v>0</v>
      </c>
      <c r="S237" s="117">
        <v>0</v>
      </c>
      <c r="T237" s="118">
        <f t="shared" si="32"/>
        <v>0</v>
      </c>
      <c r="AR237" s="119" t="s">
        <v>149</v>
      </c>
      <c r="AT237" s="119" t="s">
        <v>145</v>
      </c>
      <c r="AU237" s="119" t="s">
        <v>85</v>
      </c>
      <c r="AY237" s="17" t="s">
        <v>131</v>
      </c>
      <c r="BE237" s="120">
        <f t="shared" si="33"/>
        <v>0</v>
      </c>
      <c r="BF237" s="120">
        <f t="shared" si="34"/>
        <v>0</v>
      </c>
      <c r="BG237" s="120">
        <f t="shared" si="35"/>
        <v>0</v>
      </c>
      <c r="BH237" s="120">
        <f t="shared" si="36"/>
        <v>0</v>
      </c>
      <c r="BI237" s="120">
        <f t="shared" si="37"/>
        <v>0</v>
      </c>
      <c r="BJ237" s="17" t="s">
        <v>83</v>
      </c>
      <c r="BK237" s="120">
        <f t="shared" si="38"/>
        <v>0</v>
      </c>
      <c r="BL237" s="17" t="s">
        <v>138</v>
      </c>
      <c r="BM237" s="119" t="s">
        <v>1411</v>
      </c>
    </row>
    <row r="238" spans="2:65" s="1" customFormat="1" ht="76.349999999999994" customHeight="1" x14ac:dyDescent="0.25">
      <c r="B238" s="108"/>
      <c r="C238" s="325" t="s">
        <v>1412</v>
      </c>
      <c r="D238" s="325" t="s">
        <v>145</v>
      </c>
      <c r="E238" s="326" t="s">
        <v>1413</v>
      </c>
      <c r="F238" s="327" t="s">
        <v>1414</v>
      </c>
      <c r="G238" s="328" t="s">
        <v>1337</v>
      </c>
      <c r="H238" s="329">
        <v>360</v>
      </c>
      <c r="I238" s="317"/>
      <c r="J238" s="341">
        <f t="shared" si="39"/>
        <v>0</v>
      </c>
      <c r="K238" s="327" t="s">
        <v>3</v>
      </c>
      <c r="L238" s="142"/>
      <c r="M238" s="143" t="s">
        <v>3</v>
      </c>
      <c r="N238" s="144" t="s">
        <v>46</v>
      </c>
      <c r="O238" s="117">
        <v>0</v>
      </c>
      <c r="P238" s="117">
        <f t="shared" si="30"/>
        <v>0</v>
      </c>
      <c r="Q238" s="117">
        <v>0</v>
      </c>
      <c r="R238" s="117">
        <f t="shared" si="31"/>
        <v>0</v>
      </c>
      <c r="S238" s="117">
        <v>0</v>
      </c>
      <c r="T238" s="118">
        <f t="shared" si="32"/>
        <v>0</v>
      </c>
      <c r="AR238" s="119" t="s">
        <v>149</v>
      </c>
      <c r="AT238" s="119" t="s">
        <v>145</v>
      </c>
      <c r="AU238" s="119" t="s">
        <v>85</v>
      </c>
      <c r="AY238" s="17" t="s">
        <v>131</v>
      </c>
      <c r="BE238" s="120">
        <f t="shared" si="33"/>
        <v>0</v>
      </c>
      <c r="BF238" s="120">
        <f t="shared" si="34"/>
        <v>0</v>
      </c>
      <c r="BG238" s="120">
        <f t="shared" si="35"/>
        <v>0</v>
      </c>
      <c r="BH238" s="120">
        <f t="shared" si="36"/>
        <v>0</v>
      </c>
      <c r="BI238" s="120">
        <f t="shared" si="37"/>
        <v>0</v>
      </c>
      <c r="BJ238" s="17" t="s">
        <v>83</v>
      </c>
      <c r="BK238" s="120">
        <f t="shared" si="38"/>
        <v>0</v>
      </c>
      <c r="BL238" s="17" t="s">
        <v>138</v>
      </c>
      <c r="BM238" s="119" t="s">
        <v>1415</v>
      </c>
    </row>
    <row r="239" spans="2:65" s="276" customFormat="1" ht="44.3" customHeight="1" x14ac:dyDescent="0.25">
      <c r="B239" s="277"/>
      <c r="C239" s="352" t="s">
        <v>1416</v>
      </c>
      <c r="D239" s="352" t="s">
        <v>133</v>
      </c>
      <c r="E239" s="353" t="s">
        <v>1417</v>
      </c>
      <c r="F239" s="354" t="s">
        <v>1418</v>
      </c>
      <c r="G239" s="355" t="s">
        <v>1164</v>
      </c>
      <c r="H239" s="356">
        <v>403.2</v>
      </c>
      <c r="I239" s="316"/>
      <c r="J239" s="372">
        <f t="shared" ref="J239:J266" si="40">ROUND(I239*H239,2)</f>
        <v>0</v>
      </c>
      <c r="K239" s="354" t="s">
        <v>3</v>
      </c>
      <c r="L239" s="278"/>
      <c r="M239" s="279" t="s">
        <v>3</v>
      </c>
      <c r="N239" s="280" t="s">
        <v>46</v>
      </c>
      <c r="O239" s="281">
        <v>0</v>
      </c>
      <c r="P239" s="281">
        <f t="shared" ref="P239:P266" si="41">O239*H239</f>
        <v>0</v>
      </c>
      <c r="Q239" s="281">
        <v>0</v>
      </c>
      <c r="R239" s="281">
        <f t="shared" ref="R239:R266" si="42">Q239*H239</f>
        <v>0</v>
      </c>
      <c r="S239" s="281">
        <v>0</v>
      </c>
      <c r="T239" s="282">
        <f t="shared" ref="T239:T266" si="43">S239*H239</f>
        <v>0</v>
      </c>
      <c r="AR239" s="283" t="s">
        <v>138</v>
      </c>
      <c r="AT239" s="283" t="s">
        <v>133</v>
      </c>
      <c r="AU239" s="283" t="s">
        <v>85</v>
      </c>
      <c r="AY239" s="284" t="s">
        <v>131</v>
      </c>
      <c r="BE239" s="285">
        <f t="shared" ref="BE239:BE266" si="44">IF(N239="základní",J239,0)</f>
        <v>0</v>
      </c>
      <c r="BF239" s="285">
        <f t="shared" ref="BF239:BF266" si="45">IF(N239="snížená",J239,0)</f>
        <v>0</v>
      </c>
      <c r="BG239" s="285">
        <f t="shared" ref="BG239:BG266" si="46">IF(N239="zákl. přenesená",J239,0)</f>
        <v>0</v>
      </c>
      <c r="BH239" s="285">
        <f t="shared" ref="BH239:BH266" si="47">IF(N239="sníž. přenesená",J239,0)</f>
        <v>0</v>
      </c>
      <c r="BI239" s="285">
        <f t="shared" ref="BI239:BI266" si="48">IF(N239="nulová",J239,0)</f>
        <v>0</v>
      </c>
      <c r="BJ239" s="284" t="s">
        <v>83</v>
      </c>
      <c r="BK239" s="285">
        <f t="shared" ref="BK239:BK266" si="49">ROUND(I239*H239,2)</f>
        <v>0</v>
      </c>
      <c r="BL239" s="284" t="s">
        <v>138</v>
      </c>
      <c r="BM239" s="283" t="s">
        <v>1419</v>
      </c>
    </row>
    <row r="240" spans="2:65" s="276" customFormat="1" ht="49.35" customHeight="1" x14ac:dyDescent="0.25">
      <c r="B240" s="277"/>
      <c r="C240" s="352" t="s">
        <v>1420</v>
      </c>
      <c r="D240" s="352" t="s">
        <v>133</v>
      </c>
      <c r="E240" s="353" t="s">
        <v>1421</v>
      </c>
      <c r="F240" s="354" t="s">
        <v>1422</v>
      </c>
      <c r="G240" s="355" t="s">
        <v>165</v>
      </c>
      <c r="H240" s="356">
        <v>259.77</v>
      </c>
      <c r="I240" s="316"/>
      <c r="J240" s="372">
        <f t="shared" si="40"/>
        <v>0</v>
      </c>
      <c r="K240" s="354" t="s">
        <v>3</v>
      </c>
      <c r="L240" s="278"/>
      <c r="M240" s="279" t="s">
        <v>3</v>
      </c>
      <c r="N240" s="280" t="s">
        <v>46</v>
      </c>
      <c r="O240" s="281">
        <v>0</v>
      </c>
      <c r="P240" s="281">
        <f t="shared" si="41"/>
        <v>0</v>
      </c>
      <c r="Q240" s="281">
        <v>0</v>
      </c>
      <c r="R240" s="281">
        <f t="shared" si="42"/>
        <v>0</v>
      </c>
      <c r="S240" s="281">
        <v>0</v>
      </c>
      <c r="T240" s="282">
        <f t="shared" si="43"/>
        <v>0</v>
      </c>
      <c r="AR240" s="283" t="s">
        <v>138</v>
      </c>
      <c r="AT240" s="283" t="s">
        <v>133</v>
      </c>
      <c r="AU240" s="283" t="s">
        <v>85</v>
      </c>
      <c r="AY240" s="284" t="s">
        <v>131</v>
      </c>
      <c r="BE240" s="285">
        <f t="shared" si="44"/>
        <v>0</v>
      </c>
      <c r="BF240" s="285">
        <f t="shared" si="45"/>
        <v>0</v>
      </c>
      <c r="BG240" s="285">
        <f t="shared" si="46"/>
        <v>0</v>
      </c>
      <c r="BH240" s="285">
        <f t="shared" si="47"/>
        <v>0</v>
      </c>
      <c r="BI240" s="285">
        <f t="shared" si="48"/>
        <v>0</v>
      </c>
      <c r="BJ240" s="284" t="s">
        <v>83</v>
      </c>
      <c r="BK240" s="285">
        <f t="shared" si="49"/>
        <v>0</v>
      </c>
      <c r="BL240" s="284" t="s">
        <v>138</v>
      </c>
      <c r="BM240" s="283" t="s">
        <v>1423</v>
      </c>
    </row>
    <row r="241" spans="2:65" s="1" customFormat="1" ht="49.35" customHeight="1" x14ac:dyDescent="0.25">
      <c r="B241" s="108"/>
      <c r="C241" s="320" t="s">
        <v>1424</v>
      </c>
      <c r="D241" s="320" t="s">
        <v>133</v>
      </c>
      <c r="E241" s="321" t="s">
        <v>1425</v>
      </c>
      <c r="F241" s="322" t="s">
        <v>1426</v>
      </c>
      <c r="G241" s="323" t="s">
        <v>1337</v>
      </c>
      <c r="H241" s="324">
        <v>360</v>
      </c>
      <c r="I241" s="316"/>
      <c r="J241" s="340">
        <f t="shared" si="40"/>
        <v>0</v>
      </c>
      <c r="K241" s="322" t="s">
        <v>3</v>
      </c>
      <c r="L241" s="26"/>
      <c r="M241" s="115" t="s">
        <v>3</v>
      </c>
      <c r="N241" s="116" t="s">
        <v>46</v>
      </c>
      <c r="O241" s="117">
        <v>0</v>
      </c>
      <c r="P241" s="117">
        <f t="shared" si="41"/>
        <v>0</v>
      </c>
      <c r="Q241" s="117">
        <v>0</v>
      </c>
      <c r="R241" s="117">
        <f t="shared" si="42"/>
        <v>0</v>
      </c>
      <c r="S241" s="117">
        <v>0</v>
      </c>
      <c r="T241" s="118">
        <f t="shared" si="43"/>
        <v>0</v>
      </c>
      <c r="AR241" s="119" t="s">
        <v>138</v>
      </c>
      <c r="AT241" s="119" t="s">
        <v>133</v>
      </c>
      <c r="AU241" s="119" t="s">
        <v>85</v>
      </c>
      <c r="AY241" s="17" t="s">
        <v>131</v>
      </c>
      <c r="BE241" s="120">
        <f t="shared" si="44"/>
        <v>0</v>
      </c>
      <c r="BF241" s="120">
        <f t="shared" si="45"/>
        <v>0</v>
      </c>
      <c r="BG241" s="120">
        <f t="shared" si="46"/>
        <v>0</v>
      </c>
      <c r="BH241" s="120">
        <f t="shared" si="47"/>
        <v>0</v>
      </c>
      <c r="BI241" s="120">
        <f t="shared" si="48"/>
        <v>0</v>
      </c>
      <c r="BJ241" s="17" t="s">
        <v>83</v>
      </c>
      <c r="BK241" s="120">
        <f t="shared" si="49"/>
        <v>0</v>
      </c>
      <c r="BL241" s="17" t="s">
        <v>138</v>
      </c>
      <c r="BM241" s="119" t="s">
        <v>1427</v>
      </c>
    </row>
    <row r="242" spans="2:65" s="276" customFormat="1" ht="33.700000000000003" x14ac:dyDescent="0.25">
      <c r="B242" s="277"/>
      <c r="C242" s="352" t="s">
        <v>1428</v>
      </c>
      <c r="D242" s="352" t="s">
        <v>133</v>
      </c>
      <c r="E242" s="353" t="s">
        <v>1429</v>
      </c>
      <c r="F242" s="354" t="s">
        <v>1430</v>
      </c>
      <c r="G242" s="355" t="s">
        <v>165</v>
      </c>
      <c r="H242" s="356">
        <v>360</v>
      </c>
      <c r="I242" s="316"/>
      <c r="J242" s="372">
        <f t="shared" si="40"/>
        <v>0</v>
      </c>
      <c r="K242" s="354" t="s">
        <v>3</v>
      </c>
      <c r="L242" s="278"/>
      <c r="M242" s="279" t="s">
        <v>3</v>
      </c>
      <c r="N242" s="280" t="s">
        <v>46</v>
      </c>
      <c r="O242" s="281">
        <v>0</v>
      </c>
      <c r="P242" s="281">
        <f t="shared" si="41"/>
        <v>0</v>
      </c>
      <c r="Q242" s="281">
        <v>0</v>
      </c>
      <c r="R242" s="281">
        <f t="shared" si="42"/>
        <v>0</v>
      </c>
      <c r="S242" s="281">
        <v>0</v>
      </c>
      <c r="T242" s="282">
        <f t="shared" si="43"/>
        <v>0</v>
      </c>
      <c r="AR242" s="283" t="s">
        <v>138</v>
      </c>
      <c r="AT242" s="283" t="s">
        <v>133</v>
      </c>
      <c r="AU242" s="283" t="s">
        <v>85</v>
      </c>
      <c r="AY242" s="284" t="s">
        <v>131</v>
      </c>
      <c r="BE242" s="285">
        <f t="shared" si="44"/>
        <v>0</v>
      </c>
      <c r="BF242" s="285">
        <f t="shared" si="45"/>
        <v>0</v>
      </c>
      <c r="BG242" s="285">
        <f t="shared" si="46"/>
        <v>0</v>
      </c>
      <c r="BH242" s="285">
        <f t="shared" si="47"/>
        <v>0</v>
      </c>
      <c r="BI242" s="285">
        <f t="shared" si="48"/>
        <v>0</v>
      </c>
      <c r="BJ242" s="284" t="s">
        <v>83</v>
      </c>
      <c r="BK242" s="285">
        <f t="shared" si="49"/>
        <v>0</v>
      </c>
      <c r="BL242" s="284" t="s">
        <v>138</v>
      </c>
      <c r="BM242" s="283" t="s">
        <v>1431</v>
      </c>
    </row>
    <row r="243" spans="2:65" s="1" customFormat="1" ht="67.349999999999994" x14ac:dyDescent="0.25">
      <c r="B243" s="108"/>
      <c r="C243" s="320" t="s">
        <v>1432</v>
      </c>
      <c r="D243" s="320"/>
      <c r="E243" s="321"/>
      <c r="F243" s="364" t="s">
        <v>1744</v>
      </c>
      <c r="G243" s="323" t="s">
        <v>3</v>
      </c>
      <c r="H243" s="324"/>
      <c r="I243" s="340"/>
      <c r="J243" s="340"/>
      <c r="K243" s="322" t="s">
        <v>3</v>
      </c>
      <c r="L243" s="26"/>
      <c r="M243" s="268" t="s">
        <v>3</v>
      </c>
      <c r="N243" s="269" t="s">
        <v>46</v>
      </c>
      <c r="O243" s="270">
        <v>0</v>
      </c>
      <c r="P243" s="270">
        <f t="shared" si="41"/>
        <v>0</v>
      </c>
      <c r="Q243" s="270">
        <v>0</v>
      </c>
      <c r="R243" s="270">
        <f t="shared" si="42"/>
        <v>0</v>
      </c>
      <c r="S243" s="270">
        <v>0</v>
      </c>
      <c r="T243" s="271">
        <f t="shared" si="43"/>
        <v>0</v>
      </c>
      <c r="U243" s="272"/>
      <c r="AR243" s="273" t="s">
        <v>138</v>
      </c>
      <c r="AS243" s="272"/>
      <c r="AT243" s="273" t="s">
        <v>133</v>
      </c>
      <c r="AU243" s="273" t="s">
        <v>85</v>
      </c>
      <c r="AV243" s="272"/>
      <c r="AW243" s="272"/>
      <c r="AX243" s="272"/>
      <c r="AY243" s="274" t="s">
        <v>131</v>
      </c>
      <c r="AZ243" s="272"/>
      <c r="BA243" s="272"/>
      <c r="BB243" s="272"/>
      <c r="BC243" s="272"/>
      <c r="BD243" s="272"/>
      <c r="BE243" s="275">
        <f t="shared" si="44"/>
        <v>0</v>
      </c>
      <c r="BF243" s="275">
        <f t="shared" si="45"/>
        <v>0</v>
      </c>
      <c r="BG243" s="275">
        <f t="shared" si="46"/>
        <v>0</v>
      </c>
      <c r="BH243" s="275">
        <f t="shared" si="47"/>
        <v>0</v>
      </c>
      <c r="BI243" s="275">
        <f t="shared" si="48"/>
        <v>0</v>
      </c>
      <c r="BJ243" s="274" t="s">
        <v>83</v>
      </c>
      <c r="BK243" s="275">
        <f t="shared" si="49"/>
        <v>0</v>
      </c>
      <c r="BL243" s="274" t="s">
        <v>138</v>
      </c>
      <c r="BM243" s="273" t="s">
        <v>1433</v>
      </c>
    </row>
    <row r="244" spans="2:65" s="1" customFormat="1" ht="56.1" x14ac:dyDescent="0.25">
      <c r="B244" s="108"/>
      <c r="C244" s="320" t="s">
        <v>1434</v>
      </c>
      <c r="D244" s="320" t="s">
        <v>133</v>
      </c>
      <c r="E244" s="321" t="s">
        <v>1435</v>
      </c>
      <c r="F244" s="322" t="s">
        <v>1436</v>
      </c>
      <c r="G244" s="323" t="s">
        <v>136</v>
      </c>
      <c r="H244" s="324">
        <v>26</v>
      </c>
      <c r="I244" s="316"/>
      <c r="J244" s="340">
        <f t="shared" si="40"/>
        <v>0</v>
      </c>
      <c r="K244" s="322" t="s">
        <v>3</v>
      </c>
      <c r="L244" s="26"/>
      <c r="M244" s="115" t="s">
        <v>3</v>
      </c>
      <c r="N244" s="116" t="s">
        <v>46</v>
      </c>
      <c r="O244" s="117">
        <v>0</v>
      </c>
      <c r="P244" s="117">
        <f t="shared" si="41"/>
        <v>0</v>
      </c>
      <c r="Q244" s="117">
        <v>0</v>
      </c>
      <c r="R244" s="117">
        <f t="shared" si="42"/>
        <v>0</v>
      </c>
      <c r="S244" s="117">
        <v>0</v>
      </c>
      <c r="T244" s="118">
        <f t="shared" si="43"/>
        <v>0</v>
      </c>
      <c r="AR244" s="119" t="s">
        <v>138</v>
      </c>
      <c r="AT244" s="119" t="s">
        <v>133</v>
      </c>
      <c r="AU244" s="119" t="s">
        <v>85</v>
      </c>
      <c r="AY244" s="17" t="s">
        <v>131</v>
      </c>
      <c r="BE244" s="120">
        <f t="shared" si="44"/>
        <v>0</v>
      </c>
      <c r="BF244" s="120">
        <f t="shared" si="45"/>
        <v>0</v>
      </c>
      <c r="BG244" s="120">
        <f t="shared" si="46"/>
        <v>0</v>
      </c>
      <c r="BH244" s="120">
        <f t="shared" si="47"/>
        <v>0</v>
      </c>
      <c r="BI244" s="120">
        <f t="shared" si="48"/>
        <v>0</v>
      </c>
      <c r="BJ244" s="17" t="s">
        <v>83</v>
      </c>
      <c r="BK244" s="120">
        <f t="shared" si="49"/>
        <v>0</v>
      </c>
      <c r="BL244" s="17" t="s">
        <v>138</v>
      </c>
      <c r="BM244" s="119" t="s">
        <v>1437</v>
      </c>
    </row>
    <row r="245" spans="2:65" s="1" customFormat="1" ht="66.75" customHeight="1" x14ac:dyDescent="0.25">
      <c r="B245" s="108"/>
      <c r="C245" s="325" t="s">
        <v>1438</v>
      </c>
      <c r="D245" s="325" t="s">
        <v>145</v>
      </c>
      <c r="E245" s="326" t="s">
        <v>1439</v>
      </c>
      <c r="F245" s="327" t="s">
        <v>1353</v>
      </c>
      <c r="G245" s="328" t="s">
        <v>1164</v>
      </c>
      <c r="H245" s="329">
        <v>200</v>
      </c>
      <c r="I245" s="317"/>
      <c r="J245" s="341">
        <f t="shared" si="40"/>
        <v>0</v>
      </c>
      <c r="K245" s="327" t="s">
        <v>3</v>
      </c>
      <c r="L245" s="142"/>
      <c r="M245" s="143" t="s">
        <v>3</v>
      </c>
      <c r="N245" s="144" t="s">
        <v>46</v>
      </c>
      <c r="O245" s="117">
        <v>0</v>
      </c>
      <c r="P245" s="117">
        <f t="shared" si="41"/>
        <v>0</v>
      </c>
      <c r="Q245" s="117">
        <v>0</v>
      </c>
      <c r="R245" s="117">
        <f t="shared" si="42"/>
        <v>0</v>
      </c>
      <c r="S245" s="117">
        <v>0</v>
      </c>
      <c r="T245" s="118">
        <f t="shared" si="43"/>
        <v>0</v>
      </c>
      <c r="AR245" s="119" t="s">
        <v>149</v>
      </c>
      <c r="AT245" s="119" t="s">
        <v>145</v>
      </c>
      <c r="AU245" s="119" t="s">
        <v>85</v>
      </c>
      <c r="AY245" s="17" t="s">
        <v>131</v>
      </c>
      <c r="BE245" s="120">
        <f t="shared" si="44"/>
        <v>0</v>
      </c>
      <c r="BF245" s="120">
        <f t="shared" si="45"/>
        <v>0</v>
      </c>
      <c r="BG245" s="120">
        <f t="shared" si="46"/>
        <v>0</v>
      </c>
      <c r="BH245" s="120">
        <f t="shared" si="47"/>
        <v>0</v>
      </c>
      <c r="BI245" s="120">
        <f t="shared" si="48"/>
        <v>0</v>
      </c>
      <c r="BJ245" s="17" t="s">
        <v>83</v>
      </c>
      <c r="BK245" s="120">
        <f t="shared" si="49"/>
        <v>0</v>
      </c>
      <c r="BL245" s="17" t="s">
        <v>138</v>
      </c>
      <c r="BM245" s="119" t="s">
        <v>1440</v>
      </c>
    </row>
    <row r="246" spans="2:65" s="276" customFormat="1" ht="66.75" customHeight="1" x14ac:dyDescent="0.25">
      <c r="B246" s="277"/>
      <c r="C246" s="352" t="s">
        <v>1441</v>
      </c>
      <c r="D246" s="352" t="s">
        <v>133</v>
      </c>
      <c r="E246" s="353" t="s">
        <v>1442</v>
      </c>
      <c r="F246" s="354" t="s">
        <v>1443</v>
      </c>
      <c r="G246" s="355" t="s">
        <v>148</v>
      </c>
      <c r="H246" s="356">
        <v>60</v>
      </c>
      <c r="I246" s="316"/>
      <c r="J246" s="372">
        <f t="shared" si="40"/>
        <v>0</v>
      </c>
      <c r="K246" s="354" t="s">
        <v>3</v>
      </c>
      <c r="L246" s="278"/>
      <c r="M246" s="279" t="s">
        <v>3</v>
      </c>
      <c r="N246" s="280" t="s">
        <v>46</v>
      </c>
      <c r="O246" s="281">
        <v>0</v>
      </c>
      <c r="P246" s="281">
        <f t="shared" si="41"/>
        <v>0</v>
      </c>
      <c r="Q246" s="281">
        <v>0</v>
      </c>
      <c r="R246" s="281">
        <f t="shared" si="42"/>
        <v>0</v>
      </c>
      <c r="S246" s="281">
        <v>0</v>
      </c>
      <c r="T246" s="282">
        <f t="shared" si="43"/>
        <v>0</v>
      </c>
      <c r="AR246" s="283" t="s">
        <v>138</v>
      </c>
      <c r="AT246" s="283" t="s">
        <v>133</v>
      </c>
      <c r="AU246" s="283" t="s">
        <v>85</v>
      </c>
      <c r="AY246" s="284" t="s">
        <v>131</v>
      </c>
      <c r="BE246" s="285">
        <f t="shared" si="44"/>
        <v>0</v>
      </c>
      <c r="BF246" s="285">
        <f t="shared" si="45"/>
        <v>0</v>
      </c>
      <c r="BG246" s="285">
        <f t="shared" si="46"/>
        <v>0</v>
      </c>
      <c r="BH246" s="285">
        <f t="shared" si="47"/>
        <v>0</v>
      </c>
      <c r="BI246" s="285">
        <f t="shared" si="48"/>
        <v>0</v>
      </c>
      <c r="BJ246" s="284" t="s">
        <v>83</v>
      </c>
      <c r="BK246" s="285">
        <f t="shared" si="49"/>
        <v>0</v>
      </c>
      <c r="BL246" s="284" t="s">
        <v>138</v>
      </c>
      <c r="BM246" s="283" t="s">
        <v>1444</v>
      </c>
    </row>
    <row r="247" spans="2:65" s="276" customFormat="1" ht="33" customHeight="1" x14ac:dyDescent="0.25">
      <c r="B247" s="277"/>
      <c r="C247" s="352" t="s">
        <v>1445</v>
      </c>
      <c r="D247" s="352" t="s">
        <v>133</v>
      </c>
      <c r="E247" s="353" t="s">
        <v>1359</v>
      </c>
      <c r="F247" s="354" t="s">
        <v>1360</v>
      </c>
      <c r="G247" s="355" t="s">
        <v>148</v>
      </c>
      <c r="H247" s="356">
        <v>60</v>
      </c>
      <c r="I247" s="316"/>
      <c r="J247" s="372">
        <f t="shared" si="40"/>
        <v>0</v>
      </c>
      <c r="K247" s="354" t="s">
        <v>3</v>
      </c>
      <c r="L247" s="278"/>
      <c r="M247" s="279" t="s">
        <v>3</v>
      </c>
      <c r="N247" s="280" t="s">
        <v>46</v>
      </c>
      <c r="O247" s="281">
        <v>0</v>
      </c>
      <c r="P247" s="281">
        <f t="shared" si="41"/>
        <v>0</v>
      </c>
      <c r="Q247" s="281">
        <v>0</v>
      </c>
      <c r="R247" s="281">
        <f t="shared" si="42"/>
        <v>0</v>
      </c>
      <c r="S247" s="281">
        <v>0</v>
      </c>
      <c r="T247" s="282">
        <f t="shared" si="43"/>
        <v>0</v>
      </c>
      <c r="AR247" s="283" t="s">
        <v>138</v>
      </c>
      <c r="AT247" s="283" t="s">
        <v>133</v>
      </c>
      <c r="AU247" s="283" t="s">
        <v>85</v>
      </c>
      <c r="AY247" s="284" t="s">
        <v>131</v>
      </c>
      <c r="BE247" s="285">
        <f t="shared" si="44"/>
        <v>0</v>
      </c>
      <c r="BF247" s="285">
        <f t="shared" si="45"/>
        <v>0</v>
      </c>
      <c r="BG247" s="285">
        <f t="shared" si="46"/>
        <v>0</v>
      </c>
      <c r="BH247" s="285">
        <f t="shared" si="47"/>
        <v>0</v>
      </c>
      <c r="BI247" s="285">
        <f t="shared" si="48"/>
        <v>0</v>
      </c>
      <c r="BJ247" s="284" t="s">
        <v>83</v>
      </c>
      <c r="BK247" s="285">
        <f t="shared" si="49"/>
        <v>0</v>
      </c>
      <c r="BL247" s="284" t="s">
        <v>138</v>
      </c>
      <c r="BM247" s="283" t="s">
        <v>1446</v>
      </c>
    </row>
    <row r="248" spans="2:65" s="276" customFormat="1" ht="24.2" customHeight="1" x14ac:dyDescent="0.25">
      <c r="B248" s="277"/>
      <c r="C248" s="352" t="s">
        <v>1447</v>
      </c>
      <c r="D248" s="352" t="s">
        <v>133</v>
      </c>
      <c r="E248" s="353" t="s">
        <v>1448</v>
      </c>
      <c r="F248" s="354" t="s">
        <v>1363</v>
      </c>
      <c r="G248" s="355" t="s">
        <v>201</v>
      </c>
      <c r="H248" s="356">
        <v>1</v>
      </c>
      <c r="I248" s="316"/>
      <c r="J248" s="372">
        <f t="shared" si="40"/>
        <v>0</v>
      </c>
      <c r="K248" s="354" t="s">
        <v>3</v>
      </c>
      <c r="L248" s="278"/>
      <c r="M248" s="279" t="s">
        <v>3</v>
      </c>
      <c r="N248" s="280" t="s">
        <v>46</v>
      </c>
      <c r="O248" s="281">
        <v>0</v>
      </c>
      <c r="P248" s="281">
        <f t="shared" si="41"/>
        <v>0</v>
      </c>
      <c r="Q248" s="281">
        <v>0</v>
      </c>
      <c r="R248" s="281">
        <f t="shared" si="42"/>
        <v>0</v>
      </c>
      <c r="S248" s="281">
        <v>0</v>
      </c>
      <c r="T248" s="282">
        <f t="shared" si="43"/>
        <v>0</v>
      </c>
      <c r="AR248" s="283" t="s">
        <v>138</v>
      </c>
      <c r="AT248" s="283" t="s">
        <v>133</v>
      </c>
      <c r="AU248" s="283" t="s">
        <v>85</v>
      </c>
      <c r="AY248" s="284" t="s">
        <v>131</v>
      </c>
      <c r="BE248" s="285">
        <f t="shared" si="44"/>
        <v>0</v>
      </c>
      <c r="BF248" s="285">
        <f t="shared" si="45"/>
        <v>0</v>
      </c>
      <c r="BG248" s="285">
        <f t="shared" si="46"/>
        <v>0</v>
      </c>
      <c r="BH248" s="285">
        <f t="shared" si="47"/>
        <v>0</v>
      </c>
      <c r="BI248" s="285">
        <f t="shared" si="48"/>
        <v>0</v>
      </c>
      <c r="BJ248" s="284" t="s">
        <v>83</v>
      </c>
      <c r="BK248" s="285">
        <f t="shared" si="49"/>
        <v>0</v>
      </c>
      <c r="BL248" s="284" t="s">
        <v>138</v>
      </c>
      <c r="BM248" s="283" t="s">
        <v>1449</v>
      </c>
    </row>
    <row r="249" spans="2:65" s="276" customFormat="1" ht="49.35" customHeight="1" x14ac:dyDescent="0.25">
      <c r="B249" s="277"/>
      <c r="C249" s="352" t="s">
        <v>1450</v>
      </c>
      <c r="D249" s="352" t="s">
        <v>133</v>
      </c>
      <c r="E249" s="353" t="s">
        <v>1365</v>
      </c>
      <c r="F249" s="354" t="s">
        <v>1366</v>
      </c>
      <c r="G249" s="355" t="s">
        <v>165</v>
      </c>
      <c r="H249" s="356">
        <v>260</v>
      </c>
      <c r="I249" s="316"/>
      <c r="J249" s="372">
        <f t="shared" si="40"/>
        <v>0</v>
      </c>
      <c r="K249" s="354" t="s">
        <v>3</v>
      </c>
      <c r="L249" s="278"/>
      <c r="M249" s="279" t="s">
        <v>3</v>
      </c>
      <c r="N249" s="280" t="s">
        <v>46</v>
      </c>
      <c r="O249" s="281">
        <v>0</v>
      </c>
      <c r="P249" s="281">
        <f t="shared" si="41"/>
        <v>0</v>
      </c>
      <c r="Q249" s="281">
        <v>0</v>
      </c>
      <c r="R249" s="281">
        <f t="shared" si="42"/>
        <v>0</v>
      </c>
      <c r="S249" s="281">
        <v>0</v>
      </c>
      <c r="T249" s="282">
        <f t="shared" si="43"/>
        <v>0</v>
      </c>
      <c r="AR249" s="283" t="s">
        <v>138</v>
      </c>
      <c r="AT249" s="283" t="s">
        <v>133</v>
      </c>
      <c r="AU249" s="283" t="s">
        <v>85</v>
      </c>
      <c r="AY249" s="284" t="s">
        <v>131</v>
      </c>
      <c r="BE249" s="285">
        <f t="shared" si="44"/>
        <v>0</v>
      </c>
      <c r="BF249" s="285">
        <f t="shared" si="45"/>
        <v>0</v>
      </c>
      <c r="BG249" s="285">
        <f t="shared" si="46"/>
        <v>0</v>
      </c>
      <c r="BH249" s="285">
        <f t="shared" si="47"/>
        <v>0</v>
      </c>
      <c r="BI249" s="285">
        <f t="shared" si="48"/>
        <v>0</v>
      </c>
      <c r="BJ249" s="284" t="s">
        <v>83</v>
      </c>
      <c r="BK249" s="285">
        <f t="shared" si="49"/>
        <v>0</v>
      </c>
      <c r="BL249" s="284" t="s">
        <v>138</v>
      </c>
      <c r="BM249" s="283" t="s">
        <v>1451</v>
      </c>
    </row>
    <row r="250" spans="2:65" s="276" customFormat="1" ht="55.55" customHeight="1" x14ac:dyDescent="0.25">
      <c r="B250" s="277"/>
      <c r="C250" s="352" t="s">
        <v>1452</v>
      </c>
      <c r="D250" s="352" t="s">
        <v>133</v>
      </c>
      <c r="E250" s="353" t="s">
        <v>1368</v>
      </c>
      <c r="F250" s="354" t="s">
        <v>1369</v>
      </c>
      <c r="G250" s="355" t="s">
        <v>165</v>
      </c>
      <c r="H250" s="356">
        <v>260</v>
      </c>
      <c r="I250" s="316"/>
      <c r="J250" s="372">
        <f t="shared" si="40"/>
        <v>0</v>
      </c>
      <c r="K250" s="354" t="s">
        <v>3</v>
      </c>
      <c r="L250" s="278"/>
      <c r="M250" s="279" t="s">
        <v>3</v>
      </c>
      <c r="N250" s="280" t="s">
        <v>46</v>
      </c>
      <c r="O250" s="281">
        <v>0</v>
      </c>
      <c r="P250" s="281">
        <f t="shared" si="41"/>
        <v>0</v>
      </c>
      <c r="Q250" s="281">
        <v>0</v>
      </c>
      <c r="R250" s="281">
        <f t="shared" si="42"/>
        <v>0</v>
      </c>
      <c r="S250" s="281">
        <v>0</v>
      </c>
      <c r="T250" s="282">
        <f t="shared" si="43"/>
        <v>0</v>
      </c>
      <c r="AR250" s="283" t="s">
        <v>138</v>
      </c>
      <c r="AT250" s="283" t="s">
        <v>133</v>
      </c>
      <c r="AU250" s="283" t="s">
        <v>85</v>
      </c>
      <c r="AY250" s="284" t="s">
        <v>131</v>
      </c>
      <c r="BE250" s="285">
        <f t="shared" si="44"/>
        <v>0</v>
      </c>
      <c r="BF250" s="285">
        <f t="shared" si="45"/>
        <v>0</v>
      </c>
      <c r="BG250" s="285">
        <f t="shared" si="46"/>
        <v>0</v>
      </c>
      <c r="BH250" s="285">
        <f t="shared" si="47"/>
        <v>0</v>
      </c>
      <c r="BI250" s="285">
        <f t="shared" si="48"/>
        <v>0</v>
      </c>
      <c r="BJ250" s="284" t="s">
        <v>83</v>
      </c>
      <c r="BK250" s="285">
        <f t="shared" si="49"/>
        <v>0</v>
      </c>
      <c r="BL250" s="284" t="s">
        <v>138</v>
      </c>
      <c r="BM250" s="283" t="s">
        <v>1453</v>
      </c>
    </row>
    <row r="251" spans="2:65" s="276" customFormat="1" ht="33" customHeight="1" x14ac:dyDescent="0.25">
      <c r="B251" s="277"/>
      <c r="C251" s="352" t="s">
        <v>1454</v>
      </c>
      <c r="D251" s="352" t="s">
        <v>133</v>
      </c>
      <c r="E251" s="353" t="s">
        <v>1371</v>
      </c>
      <c r="F251" s="354" t="s">
        <v>1346</v>
      </c>
      <c r="G251" s="355" t="s">
        <v>165</v>
      </c>
      <c r="H251" s="356">
        <v>260</v>
      </c>
      <c r="I251" s="316"/>
      <c r="J251" s="372">
        <f t="shared" si="40"/>
        <v>0</v>
      </c>
      <c r="K251" s="354" t="s">
        <v>3</v>
      </c>
      <c r="L251" s="278"/>
      <c r="M251" s="279" t="s">
        <v>3</v>
      </c>
      <c r="N251" s="280" t="s">
        <v>46</v>
      </c>
      <c r="O251" s="281">
        <v>0</v>
      </c>
      <c r="P251" s="281">
        <f t="shared" si="41"/>
        <v>0</v>
      </c>
      <c r="Q251" s="281">
        <v>0</v>
      </c>
      <c r="R251" s="281">
        <f t="shared" si="42"/>
        <v>0</v>
      </c>
      <c r="S251" s="281">
        <v>0</v>
      </c>
      <c r="T251" s="282">
        <f t="shared" si="43"/>
        <v>0</v>
      </c>
      <c r="AR251" s="283" t="s">
        <v>138</v>
      </c>
      <c r="AT251" s="283" t="s">
        <v>133</v>
      </c>
      <c r="AU251" s="283" t="s">
        <v>85</v>
      </c>
      <c r="AY251" s="284" t="s">
        <v>131</v>
      </c>
      <c r="BE251" s="285">
        <f t="shared" si="44"/>
        <v>0</v>
      </c>
      <c r="BF251" s="285">
        <f t="shared" si="45"/>
        <v>0</v>
      </c>
      <c r="BG251" s="285">
        <f t="shared" si="46"/>
        <v>0</v>
      </c>
      <c r="BH251" s="285">
        <f t="shared" si="47"/>
        <v>0</v>
      </c>
      <c r="BI251" s="285">
        <f t="shared" si="48"/>
        <v>0</v>
      </c>
      <c r="BJ251" s="284" t="s">
        <v>83</v>
      </c>
      <c r="BK251" s="285">
        <f t="shared" si="49"/>
        <v>0</v>
      </c>
      <c r="BL251" s="284" t="s">
        <v>138</v>
      </c>
      <c r="BM251" s="283" t="s">
        <v>1455</v>
      </c>
    </row>
    <row r="252" spans="2:65" s="1" customFormat="1" ht="49.35" hidden="1" customHeight="1" x14ac:dyDescent="0.25">
      <c r="B252" s="108"/>
      <c r="C252" s="109" t="s">
        <v>1456</v>
      </c>
      <c r="D252" s="109"/>
      <c r="E252" s="110"/>
      <c r="F252" s="230" t="s">
        <v>1457</v>
      </c>
      <c r="G252" s="112" t="s">
        <v>3</v>
      </c>
      <c r="H252" s="113"/>
      <c r="I252" s="114"/>
      <c r="J252" s="114"/>
      <c r="K252" s="111" t="s">
        <v>3</v>
      </c>
      <c r="L252" s="26"/>
      <c r="M252" s="115" t="s">
        <v>3</v>
      </c>
      <c r="N252" s="116" t="s">
        <v>46</v>
      </c>
      <c r="O252" s="117">
        <v>0</v>
      </c>
      <c r="P252" s="117">
        <f t="shared" si="41"/>
        <v>0</v>
      </c>
      <c r="Q252" s="117">
        <v>0</v>
      </c>
      <c r="R252" s="117">
        <f t="shared" si="42"/>
        <v>0</v>
      </c>
      <c r="S252" s="117">
        <v>0</v>
      </c>
      <c r="T252" s="118">
        <f t="shared" si="43"/>
        <v>0</v>
      </c>
      <c r="AR252" s="119" t="s">
        <v>138</v>
      </c>
      <c r="AT252" s="119" t="s">
        <v>133</v>
      </c>
      <c r="AU252" s="119" t="s">
        <v>85</v>
      </c>
      <c r="AY252" s="17" t="s">
        <v>131</v>
      </c>
      <c r="BE252" s="120">
        <f t="shared" si="44"/>
        <v>0</v>
      </c>
      <c r="BF252" s="120">
        <f t="shared" si="45"/>
        <v>0</v>
      </c>
      <c r="BG252" s="120">
        <f t="shared" si="46"/>
        <v>0</v>
      </c>
      <c r="BH252" s="120">
        <f t="shared" si="47"/>
        <v>0</v>
      </c>
      <c r="BI252" s="120">
        <f t="shared" si="48"/>
        <v>0</v>
      </c>
      <c r="BJ252" s="17" t="s">
        <v>83</v>
      </c>
      <c r="BK252" s="120">
        <f t="shared" si="49"/>
        <v>0</v>
      </c>
      <c r="BL252" s="17" t="s">
        <v>138</v>
      </c>
      <c r="BM252" s="119" t="s">
        <v>1458</v>
      </c>
    </row>
    <row r="253" spans="2:65" s="236" customFormat="1" ht="24.2" customHeight="1" x14ac:dyDescent="0.25">
      <c r="B253" s="231"/>
      <c r="C253" s="367" t="s">
        <v>1459</v>
      </c>
      <c r="D253" s="367" t="s">
        <v>145</v>
      </c>
      <c r="E253" s="368" t="s">
        <v>1460</v>
      </c>
      <c r="F253" s="369" t="s">
        <v>1461</v>
      </c>
      <c r="G253" s="370" t="s">
        <v>1164</v>
      </c>
      <c r="H253" s="371">
        <v>0</v>
      </c>
      <c r="I253" s="317"/>
      <c r="J253" s="376">
        <f t="shared" si="40"/>
        <v>0</v>
      </c>
      <c r="K253" s="369" t="s">
        <v>3</v>
      </c>
      <c r="L253" s="240"/>
      <c r="M253" s="241" t="s">
        <v>3</v>
      </c>
      <c r="N253" s="242" t="s">
        <v>46</v>
      </c>
      <c r="O253" s="234">
        <v>0</v>
      </c>
      <c r="P253" s="234">
        <f t="shared" si="41"/>
        <v>0</v>
      </c>
      <c r="Q253" s="234">
        <v>0</v>
      </c>
      <c r="R253" s="234">
        <f t="shared" si="42"/>
        <v>0</v>
      </c>
      <c r="S253" s="234">
        <v>0</v>
      </c>
      <c r="T253" s="235">
        <f t="shared" si="43"/>
        <v>0</v>
      </c>
      <c r="AR253" s="237" t="s">
        <v>149</v>
      </c>
      <c r="AT253" s="237" t="s">
        <v>145</v>
      </c>
      <c r="AU253" s="237" t="s">
        <v>85</v>
      </c>
      <c r="AY253" s="238" t="s">
        <v>131</v>
      </c>
      <c r="BE253" s="239">
        <f t="shared" si="44"/>
        <v>0</v>
      </c>
      <c r="BF253" s="239">
        <f t="shared" si="45"/>
        <v>0</v>
      </c>
      <c r="BG253" s="239">
        <f t="shared" si="46"/>
        <v>0</v>
      </c>
      <c r="BH253" s="239">
        <f t="shared" si="47"/>
        <v>0</v>
      </c>
      <c r="BI253" s="239">
        <f t="shared" si="48"/>
        <v>0</v>
      </c>
      <c r="BJ253" s="238" t="s">
        <v>83</v>
      </c>
      <c r="BK253" s="239">
        <f t="shared" si="49"/>
        <v>0</v>
      </c>
      <c r="BL253" s="238" t="s">
        <v>138</v>
      </c>
      <c r="BM253" s="237" t="s">
        <v>1462</v>
      </c>
    </row>
    <row r="254" spans="2:65" s="236" customFormat="1" ht="49.35" customHeight="1" x14ac:dyDescent="0.25">
      <c r="B254" s="231"/>
      <c r="C254" s="367" t="s">
        <v>1463</v>
      </c>
      <c r="D254" s="367" t="s">
        <v>145</v>
      </c>
      <c r="E254" s="368" t="s">
        <v>1464</v>
      </c>
      <c r="F254" s="369" t="s">
        <v>1465</v>
      </c>
      <c r="G254" s="370" t="s">
        <v>1112</v>
      </c>
      <c r="H254" s="371">
        <v>0</v>
      </c>
      <c r="I254" s="317"/>
      <c r="J254" s="376">
        <f t="shared" si="40"/>
        <v>0</v>
      </c>
      <c r="K254" s="369" t="s">
        <v>3</v>
      </c>
      <c r="L254" s="240"/>
      <c r="M254" s="241" t="s">
        <v>3</v>
      </c>
      <c r="N254" s="242" t="s">
        <v>46</v>
      </c>
      <c r="O254" s="234">
        <v>0</v>
      </c>
      <c r="P254" s="234">
        <f t="shared" si="41"/>
        <v>0</v>
      </c>
      <c r="Q254" s="234">
        <v>0</v>
      </c>
      <c r="R254" s="234">
        <f t="shared" si="42"/>
        <v>0</v>
      </c>
      <c r="S254" s="234">
        <v>0</v>
      </c>
      <c r="T254" s="235">
        <f t="shared" si="43"/>
        <v>0</v>
      </c>
      <c r="AR254" s="237" t="s">
        <v>149</v>
      </c>
      <c r="AT254" s="237" t="s">
        <v>145</v>
      </c>
      <c r="AU254" s="237" t="s">
        <v>85</v>
      </c>
      <c r="AY254" s="238" t="s">
        <v>131</v>
      </c>
      <c r="BE254" s="239">
        <f t="shared" si="44"/>
        <v>0</v>
      </c>
      <c r="BF254" s="239">
        <f t="shared" si="45"/>
        <v>0</v>
      </c>
      <c r="BG254" s="239">
        <f t="shared" si="46"/>
        <v>0</v>
      </c>
      <c r="BH254" s="239">
        <f t="shared" si="47"/>
        <v>0</v>
      </c>
      <c r="BI254" s="239">
        <f t="shared" si="48"/>
        <v>0</v>
      </c>
      <c r="BJ254" s="238" t="s">
        <v>83</v>
      </c>
      <c r="BK254" s="239">
        <f t="shared" si="49"/>
        <v>0</v>
      </c>
      <c r="BL254" s="238" t="s">
        <v>138</v>
      </c>
      <c r="BM254" s="237" t="s">
        <v>1466</v>
      </c>
    </row>
    <row r="255" spans="2:65" s="276" customFormat="1" ht="62.65" customHeight="1" x14ac:dyDescent="0.25">
      <c r="B255" s="277"/>
      <c r="C255" s="352" t="s">
        <v>1467</v>
      </c>
      <c r="D255" s="352" t="s">
        <v>133</v>
      </c>
      <c r="E255" s="353" t="s">
        <v>1468</v>
      </c>
      <c r="F255" s="354" t="s">
        <v>1469</v>
      </c>
      <c r="G255" s="355" t="s">
        <v>165</v>
      </c>
      <c r="H255" s="356">
        <v>260</v>
      </c>
      <c r="I255" s="316"/>
      <c r="J255" s="372">
        <f t="shared" si="40"/>
        <v>0</v>
      </c>
      <c r="K255" s="354" t="s">
        <v>3</v>
      </c>
      <c r="L255" s="278"/>
      <c r="M255" s="279" t="s">
        <v>3</v>
      </c>
      <c r="N255" s="280" t="s">
        <v>46</v>
      </c>
      <c r="O255" s="281">
        <v>0</v>
      </c>
      <c r="P255" s="281">
        <f t="shared" si="41"/>
        <v>0</v>
      </c>
      <c r="Q255" s="281">
        <v>0</v>
      </c>
      <c r="R255" s="281">
        <f t="shared" si="42"/>
        <v>0</v>
      </c>
      <c r="S255" s="281">
        <v>0</v>
      </c>
      <c r="T255" s="282">
        <f t="shared" si="43"/>
        <v>0</v>
      </c>
      <c r="AR255" s="283" t="s">
        <v>138</v>
      </c>
      <c r="AT255" s="283" t="s">
        <v>133</v>
      </c>
      <c r="AU255" s="283" t="s">
        <v>85</v>
      </c>
      <c r="AY255" s="284" t="s">
        <v>131</v>
      </c>
      <c r="BE255" s="285">
        <f t="shared" si="44"/>
        <v>0</v>
      </c>
      <c r="BF255" s="285">
        <f t="shared" si="45"/>
        <v>0</v>
      </c>
      <c r="BG255" s="285">
        <f t="shared" si="46"/>
        <v>0</v>
      </c>
      <c r="BH255" s="285">
        <f t="shared" si="47"/>
        <v>0</v>
      </c>
      <c r="BI255" s="285">
        <f t="shared" si="48"/>
        <v>0</v>
      </c>
      <c r="BJ255" s="284" t="s">
        <v>83</v>
      </c>
      <c r="BK255" s="285">
        <f t="shared" si="49"/>
        <v>0</v>
      </c>
      <c r="BL255" s="284" t="s">
        <v>138</v>
      </c>
      <c r="BM255" s="283" t="s">
        <v>1470</v>
      </c>
    </row>
    <row r="256" spans="2:65" s="276" customFormat="1" ht="44.3" customHeight="1" x14ac:dyDescent="0.25">
      <c r="B256" s="277"/>
      <c r="C256" s="352" t="s">
        <v>1471</v>
      </c>
      <c r="D256" s="352" t="s">
        <v>133</v>
      </c>
      <c r="E256" s="353" t="s">
        <v>1472</v>
      </c>
      <c r="F256" s="354" t="s">
        <v>1473</v>
      </c>
      <c r="G256" s="355" t="s">
        <v>165</v>
      </c>
      <c r="H256" s="356">
        <v>260</v>
      </c>
      <c r="I256" s="316"/>
      <c r="J256" s="372">
        <f t="shared" si="40"/>
        <v>0</v>
      </c>
      <c r="K256" s="354" t="s">
        <v>3</v>
      </c>
      <c r="L256" s="278"/>
      <c r="M256" s="279" t="s">
        <v>3</v>
      </c>
      <c r="N256" s="280" t="s">
        <v>46</v>
      </c>
      <c r="O256" s="281">
        <v>0</v>
      </c>
      <c r="P256" s="281">
        <f t="shared" si="41"/>
        <v>0</v>
      </c>
      <c r="Q256" s="281">
        <v>0</v>
      </c>
      <c r="R256" s="281">
        <f t="shared" si="42"/>
        <v>0</v>
      </c>
      <c r="S256" s="281">
        <v>0</v>
      </c>
      <c r="T256" s="282">
        <f t="shared" si="43"/>
        <v>0</v>
      </c>
      <c r="AR256" s="283" t="s">
        <v>138</v>
      </c>
      <c r="AT256" s="283" t="s">
        <v>133</v>
      </c>
      <c r="AU256" s="283" t="s">
        <v>85</v>
      </c>
      <c r="AY256" s="284" t="s">
        <v>131</v>
      </c>
      <c r="BE256" s="285">
        <f t="shared" si="44"/>
        <v>0</v>
      </c>
      <c r="BF256" s="285">
        <f t="shared" si="45"/>
        <v>0</v>
      </c>
      <c r="BG256" s="285">
        <f t="shared" si="46"/>
        <v>0</v>
      </c>
      <c r="BH256" s="285">
        <f t="shared" si="47"/>
        <v>0</v>
      </c>
      <c r="BI256" s="285">
        <f t="shared" si="48"/>
        <v>0</v>
      </c>
      <c r="BJ256" s="284" t="s">
        <v>83</v>
      </c>
      <c r="BK256" s="285">
        <f t="shared" si="49"/>
        <v>0</v>
      </c>
      <c r="BL256" s="284" t="s">
        <v>138</v>
      </c>
      <c r="BM256" s="283" t="s">
        <v>1474</v>
      </c>
    </row>
    <row r="257" spans="2:65" s="276" customFormat="1" ht="62.65" customHeight="1" x14ac:dyDescent="0.25">
      <c r="B257" s="277"/>
      <c r="C257" s="352" t="s">
        <v>1475</v>
      </c>
      <c r="D257" s="352" t="s">
        <v>133</v>
      </c>
      <c r="E257" s="353" t="s">
        <v>1476</v>
      </c>
      <c r="F257" s="354" t="s">
        <v>1477</v>
      </c>
      <c r="G257" s="355" t="s">
        <v>165</v>
      </c>
      <c r="H257" s="356">
        <v>260</v>
      </c>
      <c r="I257" s="316"/>
      <c r="J257" s="372">
        <f t="shared" si="40"/>
        <v>0</v>
      </c>
      <c r="K257" s="354" t="s">
        <v>3</v>
      </c>
      <c r="L257" s="278"/>
      <c r="M257" s="279" t="s">
        <v>3</v>
      </c>
      <c r="N257" s="280" t="s">
        <v>46</v>
      </c>
      <c r="O257" s="281">
        <v>0</v>
      </c>
      <c r="P257" s="281">
        <f t="shared" si="41"/>
        <v>0</v>
      </c>
      <c r="Q257" s="281">
        <v>0</v>
      </c>
      <c r="R257" s="281">
        <f t="shared" si="42"/>
        <v>0</v>
      </c>
      <c r="S257" s="281">
        <v>0</v>
      </c>
      <c r="T257" s="282">
        <f t="shared" si="43"/>
        <v>0</v>
      </c>
      <c r="AR257" s="283" t="s">
        <v>138</v>
      </c>
      <c r="AT257" s="283" t="s">
        <v>133</v>
      </c>
      <c r="AU257" s="283" t="s">
        <v>85</v>
      </c>
      <c r="AY257" s="284" t="s">
        <v>131</v>
      </c>
      <c r="BE257" s="285">
        <f t="shared" si="44"/>
        <v>0</v>
      </c>
      <c r="BF257" s="285">
        <f t="shared" si="45"/>
        <v>0</v>
      </c>
      <c r="BG257" s="285">
        <f t="shared" si="46"/>
        <v>0</v>
      </c>
      <c r="BH257" s="285">
        <f t="shared" si="47"/>
        <v>0</v>
      </c>
      <c r="BI257" s="285">
        <f t="shared" si="48"/>
        <v>0</v>
      </c>
      <c r="BJ257" s="284" t="s">
        <v>83</v>
      </c>
      <c r="BK257" s="285">
        <f t="shared" si="49"/>
        <v>0</v>
      </c>
      <c r="BL257" s="284" t="s">
        <v>138</v>
      </c>
      <c r="BM257" s="283" t="s">
        <v>1478</v>
      </c>
    </row>
    <row r="258" spans="2:65" s="276" customFormat="1" ht="33" customHeight="1" x14ac:dyDescent="0.25">
      <c r="B258" s="277"/>
      <c r="C258" s="352" t="s">
        <v>1479</v>
      </c>
      <c r="D258" s="352" t="s">
        <v>133</v>
      </c>
      <c r="E258" s="353" t="s">
        <v>1371</v>
      </c>
      <c r="F258" s="354" t="s">
        <v>1346</v>
      </c>
      <c r="G258" s="355" t="s">
        <v>165</v>
      </c>
      <c r="H258" s="356">
        <v>260</v>
      </c>
      <c r="I258" s="316"/>
      <c r="J258" s="372">
        <f t="shared" si="40"/>
        <v>0</v>
      </c>
      <c r="K258" s="354" t="s">
        <v>3</v>
      </c>
      <c r="L258" s="278"/>
      <c r="M258" s="279" t="s">
        <v>3</v>
      </c>
      <c r="N258" s="280" t="s">
        <v>46</v>
      </c>
      <c r="O258" s="281">
        <v>0</v>
      </c>
      <c r="P258" s="281">
        <f t="shared" si="41"/>
        <v>0</v>
      </c>
      <c r="Q258" s="281">
        <v>0</v>
      </c>
      <c r="R258" s="281">
        <f t="shared" si="42"/>
        <v>0</v>
      </c>
      <c r="S258" s="281">
        <v>0</v>
      </c>
      <c r="T258" s="282">
        <f t="shared" si="43"/>
        <v>0</v>
      </c>
      <c r="AR258" s="283" t="s">
        <v>138</v>
      </c>
      <c r="AT258" s="283" t="s">
        <v>133</v>
      </c>
      <c r="AU258" s="283" t="s">
        <v>85</v>
      </c>
      <c r="AY258" s="284" t="s">
        <v>131</v>
      </c>
      <c r="BE258" s="285">
        <f t="shared" si="44"/>
        <v>0</v>
      </c>
      <c r="BF258" s="285">
        <f t="shared" si="45"/>
        <v>0</v>
      </c>
      <c r="BG258" s="285">
        <f t="shared" si="46"/>
        <v>0</v>
      </c>
      <c r="BH258" s="285">
        <f t="shared" si="47"/>
        <v>0</v>
      </c>
      <c r="BI258" s="285">
        <f t="shared" si="48"/>
        <v>0</v>
      </c>
      <c r="BJ258" s="284" t="s">
        <v>83</v>
      </c>
      <c r="BK258" s="285">
        <f t="shared" si="49"/>
        <v>0</v>
      </c>
      <c r="BL258" s="284" t="s">
        <v>138</v>
      </c>
      <c r="BM258" s="283" t="s">
        <v>1480</v>
      </c>
    </row>
    <row r="259" spans="2:65" s="1" customFormat="1" ht="44.3" hidden="1" customHeight="1" x14ac:dyDescent="0.25">
      <c r="B259" s="108"/>
      <c r="C259" s="109" t="s">
        <v>1481</v>
      </c>
      <c r="D259" s="109"/>
      <c r="E259" s="110"/>
      <c r="F259" s="230" t="s">
        <v>1482</v>
      </c>
      <c r="G259" s="112" t="s">
        <v>3</v>
      </c>
      <c r="H259" s="113"/>
      <c r="I259" s="114"/>
      <c r="J259" s="114"/>
      <c r="K259" s="111" t="s">
        <v>3</v>
      </c>
      <c r="L259" s="26"/>
      <c r="M259" s="115" t="s">
        <v>3</v>
      </c>
      <c r="N259" s="116" t="s">
        <v>46</v>
      </c>
      <c r="O259" s="117">
        <v>0</v>
      </c>
      <c r="P259" s="117">
        <f t="shared" si="41"/>
        <v>0</v>
      </c>
      <c r="Q259" s="117">
        <v>0</v>
      </c>
      <c r="R259" s="117">
        <f t="shared" si="42"/>
        <v>0</v>
      </c>
      <c r="S259" s="117">
        <v>0</v>
      </c>
      <c r="T259" s="118">
        <f t="shared" si="43"/>
        <v>0</v>
      </c>
      <c r="AR259" s="119" t="s">
        <v>138</v>
      </c>
      <c r="AT259" s="119" t="s">
        <v>133</v>
      </c>
      <c r="AU259" s="119" t="s">
        <v>85</v>
      </c>
      <c r="AY259" s="17" t="s">
        <v>131</v>
      </c>
      <c r="BE259" s="120">
        <f t="shared" si="44"/>
        <v>0</v>
      </c>
      <c r="BF259" s="120">
        <f t="shared" si="45"/>
        <v>0</v>
      </c>
      <c r="BG259" s="120">
        <f t="shared" si="46"/>
        <v>0</v>
      </c>
      <c r="BH259" s="120">
        <f t="shared" si="47"/>
        <v>0</v>
      </c>
      <c r="BI259" s="120">
        <f t="shared" si="48"/>
        <v>0</v>
      </c>
      <c r="BJ259" s="17" t="s">
        <v>83</v>
      </c>
      <c r="BK259" s="120">
        <f t="shared" si="49"/>
        <v>0</v>
      </c>
      <c r="BL259" s="17" t="s">
        <v>138</v>
      </c>
      <c r="BM259" s="119" t="s">
        <v>1483</v>
      </c>
    </row>
    <row r="260" spans="2:65" s="1" customFormat="1" ht="66.75" customHeight="1" x14ac:dyDescent="0.25">
      <c r="B260" s="108"/>
      <c r="C260" s="325" t="s">
        <v>1484</v>
      </c>
      <c r="D260" s="325" t="s">
        <v>145</v>
      </c>
      <c r="E260" s="326" t="s">
        <v>1485</v>
      </c>
      <c r="F260" s="327" t="s">
        <v>1486</v>
      </c>
      <c r="G260" s="328" t="s">
        <v>1164</v>
      </c>
      <c r="H260" s="329">
        <v>53.1</v>
      </c>
      <c r="I260" s="317"/>
      <c r="J260" s="341">
        <f t="shared" si="40"/>
        <v>0</v>
      </c>
      <c r="K260" s="327" t="s">
        <v>3</v>
      </c>
      <c r="L260" s="142"/>
      <c r="M260" s="143" t="s">
        <v>3</v>
      </c>
      <c r="N260" s="144" t="s">
        <v>46</v>
      </c>
      <c r="O260" s="117">
        <v>0</v>
      </c>
      <c r="P260" s="117">
        <f t="shared" si="41"/>
        <v>0</v>
      </c>
      <c r="Q260" s="117">
        <v>0</v>
      </c>
      <c r="R260" s="117">
        <f t="shared" si="42"/>
        <v>0</v>
      </c>
      <c r="S260" s="117">
        <v>0</v>
      </c>
      <c r="T260" s="118">
        <f t="shared" si="43"/>
        <v>0</v>
      </c>
      <c r="AR260" s="119" t="s">
        <v>149</v>
      </c>
      <c r="AT260" s="119" t="s">
        <v>145</v>
      </c>
      <c r="AU260" s="119" t="s">
        <v>85</v>
      </c>
      <c r="AY260" s="17" t="s">
        <v>131</v>
      </c>
      <c r="BE260" s="120">
        <f t="shared" si="44"/>
        <v>0</v>
      </c>
      <c r="BF260" s="120">
        <f t="shared" si="45"/>
        <v>0</v>
      </c>
      <c r="BG260" s="120">
        <f t="shared" si="46"/>
        <v>0</v>
      </c>
      <c r="BH260" s="120">
        <f t="shared" si="47"/>
        <v>0</v>
      </c>
      <c r="BI260" s="120">
        <f t="shared" si="48"/>
        <v>0</v>
      </c>
      <c r="BJ260" s="17" t="s">
        <v>83</v>
      </c>
      <c r="BK260" s="120">
        <f t="shared" si="49"/>
        <v>0</v>
      </c>
      <c r="BL260" s="17" t="s">
        <v>138</v>
      </c>
      <c r="BM260" s="119" t="s">
        <v>1487</v>
      </c>
    </row>
    <row r="261" spans="2:65" s="276" customFormat="1" ht="66.75" customHeight="1" x14ac:dyDescent="0.25">
      <c r="B261" s="277"/>
      <c r="C261" s="352" t="s">
        <v>1488</v>
      </c>
      <c r="D261" s="352" t="s">
        <v>133</v>
      </c>
      <c r="E261" s="353" t="s">
        <v>1489</v>
      </c>
      <c r="F261" s="354" t="s">
        <v>1490</v>
      </c>
      <c r="G261" s="355" t="s">
        <v>165</v>
      </c>
      <c r="H261" s="356">
        <v>260</v>
      </c>
      <c r="I261" s="316"/>
      <c r="J261" s="372">
        <f t="shared" si="40"/>
        <v>0</v>
      </c>
      <c r="K261" s="354" t="s">
        <v>3</v>
      </c>
      <c r="L261" s="278"/>
      <c r="M261" s="279" t="s">
        <v>3</v>
      </c>
      <c r="N261" s="280" t="s">
        <v>46</v>
      </c>
      <c r="O261" s="281">
        <v>0</v>
      </c>
      <c r="P261" s="281">
        <f t="shared" si="41"/>
        <v>0</v>
      </c>
      <c r="Q261" s="281">
        <v>0</v>
      </c>
      <c r="R261" s="281">
        <f t="shared" si="42"/>
        <v>0</v>
      </c>
      <c r="S261" s="281">
        <v>0</v>
      </c>
      <c r="T261" s="282">
        <f t="shared" si="43"/>
        <v>0</v>
      </c>
      <c r="AR261" s="283" t="s">
        <v>138</v>
      </c>
      <c r="AT261" s="283" t="s">
        <v>133</v>
      </c>
      <c r="AU261" s="283" t="s">
        <v>85</v>
      </c>
      <c r="AY261" s="284" t="s">
        <v>131</v>
      </c>
      <c r="BE261" s="285">
        <f t="shared" si="44"/>
        <v>0</v>
      </c>
      <c r="BF261" s="285">
        <f t="shared" si="45"/>
        <v>0</v>
      </c>
      <c r="BG261" s="285">
        <f t="shared" si="46"/>
        <v>0</v>
      </c>
      <c r="BH261" s="285">
        <f t="shared" si="47"/>
        <v>0</v>
      </c>
      <c r="BI261" s="285">
        <f t="shared" si="48"/>
        <v>0</v>
      </c>
      <c r="BJ261" s="284" t="s">
        <v>83</v>
      </c>
      <c r="BK261" s="285">
        <f t="shared" si="49"/>
        <v>0</v>
      </c>
      <c r="BL261" s="284" t="s">
        <v>138</v>
      </c>
      <c r="BM261" s="283" t="s">
        <v>1491</v>
      </c>
    </row>
    <row r="262" spans="2:65" s="1" customFormat="1" ht="55.55" hidden="1" customHeight="1" x14ac:dyDescent="0.25">
      <c r="B262" s="108"/>
      <c r="C262" s="109" t="s">
        <v>1492</v>
      </c>
      <c r="D262" s="109"/>
      <c r="E262" s="110"/>
      <c r="F262" s="230" t="s">
        <v>1493</v>
      </c>
      <c r="G262" s="112" t="s">
        <v>3</v>
      </c>
      <c r="H262" s="113"/>
      <c r="I262" s="114"/>
      <c r="J262" s="114"/>
      <c r="K262" s="111" t="s">
        <v>3</v>
      </c>
      <c r="L262" s="26"/>
      <c r="M262" s="115" t="s">
        <v>3</v>
      </c>
      <c r="N262" s="116" t="s">
        <v>46</v>
      </c>
      <c r="O262" s="117">
        <v>0</v>
      </c>
      <c r="P262" s="117">
        <f t="shared" si="41"/>
        <v>0</v>
      </c>
      <c r="Q262" s="117">
        <v>0</v>
      </c>
      <c r="R262" s="117">
        <f t="shared" si="42"/>
        <v>0</v>
      </c>
      <c r="S262" s="117">
        <v>0</v>
      </c>
      <c r="T262" s="118">
        <f t="shared" si="43"/>
        <v>0</v>
      </c>
      <c r="AR262" s="119" t="s">
        <v>138</v>
      </c>
      <c r="AT262" s="119" t="s">
        <v>133</v>
      </c>
      <c r="AU262" s="119" t="s">
        <v>85</v>
      </c>
      <c r="AY262" s="17" t="s">
        <v>131</v>
      </c>
      <c r="BE262" s="120">
        <f t="shared" si="44"/>
        <v>0</v>
      </c>
      <c r="BF262" s="120">
        <f t="shared" si="45"/>
        <v>0</v>
      </c>
      <c r="BG262" s="120">
        <f t="shared" si="46"/>
        <v>0</v>
      </c>
      <c r="BH262" s="120">
        <f t="shared" si="47"/>
        <v>0</v>
      </c>
      <c r="BI262" s="120">
        <f t="shared" si="48"/>
        <v>0</v>
      </c>
      <c r="BJ262" s="17" t="s">
        <v>83</v>
      </c>
      <c r="BK262" s="120">
        <f t="shared" si="49"/>
        <v>0</v>
      </c>
      <c r="BL262" s="17" t="s">
        <v>138</v>
      </c>
      <c r="BM262" s="119" t="s">
        <v>1494</v>
      </c>
    </row>
    <row r="263" spans="2:65" s="1" customFormat="1" ht="66.75" customHeight="1" x14ac:dyDescent="0.25">
      <c r="B263" s="108"/>
      <c r="C263" s="325" t="s">
        <v>1495</v>
      </c>
      <c r="D263" s="325" t="s">
        <v>145</v>
      </c>
      <c r="E263" s="326" t="s">
        <v>1496</v>
      </c>
      <c r="F263" s="327" t="s">
        <v>1497</v>
      </c>
      <c r="G263" s="328" t="s">
        <v>1164</v>
      </c>
      <c r="H263" s="329">
        <v>132</v>
      </c>
      <c r="I263" s="317"/>
      <c r="J263" s="341">
        <f t="shared" si="40"/>
        <v>0</v>
      </c>
      <c r="K263" s="327" t="s">
        <v>3</v>
      </c>
      <c r="L263" s="142"/>
      <c r="M263" s="143" t="s">
        <v>3</v>
      </c>
      <c r="N263" s="144" t="s">
        <v>46</v>
      </c>
      <c r="O263" s="117">
        <v>0</v>
      </c>
      <c r="P263" s="117">
        <f t="shared" si="41"/>
        <v>0</v>
      </c>
      <c r="Q263" s="117">
        <v>0</v>
      </c>
      <c r="R263" s="117">
        <f t="shared" si="42"/>
        <v>0</v>
      </c>
      <c r="S263" s="117">
        <v>0</v>
      </c>
      <c r="T263" s="118">
        <f t="shared" si="43"/>
        <v>0</v>
      </c>
      <c r="AR263" s="119" t="s">
        <v>149</v>
      </c>
      <c r="AT263" s="119" t="s">
        <v>145</v>
      </c>
      <c r="AU263" s="119" t="s">
        <v>85</v>
      </c>
      <c r="AY263" s="17" t="s">
        <v>131</v>
      </c>
      <c r="BE263" s="120">
        <f t="shared" si="44"/>
        <v>0</v>
      </c>
      <c r="BF263" s="120">
        <f t="shared" si="45"/>
        <v>0</v>
      </c>
      <c r="BG263" s="120">
        <f t="shared" si="46"/>
        <v>0</v>
      </c>
      <c r="BH263" s="120">
        <f t="shared" si="47"/>
        <v>0</v>
      </c>
      <c r="BI263" s="120">
        <f t="shared" si="48"/>
        <v>0</v>
      </c>
      <c r="BJ263" s="17" t="s">
        <v>83</v>
      </c>
      <c r="BK263" s="120">
        <f t="shared" si="49"/>
        <v>0</v>
      </c>
      <c r="BL263" s="17" t="s">
        <v>138</v>
      </c>
      <c r="BM263" s="119" t="s">
        <v>1498</v>
      </c>
    </row>
    <row r="264" spans="2:65" s="276" customFormat="1" ht="67.349999999999994" x14ac:dyDescent="0.25">
      <c r="B264" s="277"/>
      <c r="C264" s="352" t="s">
        <v>1499</v>
      </c>
      <c r="D264" s="352" t="s">
        <v>133</v>
      </c>
      <c r="E264" s="353" t="s">
        <v>2192</v>
      </c>
      <c r="F264" s="354" t="s">
        <v>1500</v>
      </c>
      <c r="G264" s="355" t="s">
        <v>165</v>
      </c>
      <c r="H264" s="356">
        <v>260</v>
      </c>
      <c r="I264" s="316"/>
      <c r="J264" s="372">
        <f t="shared" si="40"/>
        <v>0</v>
      </c>
      <c r="K264" s="363" t="s">
        <v>3</v>
      </c>
      <c r="L264" s="286"/>
      <c r="M264" s="287" t="s">
        <v>3</v>
      </c>
      <c r="N264" s="288" t="s">
        <v>46</v>
      </c>
      <c r="O264" s="281">
        <v>0</v>
      </c>
      <c r="P264" s="281">
        <f t="shared" si="41"/>
        <v>0</v>
      </c>
      <c r="Q264" s="281">
        <v>0</v>
      </c>
      <c r="R264" s="281">
        <f t="shared" si="42"/>
        <v>0</v>
      </c>
      <c r="S264" s="281">
        <v>0</v>
      </c>
      <c r="T264" s="282">
        <f t="shared" si="43"/>
        <v>0</v>
      </c>
      <c r="AR264" s="283" t="s">
        <v>149</v>
      </c>
      <c r="AT264" s="283" t="s">
        <v>145</v>
      </c>
      <c r="AU264" s="283" t="s">
        <v>85</v>
      </c>
      <c r="AY264" s="284" t="s">
        <v>131</v>
      </c>
      <c r="BE264" s="285">
        <f t="shared" si="44"/>
        <v>0</v>
      </c>
      <c r="BF264" s="285">
        <f t="shared" si="45"/>
        <v>0</v>
      </c>
      <c r="BG264" s="285">
        <f t="shared" si="46"/>
        <v>0</v>
      </c>
      <c r="BH264" s="285">
        <f t="shared" si="47"/>
        <v>0</v>
      </c>
      <c r="BI264" s="285">
        <f t="shared" si="48"/>
        <v>0</v>
      </c>
      <c r="BJ264" s="284" t="s">
        <v>83</v>
      </c>
      <c r="BK264" s="285">
        <f t="shared" si="49"/>
        <v>0</v>
      </c>
      <c r="BL264" s="284" t="s">
        <v>138</v>
      </c>
      <c r="BM264" s="283" t="s">
        <v>1501</v>
      </c>
    </row>
    <row r="265" spans="2:65" s="276" customFormat="1" ht="55.55" customHeight="1" x14ac:dyDescent="0.25">
      <c r="B265" s="277"/>
      <c r="C265" s="352" t="s">
        <v>1502</v>
      </c>
      <c r="D265" s="352" t="s">
        <v>133</v>
      </c>
      <c r="E265" s="353" t="s">
        <v>1503</v>
      </c>
      <c r="F265" s="354" t="s">
        <v>1504</v>
      </c>
      <c r="G265" s="355" t="s">
        <v>165</v>
      </c>
      <c r="H265" s="356">
        <v>733.94</v>
      </c>
      <c r="I265" s="316"/>
      <c r="J265" s="372">
        <f t="shared" si="40"/>
        <v>0</v>
      </c>
      <c r="K265" s="354" t="s">
        <v>3</v>
      </c>
      <c r="L265" s="278"/>
      <c r="M265" s="279" t="s">
        <v>3</v>
      </c>
      <c r="N265" s="280" t="s">
        <v>46</v>
      </c>
      <c r="O265" s="281">
        <v>0</v>
      </c>
      <c r="P265" s="281">
        <f t="shared" si="41"/>
        <v>0</v>
      </c>
      <c r="Q265" s="281">
        <v>0</v>
      </c>
      <c r="R265" s="281">
        <f t="shared" si="42"/>
        <v>0</v>
      </c>
      <c r="S265" s="281">
        <v>0</v>
      </c>
      <c r="T265" s="282">
        <f t="shared" si="43"/>
        <v>0</v>
      </c>
      <c r="AR265" s="283" t="s">
        <v>138</v>
      </c>
      <c r="AT265" s="283" t="s">
        <v>133</v>
      </c>
      <c r="AU265" s="283" t="s">
        <v>85</v>
      </c>
      <c r="AY265" s="284" t="s">
        <v>131</v>
      </c>
      <c r="BE265" s="285">
        <f t="shared" si="44"/>
        <v>0</v>
      </c>
      <c r="BF265" s="285">
        <f t="shared" si="45"/>
        <v>0</v>
      </c>
      <c r="BG265" s="285">
        <f t="shared" si="46"/>
        <v>0</v>
      </c>
      <c r="BH265" s="285">
        <f t="shared" si="47"/>
        <v>0</v>
      </c>
      <c r="BI265" s="285">
        <f t="shared" si="48"/>
        <v>0</v>
      </c>
      <c r="BJ265" s="284" t="s">
        <v>83</v>
      </c>
      <c r="BK265" s="285">
        <f t="shared" si="49"/>
        <v>0</v>
      </c>
      <c r="BL265" s="284" t="s">
        <v>138</v>
      </c>
      <c r="BM265" s="283" t="s">
        <v>1505</v>
      </c>
    </row>
    <row r="266" spans="2:65" s="276" customFormat="1" ht="37.75" customHeight="1" x14ac:dyDescent="0.25">
      <c r="B266" s="277"/>
      <c r="C266" s="352" t="s">
        <v>1506</v>
      </c>
      <c r="D266" s="352" t="s">
        <v>133</v>
      </c>
      <c r="E266" s="353" t="s">
        <v>1507</v>
      </c>
      <c r="F266" s="354" t="s">
        <v>1508</v>
      </c>
      <c r="G266" s="355" t="s">
        <v>165</v>
      </c>
      <c r="H266" s="356">
        <v>733.94</v>
      </c>
      <c r="I266" s="316"/>
      <c r="J266" s="372">
        <f t="shared" si="40"/>
        <v>0</v>
      </c>
      <c r="K266" s="354" t="s">
        <v>3</v>
      </c>
      <c r="L266" s="278"/>
      <c r="M266" s="279" t="s">
        <v>3</v>
      </c>
      <c r="N266" s="280" t="s">
        <v>46</v>
      </c>
      <c r="O266" s="281">
        <v>0</v>
      </c>
      <c r="P266" s="281">
        <f t="shared" si="41"/>
        <v>0</v>
      </c>
      <c r="Q266" s="281">
        <v>0</v>
      </c>
      <c r="R266" s="281">
        <f t="shared" si="42"/>
        <v>0</v>
      </c>
      <c r="S266" s="281">
        <v>0</v>
      </c>
      <c r="T266" s="282">
        <f t="shared" si="43"/>
        <v>0</v>
      </c>
      <c r="AR266" s="283" t="s">
        <v>138</v>
      </c>
      <c r="AT266" s="283" t="s">
        <v>133</v>
      </c>
      <c r="AU266" s="283" t="s">
        <v>85</v>
      </c>
      <c r="AY266" s="284" t="s">
        <v>131</v>
      </c>
      <c r="BE266" s="285">
        <f t="shared" si="44"/>
        <v>0</v>
      </c>
      <c r="BF266" s="285">
        <f t="shared" si="45"/>
        <v>0</v>
      </c>
      <c r="BG266" s="285">
        <f t="shared" si="46"/>
        <v>0</v>
      </c>
      <c r="BH266" s="285">
        <f t="shared" si="47"/>
        <v>0</v>
      </c>
      <c r="BI266" s="285">
        <f t="shared" si="48"/>
        <v>0</v>
      </c>
      <c r="BJ266" s="284" t="s">
        <v>83</v>
      </c>
      <c r="BK266" s="285">
        <f t="shared" si="49"/>
        <v>0</v>
      </c>
      <c r="BL266" s="284" t="s">
        <v>138</v>
      </c>
      <c r="BM266" s="283" t="s">
        <v>1509</v>
      </c>
    </row>
    <row r="267" spans="2:65" s="11" customFormat="1" ht="22.95" customHeight="1" x14ac:dyDescent="0.3">
      <c r="B267" s="97"/>
      <c r="D267" s="98" t="s">
        <v>74</v>
      </c>
      <c r="E267" s="106" t="s">
        <v>203</v>
      </c>
      <c r="F267" s="106" t="s">
        <v>204</v>
      </c>
      <c r="J267" s="107">
        <f>BK267</f>
        <v>0</v>
      </c>
      <c r="L267" s="97"/>
      <c r="M267" s="101"/>
      <c r="P267" s="102">
        <f>SUM(P268:P276)</f>
        <v>726.74346500000001</v>
      </c>
      <c r="R267" s="102">
        <f>SUM(R268:R276)</f>
        <v>0</v>
      </c>
      <c r="T267" s="103">
        <f>SUM(T268:T276)</f>
        <v>0</v>
      </c>
      <c r="AR267" s="98" t="s">
        <v>83</v>
      </c>
      <c r="AT267" s="104" t="s">
        <v>74</v>
      </c>
      <c r="AU267" s="104" t="s">
        <v>83</v>
      </c>
      <c r="AY267" s="98" t="s">
        <v>131</v>
      </c>
      <c r="BK267" s="105">
        <f>SUM(BK268:BK276)</f>
        <v>0</v>
      </c>
    </row>
    <row r="268" spans="2:65" s="1" customFormat="1" ht="44.3" customHeight="1" x14ac:dyDescent="0.25">
      <c r="B268" s="108"/>
      <c r="C268" s="320" t="s">
        <v>1510</v>
      </c>
      <c r="D268" s="320" t="s">
        <v>133</v>
      </c>
      <c r="E268" s="321" t="s">
        <v>1511</v>
      </c>
      <c r="F268" s="322" t="s">
        <v>1512</v>
      </c>
      <c r="G268" s="323" t="s">
        <v>148</v>
      </c>
      <c r="H268" s="324">
        <v>67.22</v>
      </c>
      <c r="I268" s="316"/>
      <c r="J268" s="340">
        <f>ROUND(I268*H268,2)</f>
        <v>0</v>
      </c>
      <c r="K268" s="322" t="s">
        <v>137</v>
      </c>
      <c r="L268" s="26"/>
      <c r="M268" s="115" t="s">
        <v>3</v>
      </c>
      <c r="N268" s="116" t="s">
        <v>46</v>
      </c>
      <c r="O268" s="117">
        <v>0</v>
      </c>
      <c r="P268" s="117">
        <f>O268*H268</f>
        <v>0</v>
      </c>
      <c r="Q268" s="117">
        <v>0</v>
      </c>
      <c r="R268" s="117">
        <f>Q268*H268</f>
        <v>0</v>
      </c>
      <c r="S268" s="117">
        <v>0</v>
      </c>
      <c r="T268" s="118">
        <f>S268*H268</f>
        <v>0</v>
      </c>
      <c r="AR268" s="119" t="s">
        <v>138</v>
      </c>
      <c r="AT268" s="119" t="s">
        <v>133</v>
      </c>
      <c r="AU268" s="119" t="s">
        <v>85</v>
      </c>
      <c r="AY268" s="17" t="s">
        <v>131</v>
      </c>
      <c r="BE268" s="120">
        <f>IF(N268="základní",J268,0)</f>
        <v>0</v>
      </c>
      <c r="BF268" s="120">
        <f>IF(N268="snížená",J268,0)</f>
        <v>0</v>
      </c>
      <c r="BG268" s="120">
        <f>IF(N268="zákl. přenesená",J268,0)</f>
        <v>0</v>
      </c>
      <c r="BH268" s="120">
        <f>IF(N268="sníž. přenesená",J268,0)</f>
        <v>0</v>
      </c>
      <c r="BI268" s="120">
        <f>IF(N268="nulová",J268,0)</f>
        <v>0</v>
      </c>
      <c r="BJ268" s="17" t="s">
        <v>83</v>
      </c>
      <c r="BK268" s="120">
        <f>ROUND(I268*H268,2)</f>
        <v>0</v>
      </c>
      <c r="BL268" s="17" t="s">
        <v>138</v>
      </c>
      <c r="BM268" s="119" t="s">
        <v>1513</v>
      </c>
    </row>
    <row r="269" spans="2:65" s="1" customFormat="1" hidden="1" x14ac:dyDescent="0.25">
      <c r="B269" s="26"/>
      <c r="D269" s="121" t="s">
        <v>140</v>
      </c>
      <c r="F269" s="122" t="s">
        <v>1514</v>
      </c>
      <c r="L269" s="26"/>
      <c r="M269" s="123"/>
      <c r="T269" s="39"/>
      <c r="AT269" s="17" t="s">
        <v>140</v>
      </c>
      <c r="AU269" s="17" t="s">
        <v>85</v>
      </c>
    </row>
    <row r="270" spans="2:65" s="1" customFormat="1" ht="44.3" customHeight="1" x14ac:dyDescent="0.25">
      <c r="B270" s="108"/>
      <c r="C270" s="320" t="s">
        <v>1515</v>
      </c>
      <c r="D270" s="320" t="s">
        <v>133</v>
      </c>
      <c r="E270" s="321" t="s">
        <v>1516</v>
      </c>
      <c r="F270" s="322" t="s">
        <v>1517</v>
      </c>
      <c r="G270" s="323" t="s">
        <v>148</v>
      </c>
      <c r="H270" s="324">
        <v>194.05699999999999</v>
      </c>
      <c r="I270" s="316"/>
      <c r="J270" s="340">
        <f>ROUND(I270*H270,2)</f>
        <v>0</v>
      </c>
      <c r="K270" s="322" t="s">
        <v>137</v>
      </c>
      <c r="L270" s="26"/>
      <c r="M270" s="115" t="s">
        <v>3</v>
      </c>
      <c r="N270" s="116" t="s">
        <v>46</v>
      </c>
      <c r="O270" s="117">
        <v>3.31</v>
      </c>
      <c r="P270" s="117">
        <f>O270*H270</f>
        <v>642.32866999999999</v>
      </c>
      <c r="Q270" s="117">
        <v>0</v>
      </c>
      <c r="R270" s="117">
        <f>Q270*H270</f>
        <v>0</v>
      </c>
      <c r="S270" s="117">
        <v>0</v>
      </c>
      <c r="T270" s="118">
        <f>S270*H270</f>
        <v>0</v>
      </c>
      <c r="AR270" s="119" t="s">
        <v>138</v>
      </c>
      <c r="AT270" s="119" t="s">
        <v>133</v>
      </c>
      <c r="AU270" s="119" t="s">
        <v>85</v>
      </c>
      <c r="AY270" s="17" t="s">
        <v>131</v>
      </c>
      <c r="BE270" s="120">
        <f>IF(N270="základní",J270,0)</f>
        <v>0</v>
      </c>
      <c r="BF270" s="120">
        <f>IF(N270="snížená",J270,0)</f>
        <v>0</v>
      </c>
      <c r="BG270" s="120">
        <f>IF(N270="zákl. přenesená",J270,0)</f>
        <v>0</v>
      </c>
      <c r="BH270" s="120">
        <f>IF(N270="sníž. přenesená",J270,0)</f>
        <v>0</v>
      </c>
      <c r="BI270" s="120">
        <f>IF(N270="nulová",J270,0)</f>
        <v>0</v>
      </c>
      <c r="BJ270" s="17" t="s">
        <v>83</v>
      </c>
      <c r="BK270" s="120">
        <f>ROUND(I270*H270,2)</f>
        <v>0</v>
      </c>
      <c r="BL270" s="17" t="s">
        <v>138</v>
      </c>
      <c r="BM270" s="119" t="s">
        <v>1518</v>
      </c>
    </row>
    <row r="271" spans="2:65" s="1" customFormat="1" hidden="1" x14ac:dyDescent="0.25">
      <c r="B271" s="26"/>
      <c r="D271" s="121" t="s">
        <v>140</v>
      </c>
      <c r="F271" s="122" t="s">
        <v>1519</v>
      </c>
      <c r="L271" s="26"/>
      <c r="M271" s="123"/>
      <c r="T271" s="39"/>
      <c r="AT271" s="17" t="s">
        <v>140</v>
      </c>
      <c r="AU271" s="17" t="s">
        <v>85</v>
      </c>
    </row>
    <row r="272" spans="2:65" s="1" customFormat="1" ht="44.3" customHeight="1" x14ac:dyDescent="0.25">
      <c r="B272" s="108"/>
      <c r="C272" s="320" t="s">
        <v>1520</v>
      </c>
      <c r="D272" s="320" t="s">
        <v>133</v>
      </c>
      <c r="E272" s="321" t="s">
        <v>216</v>
      </c>
      <c r="F272" s="322" t="s">
        <v>217</v>
      </c>
      <c r="G272" s="323" t="s">
        <v>148</v>
      </c>
      <c r="H272" s="324">
        <v>5821.71</v>
      </c>
      <c r="I272" s="316"/>
      <c r="J272" s="340">
        <f>ROUND(I272*H272,2)</f>
        <v>0</v>
      </c>
      <c r="K272" s="322" t="s">
        <v>137</v>
      </c>
      <c r="L272" s="26"/>
      <c r="M272" s="115" t="s">
        <v>3</v>
      </c>
      <c r="N272" s="116" t="s">
        <v>46</v>
      </c>
      <c r="O272" s="117">
        <v>6.0000000000000001E-3</v>
      </c>
      <c r="P272" s="117">
        <f>O272*H272</f>
        <v>34.930260000000004</v>
      </c>
      <c r="Q272" s="117">
        <v>0</v>
      </c>
      <c r="R272" s="117">
        <f>Q272*H272</f>
        <v>0</v>
      </c>
      <c r="S272" s="117">
        <v>0</v>
      </c>
      <c r="T272" s="118">
        <f>S272*H272</f>
        <v>0</v>
      </c>
      <c r="AR272" s="119" t="s">
        <v>138</v>
      </c>
      <c r="AT272" s="119" t="s">
        <v>133</v>
      </c>
      <c r="AU272" s="119" t="s">
        <v>85</v>
      </c>
      <c r="AY272" s="17" t="s">
        <v>131</v>
      </c>
      <c r="BE272" s="120">
        <f>IF(N272="základní",J272,0)</f>
        <v>0</v>
      </c>
      <c r="BF272" s="120">
        <f>IF(N272="snížená",J272,0)</f>
        <v>0</v>
      </c>
      <c r="BG272" s="120">
        <f>IF(N272="zákl. přenesená",J272,0)</f>
        <v>0</v>
      </c>
      <c r="BH272" s="120">
        <f>IF(N272="sníž. přenesená",J272,0)</f>
        <v>0</v>
      </c>
      <c r="BI272" s="120">
        <f>IF(N272="nulová",J272,0)</f>
        <v>0</v>
      </c>
      <c r="BJ272" s="17" t="s">
        <v>83</v>
      </c>
      <c r="BK272" s="120">
        <f>ROUND(I272*H272,2)</f>
        <v>0</v>
      </c>
      <c r="BL272" s="17" t="s">
        <v>138</v>
      </c>
      <c r="BM272" s="119" t="s">
        <v>1521</v>
      </c>
    </row>
    <row r="273" spans="2:65" s="1" customFormat="1" hidden="1" x14ac:dyDescent="0.25">
      <c r="B273" s="26"/>
      <c r="D273" s="121" t="s">
        <v>140</v>
      </c>
      <c r="F273" s="122" t="s">
        <v>219</v>
      </c>
      <c r="L273" s="26"/>
      <c r="M273" s="123"/>
      <c r="T273" s="39"/>
      <c r="AT273" s="17" t="s">
        <v>140</v>
      </c>
      <c r="AU273" s="17" t="s">
        <v>85</v>
      </c>
    </row>
    <row r="274" spans="2:65" s="13" customFormat="1" hidden="1" x14ac:dyDescent="0.25">
      <c r="B274" s="130"/>
      <c r="D274" s="125" t="s">
        <v>142</v>
      </c>
      <c r="F274" s="132" t="s">
        <v>1522</v>
      </c>
      <c r="H274" s="133">
        <v>5821.71</v>
      </c>
      <c r="L274" s="130"/>
      <c r="M274" s="134"/>
      <c r="T274" s="135"/>
      <c r="AT274" s="131" t="s">
        <v>142</v>
      </c>
      <c r="AU274" s="131" t="s">
        <v>85</v>
      </c>
      <c r="AV274" s="13" t="s">
        <v>85</v>
      </c>
      <c r="AW274" s="13" t="s">
        <v>4</v>
      </c>
      <c r="AX274" s="13" t="s">
        <v>83</v>
      </c>
      <c r="AY274" s="131" t="s">
        <v>131</v>
      </c>
    </row>
    <row r="275" spans="2:65" s="1" customFormat="1" ht="37.75" customHeight="1" x14ac:dyDescent="0.25">
      <c r="B275" s="108"/>
      <c r="C275" s="320" t="s">
        <v>1523</v>
      </c>
      <c r="D275" s="320" t="s">
        <v>133</v>
      </c>
      <c r="E275" s="321" t="s">
        <v>1524</v>
      </c>
      <c r="F275" s="322" t="s">
        <v>1525</v>
      </c>
      <c r="G275" s="323" t="s">
        <v>148</v>
      </c>
      <c r="H275" s="324">
        <v>194.05699999999999</v>
      </c>
      <c r="I275" s="316"/>
      <c r="J275" s="340">
        <f>ROUND(I275*H275,2)</f>
        <v>0</v>
      </c>
      <c r="K275" s="322" t="s">
        <v>137</v>
      </c>
      <c r="L275" s="26"/>
      <c r="M275" s="115" t="s">
        <v>3</v>
      </c>
      <c r="N275" s="116" t="s">
        <v>46</v>
      </c>
      <c r="O275" s="117">
        <v>0.255</v>
      </c>
      <c r="P275" s="117">
        <f>O275*H275</f>
        <v>49.484535000000001</v>
      </c>
      <c r="Q275" s="117">
        <v>0</v>
      </c>
      <c r="R275" s="117">
        <f>Q275*H275</f>
        <v>0</v>
      </c>
      <c r="S275" s="117">
        <v>0</v>
      </c>
      <c r="T275" s="118">
        <f>S275*H275</f>
        <v>0</v>
      </c>
      <c r="AR275" s="119" t="s">
        <v>138</v>
      </c>
      <c r="AT275" s="119" t="s">
        <v>133</v>
      </c>
      <c r="AU275" s="119" t="s">
        <v>85</v>
      </c>
      <c r="AY275" s="17" t="s">
        <v>131</v>
      </c>
      <c r="BE275" s="120">
        <f>IF(N275="základní",J275,0)</f>
        <v>0</v>
      </c>
      <c r="BF275" s="120">
        <f>IF(N275="snížená",J275,0)</f>
        <v>0</v>
      </c>
      <c r="BG275" s="120">
        <f>IF(N275="zákl. přenesená",J275,0)</f>
        <v>0</v>
      </c>
      <c r="BH275" s="120">
        <f>IF(N275="sníž. přenesená",J275,0)</f>
        <v>0</v>
      </c>
      <c r="BI275" s="120">
        <f>IF(N275="nulová",J275,0)</f>
        <v>0</v>
      </c>
      <c r="BJ275" s="17" t="s">
        <v>83</v>
      </c>
      <c r="BK275" s="120">
        <f>ROUND(I275*H275,2)</f>
        <v>0</v>
      </c>
      <c r="BL275" s="17" t="s">
        <v>138</v>
      </c>
      <c r="BM275" s="119" t="s">
        <v>1526</v>
      </c>
    </row>
    <row r="276" spans="2:65" s="1" customFormat="1" hidden="1" x14ac:dyDescent="0.25">
      <c r="B276" s="26"/>
      <c r="D276" s="121" t="s">
        <v>140</v>
      </c>
      <c r="F276" s="122" t="s">
        <v>1527</v>
      </c>
      <c r="L276" s="26"/>
      <c r="M276" s="123"/>
      <c r="T276" s="39"/>
      <c r="AT276" s="17" t="s">
        <v>140</v>
      </c>
      <c r="AU276" s="17" t="s">
        <v>85</v>
      </c>
    </row>
    <row r="277" spans="2:65" s="11" customFormat="1" ht="22.95" customHeight="1" x14ac:dyDescent="0.3">
      <c r="B277" s="97"/>
      <c r="D277" s="98" t="s">
        <v>74</v>
      </c>
      <c r="E277" s="106" t="s">
        <v>226</v>
      </c>
      <c r="F277" s="106" t="s">
        <v>227</v>
      </c>
      <c r="J277" s="107">
        <f>BK277</f>
        <v>0</v>
      </c>
      <c r="L277" s="97"/>
      <c r="M277" s="101"/>
      <c r="P277" s="102">
        <f>SUM(P278:P279)</f>
        <v>107.9</v>
      </c>
      <c r="R277" s="102">
        <f>SUM(R278:R279)</f>
        <v>0</v>
      </c>
      <c r="T277" s="103">
        <f>SUM(T278:T279)</f>
        <v>0</v>
      </c>
      <c r="AR277" s="98" t="s">
        <v>83</v>
      </c>
      <c r="AT277" s="104" t="s">
        <v>74</v>
      </c>
      <c r="AU277" s="104" t="s">
        <v>83</v>
      </c>
      <c r="AY277" s="98" t="s">
        <v>131</v>
      </c>
      <c r="BK277" s="105">
        <f>SUM(BK278:BK279)</f>
        <v>0</v>
      </c>
    </row>
    <row r="278" spans="2:65" s="1" customFormat="1" ht="49.35" customHeight="1" x14ac:dyDescent="0.25">
      <c r="B278" s="108"/>
      <c r="C278" s="320" t="s">
        <v>1528</v>
      </c>
      <c r="D278" s="320" t="s">
        <v>133</v>
      </c>
      <c r="E278" s="321" t="s">
        <v>1529</v>
      </c>
      <c r="F278" s="322" t="s">
        <v>1530</v>
      </c>
      <c r="G278" s="323" t="s">
        <v>148</v>
      </c>
      <c r="H278" s="324">
        <v>325</v>
      </c>
      <c r="I278" s="316"/>
      <c r="J278" s="340">
        <f>ROUND(I278*H278,2)</f>
        <v>0</v>
      </c>
      <c r="K278" s="322" t="s">
        <v>137</v>
      </c>
      <c r="L278" s="26"/>
      <c r="M278" s="115" t="s">
        <v>3</v>
      </c>
      <c r="N278" s="116" t="s">
        <v>46</v>
      </c>
      <c r="O278" s="117">
        <v>0.33200000000000002</v>
      </c>
      <c r="P278" s="117">
        <f>O278*H278</f>
        <v>107.9</v>
      </c>
      <c r="Q278" s="117">
        <v>0</v>
      </c>
      <c r="R278" s="117">
        <f>Q278*H278</f>
        <v>0</v>
      </c>
      <c r="S278" s="117">
        <v>0</v>
      </c>
      <c r="T278" s="118">
        <f>S278*H278</f>
        <v>0</v>
      </c>
      <c r="AR278" s="119" t="s">
        <v>138</v>
      </c>
      <c r="AT278" s="119" t="s">
        <v>133</v>
      </c>
      <c r="AU278" s="119" t="s">
        <v>85</v>
      </c>
      <c r="AY278" s="17" t="s">
        <v>131</v>
      </c>
      <c r="BE278" s="120">
        <f>IF(N278="základní",J278,0)</f>
        <v>0</v>
      </c>
      <c r="BF278" s="120">
        <f>IF(N278="snížená",J278,0)</f>
        <v>0</v>
      </c>
      <c r="BG278" s="120">
        <f>IF(N278="zákl. přenesená",J278,0)</f>
        <v>0</v>
      </c>
      <c r="BH278" s="120">
        <f>IF(N278="sníž. přenesená",J278,0)</f>
        <v>0</v>
      </c>
      <c r="BI278" s="120">
        <f>IF(N278="nulová",J278,0)</f>
        <v>0</v>
      </c>
      <c r="BJ278" s="17" t="s">
        <v>83</v>
      </c>
      <c r="BK278" s="120">
        <f>ROUND(I278*H278,2)</f>
        <v>0</v>
      </c>
      <c r="BL278" s="17" t="s">
        <v>138</v>
      </c>
      <c r="BM278" s="119" t="s">
        <v>1531</v>
      </c>
    </row>
    <row r="279" spans="2:65" s="1" customFormat="1" hidden="1" x14ac:dyDescent="0.25">
      <c r="B279" s="26"/>
      <c r="D279" s="121" t="s">
        <v>140</v>
      </c>
      <c r="F279" s="122" t="s">
        <v>1532</v>
      </c>
      <c r="L279" s="26"/>
      <c r="M279" s="123"/>
      <c r="T279" s="39"/>
      <c r="AT279" s="17" t="s">
        <v>140</v>
      </c>
      <c r="AU279" s="17" t="s">
        <v>85</v>
      </c>
    </row>
    <row r="280" spans="2:65" s="11" customFormat="1" ht="25.95" customHeight="1" x14ac:dyDescent="0.35">
      <c r="B280" s="97"/>
      <c r="D280" s="98" t="s">
        <v>74</v>
      </c>
      <c r="E280" s="99" t="s">
        <v>1533</v>
      </c>
      <c r="F280" s="99" t="s">
        <v>1534</v>
      </c>
      <c r="J280" s="100">
        <f>BK280</f>
        <v>0</v>
      </c>
      <c r="L280" s="97"/>
      <c r="M280" s="101"/>
      <c r="P280" s="102">
        <f>SUM(P281:P282)</f>
        <v>0.58899999999999997</v>
      </c>
      <c r="R280" s="102">
        <f>SUM(R281:R282)</f>
        <v>0</v>
      </c>
      <c r="T280" s="103">
        <f>SUM(T281:T282)</f>
        <v>0</v>
      </c>
      <c r="AR280" s="98" t="s">
        <v>85</v>
      </c>
      <c r="AT280" s="104" t="s">
        <v>74</v>
      </c>
      <c r="AU280" s="104" t="s">
        <v>75</v>
      </c>
      <c r="AY280" s="98" t="s">
        <v>131</v>
      </c>
      <c r="BK280" s="105">
        <f>SUM(BK281:BK282)</f>
        <v>0</v>
      </c>
    </row>
    <row r="281" spans="2:65" s="276" customFormat="1" ht="33" customHeight="1" x14ac:dyDescent="0.25">
      <c r="B281" s="277"/>
      <c r="C281" s="352" t="s">
        <v>1535</v>
      </c>
      <c r="D281" s="352" t="s">
        <v>133</v>
      </c>
      <c r="E281" s="353" t="s">
        <v>1536</v>
      </c>
      <c r="F281" s="354" t="s">
        <v>1537</v>
      </c>
      <c r="G281" s="355" t="s">
        <v>201</v>
      </c>
      <c r="H281" s="356">
        <v>1</v>
      </c>
      <c r="I281" s="316"/>
      <c r="J281" s="372">
        <f>ROUND(I281*H281,2)</f>
        <v>0</v>
      </c>
      <c r="K281" s="354" t="s">
        <v>3</v>
      </c>
      <c r="L281" s="278"/>
      <c r="M281" s="279" t="s">
        <v>3</v>
      </c>
      <c r="N281" s="280" t="s">
        <v>46</v>
      </c>
      <c r="O281" s="281">
        <v>0.46500000000000002</v>
      </c>
      <c r="P281" s="281">
        <f>O281*H281</f>
        <v>0.46500000000000002</v>
      </c>
      <c r="Q281" s="281">
        <v>0</v>
      </c>
      <c r="R281" s="281">
        <f>Q281*H281</f>
        <v>0</v>
      </c>
      <c r="S281" s="281">
        <v>0</v>
      </c>
      <c r="T281" s="282">
        <f>S281*H281</f>
        <v>0</v>
      </c>
      <c r="AR281" s="283" t="s">
        <v>239</v>
      </c>
      <c r="AT281" s="283" t="s">
        <v>133</v>
      </c>
      <c r="AU281" s="283" t="s">
        <v>83</v>
      </c>
      <c r="AY281" s="284" t="s">
        <v>131</v>
      </c>
      <c r="BE281" s="285">
        <f>IF(N281="základní",J281,0)</f>
        <v>0</v>
      </c>
      <c r="BF281" s="285">
        <f>IF(N281="snížená",J281,0)</f>
        <v>0</v>
      </c>
      <c r="BG281" s="285">
        <f>IF(N281="zákl. přenesená",J281,0)</f>
        <v>0</v>
      </c>
      <c r="BH281" s="285">
        <f>IF(N281="sníž. přenesená",J281,0)</f>
        <v>0</v>
      </c>
      <c r="BI281" s="285">
        <f>IF(N281="nulová",J281,0)</f>
        <v>0</v>
      </c>
      <c r="BJ281" s="284" t="s">
        <v>83</v>
      </c>
      <c r="BK281" s="285">
        <f>ROUND(I281*H281,2)</f>
        <v>0</v>
      </c>
      <c r="BL281" s="284" t="s">
        <v>239</v>
      </c>
      <c r="BM281" s="283" t="s">
        <v>1538</v>
      </c>
    </row>
    <row r="282" spans="2:65" s="276" customFormat="1" ht="37.75" customHeight="1" x14ac:dyDescent="0.25">
      <c r="B282" s="277"/>
      <c r="C282" s="352" t="s">
        <v>1539</v>
      </c>
      <c r="D282" s="352" t="s">
        <v>133</v>
      </c>
      <c r="E282" s="353" t="s">
        <v>1540</v>
      </c>
      <c r="F282" s="354" t="s">
        <v>1541</v>
      </c>
      <c r="G282" s="355" t="s">
        <v>201</v>
      </c>
      <c r="H282" s="356">
        <v>1</v>
      </c>
      <c r="I282" s="316"/>
      <c r="J282" s="372">
        <f>ROUND(I282*H282,2)</f>
        <v>0</v>
      </c>
      <c r="K282" s="354" t="s">
        <v>3</v>
      </c>
      <c r="L282" s="278"/>
      <c r="M282" s="279" t="s">
        <v>3</v>
      </c>
      <c r="N282" s="280" t="s">
        <v>46</v>
      </c>
      <c r="O282" s="281">
        <v>0.124</v>
      </c>
      <c r="P282" s="281">
        <f>O282*H282</f>
        <v>0.124</v>
      </c>
      <c r="Q282" s="281">
        <v>0</v>
      </c>
      <c r="R282" s="281">
        <f>Q282*H282</f>
        <v>0</v>
      </c>
      <c r="S282" s="281">
        <v>0</v>
      </c>
      <c r="T282" s="282">
        <f>S282*H282</f>
        <v>0</v>
      </c>
      <c r="AR282" s="283" t="s">
        <v>239</v>
      </c>
      <c r="AT282" s="283" t="s">
        <v>133</v>
      </c>
      <c r="AU282" s="283" t="s">
        <v>83</v>
      </c>
      <c r="AY282" s="284" t="s">
        <v>131</v>
      </c>
      <c r="BE282" s="285">
        <f>IF(N282="základní",J282,0)</f>
        <v>0</v>
      </c>
      <c r="BF282" s="285">
        <f>IF(N282="snížená",J282,0)</f>
        <v>0</v>
      </c>
      <c r="BG282" s="285">
        <f>IF(N282="zákl. přenesená",J282,0)</f>
        <v>0</v>
      </c>
      <c r="BH282" s="285">
        <f>IF(N282="sníž. přenesená",J282,0)</f>
        <v>0</v>
      </c>
      <c r="BI282" s="285">
        <f>IF(N282="nulová",J282,0)</f>
        <v>0</v>
      </c>
      <c r="BJ282" s="284" t="s">
        <v>83</v>
      </c>
      <c r="BK282" s="285">
        <f>ROUND(I282*H282,2)</f>
        <v>0</v>
      </c>
      <c r="BL282" s="284" t="s">
        <v>239</v>
      </c>
      <c r="BM282" s="283" t="s">
        <v>1542</v>
      </c>
    </row>
    <row r="283" spans="2:65" s="11" customFormat="1" ht="25.95" customHeight="1" x14ac:dyDescent="0.35">
      <c r="B283" s="97"/>
      <c r="D283" s="98" t="s">
        <v>74</v>
      </c>
      <c r="E283" s="99" t="s">
        <v>314</v>
      </c>
      <c r="F283" s="99" t="s">
        <v>315</v>
      </c>
      <c r="J283" s="100">
        <f>BK283</f>
        <v>0</v>
      </c>
      <c r="L283" s="97"/>
      <c r="M283" s="101"/>
      <c r="P283" s="102">
        <f>SUM(P284:P285)</f>
        <v>0.68</v>
      </c>
      <c r="R283" s="102">
        <f>SUM(R284:R285)</f>
        <v>5.5999999999999995E-4</v>
      </c>
      <c r="T283" s="103">
        <f>SUM(T284:T285)</f>
        <v>0</v>
      </c>
      <c r="AR283" s="98" t="s">
        <v>85</v>
      </c>
      <c r="AT283" s="104" t="s">
        <v>74</v>
      </c>
      <c r="AU283" s="104" t="s">
        <v>75</v>
      </c>
      <c r="AY283" s="98" t="s">
        <v>131</v>
      </c>
      <c r="BK283" s="105">
        <f>SUM(BK284:BK285)</f>
        <v>0</v>
      </c>
    </row>
    <row r="284" spans="2:65" s="276" customFormat="1" ht="24.2" customHeight="1" x14ac:dyDescent="0.25">
      <c r="B284" s="277"/>
      <c r="C284" s="352" t="s">
        <v>1543</v>
      </c>
      <c r="D284" s="352" t="s">
        <v>133</v>
      </c>
      <c r="E284" s="353" t="s">
        <v>1544</v>
      </c>
      <c r="F284" s="354" t="s">
        <v>1545</v>
      </c>
      <c r="G284" s="355" t="s">
        <v>201</v>
      </c>
      <c r="H284" s="356">
        <v>1</v>
      </c>
      <c r="I284" s="316"/>
      <c r="J284" s="372">
        <f>ROUND(I284*H284,2)</f>
        <v>0</v>
      </c>
      <c r="K284" s="354" t="s">
        <v>137</v>
      </c>
      <c r="L284" s="278"/>
      <c r="M284" s="279" t="s">
        <v>3</v>
      </c>
      <c r="N284" s="280" t="s">
        <v>46</v>
      </c>
      <c r="O284" s="281">
        <v>0.68</v>
      </c>
      <c r="P284" s="281">
        <f>O284*H284</f>
        <v>0.68</v>
      </c>
      <c r="Q284" s="281">
        <v>5.5999999999999995E-4</v>
      </c>
      <c r="R284" s="281">
        <f>Q284*H284</f>
        <v>5.5999999999999995E-4</v>
      </c>
      <c r="S284" s="281">
        <v>0</v>
      </c>
      <c r="T284" s="282">
        <f>S284*H284</f>
        <v>0</v>
      </c>
      <c r="AR284" s="283" t="s">
        <v>239</v>
      </c>
      <c r="AT284" s="283" t="s">
        <v>133</v>
      </c>
      <c r="AU284" s="283" t="s">
        <v>83</v>
      </c>
      <c r="AY284" s="284" t="s">
        <v>131</v>
      </c>
      <c r="BE284" s="285">
        <f>IF(N284="základní",J284,0)</f>
        <v>0</v>
      </c>
      <c r="BF284" s="285">
        <f>IF(N284="snížená",J284,0)</f>
        <v>0</v>
      </c>
      <c r="BG284" s="285">
        <f>IF(N284="zákl. přenesená",J284,0)</f>
        <v>0</v>
      </c>
      <c r="BH284" s="285">
        <f>IF(N284="sníž. přenesená",J284,0)</f>
        <v>0</v>
      </c>
      <c r="BI284" s="285">
        <f>IF(N284="nulová",J284,0)</f>
        <v>0</v>
      </c>
      <c r="BJ284" s="284" t="s">
        <v>83</v>
      </c>
      <c r="BK284" s="285">
        <f>ROUND(I284*H284,2)</f>
        <v>0</v>
      </c>
      <c r="BL284" s="284" t="s">
        <v>239</v>
      </c>
      <c r="BM284" s="283" t="s">
        <v>1546</v>
      </c>
    </row>
    <row r="285" spans="2:65" s="1" customFormat="1" hidden="1" x14ac:dyDescent="0.25">
      <c r="B285" s="26"/>
      <c r="D285" s="121" t="s">
        <v>140</v>
      </c>
      <c r="F285" s="122" t="s">
        <v>1547</v>
      </c>
      <c r="L285" s="26"/>
      <c r="M285" s="123"/>
      <c r="T285" s="39"/>
      <c r="AT285" s="17" t="s">
        <v>140</v>
      </c>
      <c r="AU285" s="17" t="s">
        <v>83</v>
      </c>
    </row>
    <row r="286" spans="2:65" s="11" customFormat="1" ht="25.95" customHeight="1" x14ac:dyDescent="0.35">
      <c r="B286" s="97"/>
      <c r="D286" s="98" t="s">
        <v>74</v>
      </c>
      <c r="E286" s="99" t="s">
        <v>1548</v>
      </c>
      <c r="F286" s="99" t="s">
        <v>1549</v>
      </c>
      <c r="J286" s="100">
        <f>BK286</f>
        <v>0</v>
      </c>
      <c r="L286" s="97"/>
      <c r="M286" s="101"/>
      <c r="P286" s="102">
        <f>P287</f>
        <v>0.53100000000000003</v>
      </c>
      <c r="R286" s="102">
        <f>R287</f>
        <v>0</v>
      </c>
      <c r="T286" s="103">
        <f>T287</f>
        <v>0</v>
      </c>
      <c r="AR286" s="98" t="s">
        <v>85</v>
      </c>
      <c r="AT286" s="104" t="s">
        <v>74</v>
      </c>
      <c r="AU286" s="104" t="s">
        <v>75</v>
      </c>
      <c r="AY286" s="98" t="s">
        <v>131</v>
      </c>
      <c r="BK286" s="105">
        <f>BK287</f>
        <v>0</v>
      </c>
    </row>
    <row r="287" spans="2:65" s="276" customFormat="1" ht="24.2" customHeight="1" x14ac:dyDescent="0.25">
      <c r="B287" s="277"/>
      <c r="C287" s="352" t="s">
        <v>1550</v>
      </c>
      <c r="D287" s="352" t="s">
        <v>133</v>
      </c>
      <c r="E287" s="353" t="s">
        <v>1551</v>
      </c>
      <c r="F287" s="354" t="s">
        <v>1552</v>
      </c>
      <c r="G287" s="355" t="s">
        <v>201</v>
      </c>
      <c r="H287" s="356">
        <v>1</v>
      </c>
      <c r="I287" s="316"/>
      <c r="J287" s="372">
        <f>ROUND(I287*H287,2)</f>
        <v>0</v>
      </c>
      <c r="K287" s="354" t="s">
        <v>3</v>
      </c>
      <c r="L287" s="278"/>
      <c r="M287" s="279" t="s">
        <v>3</v>
      </c>
      <c r="N287" s="280" t="s">
        <v>46</v>
      </c>
      <c r="O287" s="281">
        <v>0.53100000000000003</v>
      </c>
      <c r="P287" s="281">
        <f>O287*H287</f>
        <v>0.53100000000000003</v>
      </c>
      <c r="Q287" s="281">
        <v>0</v>
      </c>
      <c r="R287" s="281">
        <f>Q287*H287</f>
        <v>0</v>
      </c>
      <c r="S287" s="281">
        <v>0</v>
      </c>
      <c r="T287" s="282">
        <f>S287*H287</f>
        <v>0</v>
      </c>
      <c r="AR287" s="283" t="s">
        <v>239</v>
      </c>
      <c r="AT287" s="283" t="s">
        <v>133</v>
      </c>
      <c r="AU287" s="283" t="s">
        <v>83</v>
      </c>
      <c r="AY287" s="284" t="s">
        <v>131</v>
      </c>
      <c r="BE287" s="285">
        <f>IF(N287="základní",J287,0)</f>
        <v>0</v>
      </c>
      <c r="BF287" s="285">
        <f>IF(N287="snížená",J287,0)</f>
        <v>0</v>
      </c>
      <c r="BG287" s="285">
        <f>IF(N287="zákl. přenesená",J287,0)</f>
        <v>0</v>
      </c>
      <c r="BH287" s="285">
        <f>IF(N287="sníž. přenesená",J287,0)</f>
        <v>0</v>
      </c>
      <c r="BI287" s="285">
        <f>IF(N287="nulová",J287,0)</f>
        <v>0</v>
      </c>
      <c r="BJ287" s="284" t="s">
        <v>83</v>
      </c>
      <c r="BK287" s="285">
        <f>ROUND(I287*H287,2)</f>
        <v>0</v>
      </c>
      <c r="BL287" s="284" t="s">
        <v>239</v>
      </c>
      <c r="BM287" s="283" t="s">
        <v>1553</v>
      </c>
    </row>
    <row r="288" spans="2:65" s="1" customFormat="1" ht="6.9" customHeight="1" x14ac:dyDescent="0.25">
      <c r="B288" s="29"/>
      <c r="C288" s="30"/>
      <c r="D288" s="30"/>
      <c r="E288" s="30"/>
      <c r="F288" s="30"/>
      <c r="G288" s="30"/>
      <c r="H288" s="30"/>
      <c r="I288" s="30"/>
      <c r="J288" s="30"/>
      <c r="K288" s="30"/>
      <c r="L288" s="26"/>
    </row>
  </sheetData>
  <sheetProtection algorithmName="SHA-512" hashValue="FZTqG0Zup4JQ/r0IqRFH8VaGj9AHgCAAUy59CkX2yskZ8sxVXQyff0gVSgzWtMTqxWvnDU6556ouxtr1s1rmtw==" saltValue="VK/S6TqrBlR08jZBePcPDg==" spinCount="100000" sheet="1" objects="1" scenarios="1"/>
  <autoFilter ref="C92:K287" xr:uid="{00000000-0009-0000-0000-000003000000}">
    <filterColumn colId="7">
      <filters>
        <filter val="0,00"/>
        <filter val="1 773 798,00"/>
        <filter val="118 040,00"/>
        <filter val="121 000,00"/>
        <filter val="123 500,00"/>
        <filter val="123 825,00"/>
        <filter val="13 811,25"/>
        <filter val="138 000,00"/>
        <filter val="16 020,00"/>
        <filter val="20 020,00"/>
        <filter val="202 834,88"/>
        <filter val="21 884,82"/>
        <filter val="23 840,00"/>
        <filter val="247 000,00"/>
        <filter val="26 620,00"/>
        <filter val="28 200,00"/>
        <filter val="28 434,06"/>
        <filter val="281 382,65"/>
        <filter val="33 110,00"/>
        <filter val="33 515,30"/>
        <filter val="34 200,00"/>
        <filter val="35 660,90"/>
        <filter val="350 208,00"/>
        <filter val="358 936,60"/>
        <filter val="360,00"/>
        <filter val="4 841 779,67"/>
        <filter val="43 596,00"/>
        <filter val="432 975,00"/>
        <filter val="489 520,00"/>
        <filter val="5 190,00"/>
        <filter val="50 400,00"/>
        <filter val="543 141,90"/>
        <filter val="56 400,00"/>
        <filter val="573 271,00"/>
        <filter val="586 032,67"/>
        <filter val="611 730,00"/>
        <filter val="64 620,60"/>
        <filter val="66 500,00"/>
        <filter val="7 068,00"/>
        <filter val="7 192,54"/>
        <filter val="79 757,43"/>
        <filter val="8 000,00"/>
        <filter val="83 806,72"/>
        <filter val="86 000,00"/>
        <filter val="86 549,42"/>
        <filter val="88 200,00"/>
        <filter val="95 452,40"/>
        <filter val="955 069,50"/>
        <filter val="98 418,10"/>
      </filters>
    </filterColumn>
  </autoFilter>
  <mergeCells count="9">
    <mergeCell ref="E50:H50"/>
    <mergeCell ref="E83:H83"/>
    <mergeCell ref="E85:H85"/>
    <mergeCell ref="L2:V2"/>
    <mergeCell ref="E7:H7"/>
    <mergeCell ref="E9:H9"/>
    <mergeCell ref="E18:H18"/>
    <mergeCell ref="E27:H27"/>
    <mergeCell ref="E48:H48"/>
  </mergeCells>
  <hyperlinks>
    <hyperlink ref="F97" r:id="rId1" xr:uid="{00000000-0004-0000-0300-000000000000}"/>
    <hyperlink ref="F101" r:id="rId2" xr:uid="{00000000-0004-0000-0300-000001000000}"/>
    <hyperlink ref="F105" r:id="rId3" xr:uid="{00000000-0004-0000-0300-000002000000}"/>
    <hyperlink ref="F110" r:id="rId4" xr:uid="{00000000-0004-0000-0300-000003000000}"/>
    <hyperlink ref="F119" r:id="rId5" xr:uid="{00000000-0004-0000-0300-000004000000}"/>
    <hyperlink ref="F121" r:id="rId6" xr:uid="{00000000-0004-0000-0300-000005000000}"/>
    <hyperlink ref="F269" r:id="rId7" xr:uid="{00000000-0004-0000-0300-000006000000}"/>
    <hyperlink ref="F271" r:id="rId8" xr:uid="{00000000-0004-0000-0300-000007000000}"/>
    <hyperlink ref="F273" r:id="rId9" xr:uid="{00000000-0004-0000-0300-000008000000}"/>
    <hyperlink ref="F276" r:id="rId10" xr:uid="{00000000-0004-0000-0300-000009000000}"/>
    <hyperlink ref="F279" r:id="rId11" xr:uid="{00000000-0004-0000-0300-00000A000000}"/>
    <hyperlink ref="F285" r:id="rId12" xr:uid="{00000000-0004-0000-0300-00000B000000}"/>
  </hyperlinks>
  <pageMargins left="0.39374999999999999" right="0.39374999999999999" top="0.39374999999999999" bottom="0.39374999999999999" header="0" footer="0"/>
  <pageSetup paperSize="9" scale="77" fitToHeight="100" orientation="portrait" blackAndWhite="1" r:id="rId13"/>
  <headerFooter>
    <oddFooter>&amp;CStrana &amp;P z &amp;N</oddFooter>
  </headerFooter>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48A4-DC94-48A5-8D2D-568E1EA8E742}">
  <sheetPr>
    <tabColor indexed="22"/>
  </sheetPr>
  <dimension ref="A1:K288"/>
  <sheetViews>
    <sheetView topLeftCell="D265" zoomScale="115" zoomScaleNormal="115" workbookViewId="0">
      <selection activeCell="H286" sqref="H286:H288"/>
    </sheetView>
  </sheetViews>
  <sheetFormatPr defaultColWidth="12.21875" defaultRowHeight="12.65" x14ac:dyDescent="0.3"/>
  <cols>
    <col min="1" max="1" width="17.33203125" style="308" customWidth="1"/>
    <col min="2" max="2" width="25" style="308" customWidth="1"/>
    <col min="3" max="3" width="13.6640625" style="308" customWidth="1"/>
    <col min="4" max="4" width="72.5546875" style="304" customWidth="1"/>
    <col min="5" max="6" width="9.33203125" style="305" customWidth="1"/>
    <col min="7" max="7" width="11.6640625" style="303" customWidth="1"/>
    <col min="8" max="8" width="15.77734375" style="303" customWidth="1"/>
    <col min="9" max="256" width="12.21875" style="303"/>
    <col min="257" max="257" width="17.33203125" style="303" customWidth="1"/>
    <col min="258" max="258" width="25" style="303" customWidth="1"/>
    <col min="259" max="259" width="13.6640625" style="303" customWidth="1"/>
    <col min="260" max="260" width="72.5546875" style="303" customWidth="1"/>
    <col min="261" max="262" width="9.33203125" style="303" customWidth="1"/>
    <col min="263" max="263" width="11.6640625" style="303" customWidth="1"/>
    <col min="264" max="264" width="15.77734375" style="303" customWidth="1"/>
    <col min="265" max="512" width="12.21875" style="303"/>
    <col min="513" max="513" width="17.33203125" style="303" customWidth="1"/>
    <col min="514" max="514" width="25" style="303" customWidth="1"/>
    <col min="515" max="515" width="13.6640625" style="303" customWidth="1"/>
    <col min="516" max="516" width="72.5546875" style="303" customWidth="1"/>
    <col min="517" max="518" width="9.33203125" style="303" customWidth="1"/>
    <col min="519" max="519" width="11.6640625" style="303" customWidth="1"/>
    <col min="520" max="520" width="15.77734375" style="303" customWidth="1"/>
    <col min="521" max="768" width="12.21875" style="303"/>
    <col min="769" max="769" width="17.33203125" style="303" customWidth="1"/>
    <col min="770" max="770" width="25" style="303" customWidth="1"/>
    <col min="771" max="771" width="13.6640625" style="303" customWidth="1"/>
    <col min="772" max="772" width="72.5546875" style="303" customWidth="1"/>
    <col min="773" max="774" width="9.33203125" style="303" customWidth="1"/>
    <col min="775" max="775" width="11.6640625" style="303" customWidth="1"/>
    <col min="776" max="776" width="15.77734375" style="303" customWidth="1"/>
    <col min="777" max="1024" width="12.21875" style="303"/>
    <col min="1025" max="1025" width="17.33203125" style="303" customWidth="1"/>
    <col min="1026" max="1026" width="25" style="303" customWidth="1"/>
    <col min="1027" max="1027" width="13.6640625" style="303" customWidth="1"/>
    <col min="1028" max="1028" width="72.5546875" style="303" customWidth="1"/>
    <col min="1029" max="1030" width="9.33203125" style="303" customWidth="1"/>
    <col min="1031" max="1031" width="11.6640625" style="303" customWidth="1"/>
    <col min="1032" max="1032" width="15.77734375" style="303" customWidth="1"/>
    <col min="1033" max="1280" width="12.21875" style="303"/>
    <col min="1281" max="1281" width="17.33203125" style="303" customWidth="1"/>
    <col min="1282" max="1282" width="25" style="303" customWidth="1"/>
    <col min="1283" max="1283" width="13.6640625" style="303" customWidth="1"/>
    <col min="1284" max="1284" width="72.5546875" style="303" customWidth="1"/>
    <col min="1285" max="1286" width="9.33203125" style="303" customWidth="1"/>
    <col min="1287" max="1287" width="11.6640625" style="303" customWidth="1"/>
    <col min="1288" max="1288" width="15.77734375" style="303" customWidth="1"/>
    <col min="1289" max="1536" width="12.21875" style="303"/>
    <col min="1537" max="1537" width="17.33203125" style="303" customWidth="1"/>
    <col min="1538" max="1538" width="25" style="303" customWidth="1"/>
    <col min="1539" max="1539" width="13.6640625" style="303" customWidth="1"/>
    <col min="1540" max="1540" width="72.5546875" style="303" customWidth="1"/>
    <col min="1541" max="1542" width="9.33203125" style="303" customWidth="1"/>
    <col min="1543" max="1543" width="11.6640625" style="303" customWidth="1"/>
    <col min="1544" max="1544" width="15.77734375" style="303" customWidth="1"/>
    <col min="1545" max="1792" width="12.21875" style="303"/>
    <col min="1793" max="1793" width="17.33203125" style="303" customWidth="1"/>
    <col min="1794" max="1794" width="25" style="303" customWidth="1"/>
    <col min="1795" max="1795" width="13.6640625" style="303" customWidth="1"/>
    <col min="1796" max="1796" width="72.5546875" style="303" customWidth="1"/>
    <col min="1797" max="1798" width="9.33203125" style="303" customWidth="1"/>
    <col min="1799" max="1799" width="11.6640625" style="303" customWidth="1"/>
    <col min="1800" max="1800" width="15.77734375" style="303" customWidth="1"/>
    <col min="1801" max="2048" width="12.21875" style="303"/>
    <col min="2049" max="2049" width="17.33203125" style="303" customWidth="1"/>
    <col min="2050" max="2050" width="25" style="303" customWidth="1"/>
    <col min="2051" max="2051" width="13.6640625" style="303" customWidth="1"/>
    <col min="2052" max="2052" width="72.5546875" style="303" customWidth="1"/>
    <col min="2053" max="2054" width="9.33203125" style="303" customWidth="1"/>
    <col min="2055" max="2055" width="11.6640625" style="303" customWidth="1"/>
    <col min="2056" max="2056" width="15.77734375" style="303" customWidth="1"/>
    <col min="2057" max="2304" width="12.21875" style="303"/>
    <col min="2305" max="2305" width="17.33203125" style="303" customWidth="1"/>
    <col min="2306" max="2306" width="25" style="303" customWidth="1"/>
    <col min="2307" max="2307" width="13.6640625" style="303" customWidth="1"/>
    <col min="2308" max="2308" width="72.5546875" style="303" customWidth="1"/>
    <col min="2309" max="2310" width="9.33203125" style="303" customWidth="1"/>
    <col min="2311" max="2311" width="11.6640625" style="303" customWidth="1"/>
    <col min="2312" max="2312" width="15.77734375" style="303" customWidth="1"/>
    <col min="2313" max="2560" width="12.21875" style="303"/>
    <col min="2561" max="2561" width="17.33203125" style="303" customWidth="1"/>
    <col min="2562" max="2562" width="25" style="303" customWidth="1"/>
    <col min="2563" max="2563" width="13.6640625" style="303" customWidth="1"/>
    <col min="2564" max="2564" width="72.5546875" style="303" customWidth="1"/>
    <col min="2565" max="2566" width="9.33203125" style="303" customWidth="1"/>
    <col min="2567" max="2567" width="11.6640625" style="303" customWidth="1"/>
    <col min="2568" max="2568" width="15.77734375" style="303" customWidth="1"/>
    <col min="2569" max="2816" width="12.21875" style="303"/>
    <col min="2817" max="2817" width="17.33203125" style="303" customWidth="1"/>
    <col min="2818" max="2818" width="25" style="303" customWidth="1"/>
    <col min="2819" max="2819" width="13.6640625" style="303" customWidth="1"/>
    <col min="2820" max="2820" width="72.5546875" style="303" customWidth="1"/>
    <col min="2821" max="2822" width="9.33203125" style="303" customWidth="1"/>
    <col min="2823" max="2823" width="11.6640625" style="303" customWidth="1"/>
    <col min="2824" max="2824" width="15.77734375" style="303" customWidth="1"/>
    <col min="2825" max="3072" width="12.21875" style="303"/>
    <col min="3073" max="3073" width="17.33203125" style="303" customWidth="1"/>
    <col min="3074" max="3074" width="25" style="303" customWidth="1"/>
    <col min="3075" max="3075" width="13.6640625" style="303" customWidth="1"/>
    <col min="3076" max="3076" width="72.5546875" style="303" customWidth="1"/>
    <col min="3077" max="3078" width="9.33203125" style="303" customWidth="1"/>
    <col min="3079" max="3079" width="11.6640625" style="303" customWidth="1"/>
    <col min="3080" max="3080" width="15.77734375" style="303" customWidth="1"/>
    <col min="3081" max="3328" width="12.21875" style="303"/>
    <col min="3329" max="3329" width="17.33203125" style="303" customWidth="1"/>
    <col min="3330" max="3330" width="25" style="303" customWidth="1"/>
    <col min="3331" max="3331" width="13.6640625" style="303" customWidth="1"/>
    <col min="3332" max="3332" width="72.5546875" style="303" customWidth="1"/>
    <col min="3333" max="3334" width="9.33203125" style="303" customWidth="1"/>
    <col min="3335" max="3335" width="11.6640625" style="303" customWidth="1"/>
    <col min="3336" max="3336" width="15.77734375" style="303" customWidth="1"/>
    <col min="3337" max="3584" width="12.21875" style="303"/>
    <col min="3585" max="3585" width="17.33203125" style="303" customWidth="1"/>
    <col min="3586" max="3586" width="25" style="303" customWidth="1"/>
    <col min="3587" max="3587" width="13.6640625" style="303" customWidth="1"/>
    <col min="3588" max="3588" width="72.5546875" style="303" customWidth="1"/>
    <col min="3589" max="3590" width="9.33203125" style="303" customWidth="1"/>
    <col min="3591" max="3591" width="11.6640625" style="303" customWidth="1"/>
    <col min="3592" max="3592" width="15.77734375" style="303" customWidth="1"/>
    <col min="3593" max="3840" width="12.21875" style="303"/>
    <col min="3841" max="3841" width="17.33203125" style="303" customWidth="1"/>
    <col min="3842" max="3842" width="25" style="303" customWidth="1"/>
    <col min="3843" max="3843" width="13.6640625" style="303" customWidth="1"/>
    <col min="3844" max="3844" width="72.5546875" style="303" customWidth="1"/>
    <col min="3845" max="3846" width="9.33203125" style="303" customWidth="1"/>
    <col min="3847" max="3847" width="11.6640625" style="303" customWidth="1"/>
    <col min="3848" max="3848" width="15.77734375" style="303" customWidth="1"/>
    <col min="3849" max="4096" width="12.21875" style="303"/>
    <col min="4097" max="4097" width="17.33203125" style="303" customWidth="1"/>
    <col min="4098" max="4098" width="25" style="303" customWidth="1"/>
    <col min="4099" max="4099" width="13.6640625" style="303" customWidth="1"/>
    <col min="4100" max="4100" width="72.5546875" style="303" customWidth="1"/>
    <col min="4101" max="4102" width="9.33203125" style="303" customWidth="1"/>
    <col min="4103" max="4103" width="11.6640625" style="303" customWidth="1"/>
    <col min="4104" max="4104" width="15.77734375" style="303" customWidth="1"/>
    <col min="4105" max="4352" width="12.21875" style="303"/>
    <col min="4353" max="4353" width="17.33203125" style="303" customWidth="1"/>
    <col min="4354" max="4354" width="25" style="303" customWidth="1"/>
    <col min="4355" max="4355" width="13.6640625" style="303" customWidth="1"/>
    <col min="4356" max="4356" width="72.5546875" style="303" customWidth="1"/>
    <col min="4357" max="4358" width="9.33203125" style="303" customWidth="1"/>
    <col min="4359" max="4359" width="11.6640625" style="303" customWidth="1"/>
    <col min="4360" max="4360" width="15.77734375" style="303" customWidth="1"/>
    <col min="4361" max="4608" width="12.21875" style="303"/>
    <col min="4609" max="4609" width="17.33203125" style="303" customWidth="1"/>
    <col min="4610" max="4610" width="25" style="303" customWidth="1"/>
    <col min="4611" max="4611" width="13.6640625" style="303" customWidth="1"/>
    <col min="4612" max="4612" width="72.5546875" style="303" customWidth="1"/>
    <col min="4613" max="4614" width="9.33203125" style="303" customWidth="1"/>
    <col min="4615" max="4615" width="11.6640625" style="303" customWidth="1"/>
    <col min="4616" max="4616" width="15.77734375" style="303" customWidth="1"/>
    <col min="4617" max="4864" width="12.21875" style="303"/>
    <col min="4865" max="4865" width="17.33203125" style="303" customWidth="1"/>
    <col min="4866" max="4866" width="25" style="303" customWidth="1"/>
    <col min="4867" max="4867" width="13.6640625" style="303" customWidth="1"/>
    <col min="4868" max="4868" width="72.5546875" style="303" customWidth="1"/>
    <col min="4869" max="4870" width="9.33203125" style="303" customWidth="1"/>
    <col min="4871" max="4871" width="11.6640625" style="303" customWidth="1"/>
    <col min="4872" max="4872" width="15.77734375" style="303" customWidth="1"/>
    <col min="4873" max="5120" width="12.21875" style="303"/>
    <col min="5121" max="5121" width="17.33203125" style="303" customWidth="1"/>
    <col min="5122" max="5122" width="25" style="303" customWidth="1"/>
    <col min="5123" max="5123" width="13.6640625" style="303" customWidth="1"/>
    <col min="5124" max="5124" width="72.5546875" style="303" customWidth="1"/>
    <col min="5125" max="5126" width="9.33203125" style="303" customWidth="1"/>
    <col min="5127" max="5127" width="11.6640625" style="303" customWidth="1"/>
    <col min="5128" max="5128" width="15.77734375" style="303" customWidth="1"/>
    <col min="5129" max="5376" width="12.21875" style="303"/>
    <col min="5377" max="5377" width="17.33203125" style="303" customWidth="1"/>
    <col min="5378" max="5378" width="25" style="303" customWidth="1"/>
    <col min="5379" max="5379" width="13.6640625" style="303" customWidth="1"/>
    <col min="5380" max="5380" width="72.5546875" style="303" customWidth="1"/>
    <col min="5381" max="5382" width="9.33203125" style="303" customWidth="1"/>
    <col min="5383" max="5383" width="11.6640625" style="303" customWidth="1"/>
    <col min="5384" max="5384" width="15.77734375" style="303" customWidth="1"/>
    <col min="5385" max="5632" width="12.21875" style="303"/>
    <col min="5633" max="5633" width="17.33203125" style="303" customWidth="1"/>
    <col min="5634" max="5634" width="25" style="303" customWidth="1"/>
    <col min="5635" max="5635" width="13.6640625" style="303" customWidth="1"/>
    <col min="5636" max="5636" width="72.5546875" style="303" customWidth="1"/>
    <col min="5637" max="5638" width="9.33203125" style="303" customWidth="1"/>
    <col min="5639" max="5639" width="11.6640625" style="303" customWidth="1"/>
    <col min="5640" max="5640" width="15.77734375" style="303" customWidth="1"/>
    <col min="5641" max="5888" width="12.21875" style="303"/>
    <col min="5889" max="5889" width="17.33203125" style="303" customWidth="1"/>
    <col min="5890" max="5890" width="25" style="303" customWidth="1"/>
    <col min="5891" max="5891" width="13.6640625" style="303" customWidth="1"/>
    <col min="5892" max="5892" width="72.5546875" style="303" customWidth="1"/>
    <col min="5893" max="5894" width="9.33203125" style="303" customWidth="1"/>
    <col min="5895" max="5895" width="11.6640625" style="303" customWidth="1"/>
    <col min="5896" max="5896" width="15.77734375" style="303" customWidth="1"/>
    <col min="5897" max="6144" width="12.21875" style="303"/>
    <col min="6145" max="6145" width="17.33203125" style="303" customWidth="1"/>
    <col min="6146" max="6146" width="25" style="303" customWidth="1"/>
    <col min="6147" max="6147" width="13.6640625" style="303" customWidth="1"/>
    <col min="6148" max="6148" width="72.5546875" style="303" customWidth="1"/>
    <col min="6149" max="6150" width="9.33203125" style="303" customWidth="1"/>
    <col min="6151" max="6151" width="11.6640625" style="303" customWidth="1"/>
    <col min="6152" max="6152" width="15.77734375" style="303" customWidth="1"/>
    <col min="6153" max="6400" width="12.21875" style="303"/>
    <col min="6401" max="6401" width="17.33203125" style="303" customWidth="1"/>
    <col min="6402" max="6402" width="25" style="303" customWidth="1"/>
    <col min="6403" max="6403" width="13.6640625" style="303" customWidth="1"/>
    <col min="6404" max="6404" width="72.5546875" style="303" customWidth="1"/>
    <col min="6405" max="6406" width="9.33203125" style="303" customWidth="1"/>
    <col min="6407" max="6407" width="11.6640625" style="303" customWidth="1"/>
    <col min="6408" max="6408" width="15.77734375" style="303" customWidth="1"/>
    <col min="6409" max="6656" width="12.21875" style="303"/>
    <col min="6657" max="6657" width="17.33203125" style="303" customWidth="1"/>
    <col min="6658" max="6658" width="25" style="303" customWidth="1"/>
    <col min="6659" max="6659" width="13.6640625" style="303" customWidth="1"/>
    <col min="6660" max="6660" width="72.5546875" style="303" customWidth="1"/>
    <col min="6661" max="6662" width="9.33203125" style="303" customWidth="1"/>
    <col min="6663" max="6663" width="11.6640625" style="303" customWidth="1"/>
    <col min="6664" max="6664" width="15.77734375" style="303" customWidth="1"/>
    <col min="6665" max="6912" width="12.21875" style="303"/>
    <col min="6913" max="6913" width="17.33203125" style="303" customWidth="1"/>
    <col min="6914" max="6914" width="25" style="303" customWidth="1"/>
    <col min="6915" max="6915" width="13.6640625" style="303" customWidth="1"/>
    <col min="6916" max="6916" width="72.5546875" style="303" customWidth="1"/>
    <col min="6917" max="6918" width="9.33203125" style="303" customWidth="1"/>
    <col min="6919" max="6919" width="11.6640625" style="303" customWidth="1"/>
    <col min="6920" max="6920" width="15.77734375" style="303" customWidth="1"/>
    <col min="6921" max="7168" width="12.21875" style="303"/>
    <col min="7169" max="7169" width="17.33203125" style="303" customWidth="1"/>
    <col min="7170" max="7170" width="25" style="303" customWidth="1"/>
    <col min="7171" max="7171" width="13.6640625" style="303" customWidth="1"/>
    <col min="7172" max="7172" width="72.5546875" style="303" customWidth="1"/>
    <col min="7173" max="7174" width="9.33203125" style="303" customWidth="1"/>
    <col min="7175" max="7175" width="11.6640625" style="303" customWidth="1"/>
    <col min="7176" max="7176" width="15.77734375" style="303" customWidth="1"/>
    <col min="7177" max="7424" width="12.21875" style="303"/>
    <col min="7425" max="7425" width="17.33203125" style="303" customWidth="1"/>
    <col min="7426" max="7426" width="25" style="303" customWidth="1"/>
    <col min="7427" max="7427" width="13.6640625" style="303" customWidth="1"/>
    <col min="7428" max="7428" width="72.5546875" style="303" customWidth="1"/>
    <col min="7429" max="7430" width="9.33203125" style="303" customWidth="1"/>
    <col min="7431" max="7431" width="11.6640625" style="303" customWidth="1"/>
    <col min="7432" max="7432" width="15.77734375" style="303" customWidth="1"/>
    <col min="7433" max="7680" width="12.21875" style="303"/>
    <col min="7681" max="7681" width="17.33203125" style="303" customWidth="1"/>
    <col min="7682" max="7682" width="25" style="303" customWidth="1"/>
    <col min="7683" max="7683" width="13.6640625" style="303" customWidth="1"/>
    <col min="7684" max="7684" width="72.5546875" style="303" customWidth="1"/>
    <col min="7685" max="7686" width="9.33203125" style="303" customWidth="1"/>
    <col min="7687" max="7687" width="11.6640625" style="303" customWidth="1"/>
    <col min="7688" max="7688" width="15.77734375" style="303" customWidth="1"/>
    <col min="7689" max="7936" width="12.21875" style="303"/>
    <col min="7937" max="7937" width="17.33203125" style="303" customWidth="1"/>
    <col min="7938" max="7938" width="25" style="303" customWidth="1"/>
    <col min="7939" max="7939" width="13.6640625" style="303" customWidth="1"/>
    <col min="7940" max="7940" width="72.5546875" style="303" customWidth="1"/>
    <col min="7941" max="7942" width="9.33203125" style="303" customWidth="1"/>
    <col min="7943" max="7943" width="11.6640625" style="303" customWidth="1"/>
    <col min="7944" max="7944" width="15.77734375" style="303" customWidth="1"/>
    <col min="7945" max="8192" width="12.21875" style="303"/>
    <col min="8193" max="8193" width="17.33203125" style="303" customWidth="1"/>
    <col min="8194" max="8194" width="25" style="303" customWidth="1"/>
    <col min="8195" max="8195" width="13.6640625" style="303" customWidth="1"/>
    <col min="8196" max="8196" width="72.5546875" style="303" customWidth="1"/>
    <col min="8197" max="8198" width="9.33203125" style="303" customWidth="1"/>
    <col min="8199" max="8199" width="11.6640625" style="303" customWidth="1"/>
    <col min="8200" max="8200" width="15.77734375" style="303" customWidth="1"/>
    <col min="8201" max="8448" width="12.21875" style="303"/>
    <col min="8449" max="8449" width="17.33203125" style="303" customWidth="1"/>
    <col min="8450" max="8450" width="25" style="303" customWidth="1"/>
    <col min="8451" max="8451" width="13.6640625" style="303" customWidth="1"/>
    <col min="8452" max="8452" width="72.5546875" style="303" customWidth="1"/>
    <col min="8453" max="8454" width="9.33203125" style="303" customWidth="1"/>
    <col min="8455" max="8455" width="11.6640625" style="303" customWidth="1"/>
    <col min="8456" max="8456" width="15.77734375" style="303" customWidth="1"/>
    <col min="8457" max="8704" width="12.21875" style="303"/>
    <col min="8705" max="8705" width="17.33203125" style="303" customWidth="1"/>
    <col min="8706" max="8706" width="25" style="303" customWidth="1"/>
    <col min="8707" max="8707" width="13.6640625" style="303" customWidth="1"/>
    <col min="8708" max="8708" width="72.5546875" style="303" customWidth="1"/>
    <col min="8709" max="8710" width="9.33203125" style="303" customWidth="1"/>
    <col min="8711" max="8711" width="11.6640625" style="303" customWidth="1"/>
    <col min="8712" max="8712" width="15.77734375" style="303" customWidth="1"/>
    <col min="8713" max="8960" width="12.21875" style="303"/>
    <col min="8961" max="8961" width="17.33203125" style="303" customWidth="1"/>
    <col min="8962" max="8962" width="25" style="303" customWidth="1"/>
    <col min="8963" max="8963" width="13.6640625" style="303" customWidth="1"/>
    <col min="8964" max="8964" width="72.5546875" style="303" customWidth="1"/>
    <col min="8965" max="8966" width="9.33203125" style="303" customWidth="1"/>
    <col min="8967" max="8967" width="11.6640625" style="303" customWidth="1"/>
    <col min="8968" max="8968" width="15.77734375" style="303" customWidth="1"/>
    <col min="8969" max="9216" width="12.21875" style="303"/>
    <col min="9217" max="9217" width="17.33203125" style="303" customWidth="1"/>
    <col min="9218" max="9218" width="25" style="303" customWidth="1"/>
    <col min="9219" max="9219" width="13.6640625" style="303" customWidth="1"/>
    <col min="9220" max="9220" width="72.5546875" style="303" customWidth="1"/>
    <col min="9221" max="9222" width="9.33203125" style="303" customWidth="1"/>
    <col min="9223" max="9223" width="11.6640625" style="303" customWidth="1"/>
    <col min="9224" max="9224" width="15.77734375" style="303" customWidth="1"/>
    <col min="9225" max="9472" width="12.21875" style="303"/>
    <col min="9473" max="9473" width="17.33203125" style="303" customWidth="1"/>
    <col min="9474" max="9474" width="25" style="303" customWidth="1"/>
    <col min="9475" max="9475" width="13.6640625" style="303" customWidth="1"/>
    <col min="9476" max="9476" width="72.5546875" style="303" customWidth="1"/>
    <col min="9477" max="9478" width="9.33203125" style="303" customWidth="1"/>
    <col min="9479" max="9479" width="11.6640625" style="303" customWidth="1"/>
    <col min="9480" max="9480" width="15.77734375" style="303" customWidth="1"/>
    <col min="9481" max="9728" width="12.21875" style="303"/>
    <col min="9729" max="9729" width="17.33203125" style="303" customWidth="1"/>
    <col min="9730" max="9730" width="25" style="303" customWidth="1"/>
    <col min="9731" max="9731" width="13.6640625" style="303" customWidth="1"/>
    <col min="9732" max="9732" width="72.5546875" style="303" customWidth="1"/>
    <col min="9733" max="9734" width="9.33203125" style="303" customWidth="1"/>
    <col min="9735" max="9735" width="11.6640625" style="303" customWidth="1"/>
    <col min="9736" max="9736" width="15.77734375" style="303" customWidth="1"/>
    <col min="9737" max="9984" width="12.21875" style="303"/>
    <col min="9985" max="9985" width="17.33203125" style="303" customWidth="1"/>
    <col min="9986" max="9986" width="25" style="303" customWidth="1"/>
    <col min="9987" max="9987" width="13.6640625" style="303" customWidth="1"/>
    <col min="9988" max="9988" width="72.5546875" style="303" customWidth="1"/>
    <col min="9989" max="9990" width="9.33203125" style="303" customWidth="1"/>
    <col min="9991" max="9991" width="11.6640625" style="303" customWidth="1"/>
    <col min="9992" max="9992" width="15.77734375" style="303" customWidth="1"/>
    <col min="9993" max="10240" width="12.21875" style="303"/>
    <col min="10241" max="10241" width="17.33203125" style="303" customWidth="1"/>
    <col min="10242" max="10242" width="25" style="303" customWidth="1"/>
    <col min="10243" max="10243" width="13.6640625" style="303" customWidth="1"/>
    <col min="10244" max="10244" width="72.5546875" style="303" customWidth="1"/>
    <col min="10245" max="10246" width="9.33203125" style="303" customWidth="1"/>
    <col min="10247" max="10247" width="11.6640625" style="303" customWidth="1"/>
    <col min="10248" max="10248" width="15.77734375" style="303" customWidth="1"/>
    <col min="10249" max="10496" width="12.21875" style="303"/>
    <col min="10497" max="10497" width="17.33203125" style="303" customWidth="1"/>
    <col min="10498" max="10498" width="25" style="303" customWidth="1"/>
    <col min="10499" max="10499" width="13.6640625" style="303" customWidth="1"/>
    <col min="10500" max="10500" width="72.5546875" style="303" customWidth="1"/>
    <col min="10501" max="10502" width="9.33203125" style="303" customWidth="1"/>
    <col min="10503" max="10503" width="11.6640625" style="303" customWidth="1"/>
    <col min="10504" max="10504" width="15.77734375" style="303" customWidth="1"/>
    <col min="10505" max="10752" width="12.21875" style="303"/>
    <col min="10753" max="10753" width="17.33203125" style="303" customWidth="1"/>
    <col min="10754" max="10754" width="25" style="303" customWidth="1"/>
    <col min="10755" max="10755" width="13.6640625" style="303" customWidth="1"/>
    <col min="10756" max="10756" width="72.5546875" style="303" customWidth="1"/>
    <col min="10757" max="10758" width="9.33203125" style="303" customWidth="1"/>
    <col min="10759" max="10759" width="11.6640625" style="303" customWidth="1"/>
    <col min="10760" max="10760" width="15.77734375" style="303" customWidth="1"/>
    <col min="10761" max="11008" width="12.21875" style="303"/>
    <col min="11009" max="11009" width="17.33203125" style="303" customWidth="1"/>
    <col min="11010" max="11010" width="25" style="303" customWidth="1"/>
    <col min="11011" max="11011" width="13.6640625" style="303" customWidth="1"/>
    <col min="11012" max="11012" width="72.5546875" style="303" customWidth="1"/>
    <col min="11013" max="11014" width="9.33203125" style="303" customWidth="1"/>
    <col min="11015" max="11015" width="11.6640625" style="303" customWidth="1"/>
    <col min="11016" max="11016" width="15.77734375" style="303" customWidth="1"/>
    <col min="11017" max="11264" width="12.21875" style="303"/>
    <col min="11265" max="11265" width="17.33203125" style="303" customWidth="1"/>
    <col min="11266" max="11266" width="25" style="303" customWidth="1"/>
    <col min="11267" max="11267" width="13.6640625" style="303" customWidth="1"/>
    <col min="11268" max="11268" width="72.5546875" style="303" customWidth="1"/>
    <col min="11269" max="11270" width="9.33203125" style="303" customWidth="1"/>
    <col min="11271" max="11271" width="11.6640625" style="303" customWidth="1"/>
    <col min="11272" max="11272" width="15.77734375" style="303" customWidth="1"/>
    <col min="11273" max="11520" width="12.21875" style="303"/>
    <col min="11521" max="11521" width="17.33203125" style="303" customWidth="1"/>
    <col min="11522" max="11522" width="25" style="303" customWidth="1"/>
    <col min="11523" max="11523" width="13.6640625" style="303" customWidth="1"/>
    <col min="11524" max="11524" width="72.5546875" style="303" customWidth="1"/>
    <col min="11525" max="11526" width="9.33203125" style="303" customWidth="1"/>
    <col min="11527" max="11527" width="11.6640625" style="303" customWidth="1"/>
    <col min="11528" max="11528" width="15.77734375" style="303" customWidth="1"/>
    <col min="11529" max="11776" width="12.21875" style="303"/>
    <col min="11777" max="11777" width="17.33203125" style="303" customWidth="1"/>
    <col min="11778" max="11778" width="25" style="303" customWidth="1"/>
    <col min="11779" max="11779" width="13.6640625" style="303" customWidth="1"/>
    <col min="11780" max="11780" width="72.5546875" style="303" customWidth="1"/>
    <col min="11781" max="11782" width="9.33203125" style="303" customWidth="1"/>
    <col min="11783" max="11783" width="11.6640625" style="303" customWidth="1"/>
    <col min="11784" max="11784" width="15.77734375" style="303" customWidth="1"/>
    <col min="11785" max="12032" width="12.21875" style="303"/>
    <col min="12033" max="12033" width="17.33203125" style="303" customWidth="1"/>
    <col min="12034" max="12034" width="25" style="303" customWidth="1"/>
    <col min="12035" max="12035" width="13.6640625" style="303" customWidth="1"/>
    <col min="12036" max="12036" width="72.5546875" style="303" customWidth="1"/>
    <col min="12037" max="12038" width="9.33203125" style="303" customWidth="1"/>
    <col min="12039" max="12039" width="11.6640625" style="303" customWidth="1"/>
    <col min="12040" max="12040" width="15.77734375" style="303" customWidth="1"/>
    <col min="12041" max="12288" width="12.21875" style="303"/>
    <col min="12289" max="12289" width="17.33203125" style="303" customWidth="1"/>
    <col min="12290" max="12290" width="25" style="303" customWidth="1"/>
    <col min="12291" max="12291" width="13.6640625" style="303" customWidth="1"/>
    <col min="12292" max="12292" width="72.5546875" style="303" customWidth="1"/>
    <col min="12293" max="12294" width="9.33203125" style="303" customWidth="1"/>
    <col min="12295" max="12295" width="11.6640625" style="303" customWidth="1"/>
    <col min="12296" max="12296" width="15.77734375" style="303" customWidth="1"/>
    <col min="12297" max="12544" width="12.21875" style="303"/>
    <col min="12545" max="12545" width="17.33203125" style="303" customWidth="1"/>
    <col min="12546" max="12546" width="25" style="303" customWidth="1"/>
    <col min="12547" max="12547" width="13.6640625" style="303" customWidth="1"/>
    <col min="12548" max="12548" width="72.5546875" style="303" customWidth="1"/>
    <col min="12549" max="12550" width="9.33203125" style="303" customWidth="1"/>
    <col min="12551" max="12551" width="11.6640625" style="303" customWidth="1"/>
    <col min="12552" max="12552" width="15.77734375" style="303" customWidth="1"/>
    <col min="12553" max="12800" width="12.21875" style="303"/>
    <col min="12801" max="12801" width="17.33203125" style="303" customWidth="1"/>
    <col min="12802" max="12802" width="25" style="303" customWidth="1"/>
    <col min="12803" max="12803" width="13.6640625" style="303" customWidth="1"/>
    <col min="12804" max="12804" width="72.5546875" style="303" customWidth="1"/>
    <col min="12805" max="12806" width="9.33203125" style="303" customWidth="1"/>
    <col min="12807" max="12807" width="11.6640625" style="303" customWidth="1"/>
    <col min="12808" max="12808" width="15.77734375" style="303" customWidth="1"/>
    <col min="12809" max="13056" width="12.21875" style="303"/>
    <col min="13057" max="13057" width="17.33203125" style="303" customWidth="1"/>
    <col min="13058" max="13058" width="25" style="303" customWidth="1"/>
    <col min="13059" max="13059" width="13.6640625" style="303" customWidth="1"/>
    <col min="13060" max="13060" width="72.5546875" style="303" customWidth="1"/>
    <col min="13061" max="13062" width="9.33203125" style="303" customWidth="1"/>
    <col min="13063" max="13063" width="11.6640625" style="303" customWidth="1"/>
    <col min="13064" max="13064" width="15.77734375" style="303" customWidth="1"/>
    <col min="13065" max="13312" width="12.21875" style="303"/>
    <col min="13313" max="13313" width="17.33203125" style="303" customWidth="1"/>
    <col min="13314" max="13314" width="25" style="303" customWidth="1"/>
    <col min="13315" max="13315" width="13.6640625" style="303" customWidth="1"/>
    <col min="13316" max="13316" width="72.5546875" style="303" customWidth="1"/>
    <col min="13317" max="13318" width="9.33203125" style="303" customWidth="1"/>
    <col min="13319" max="13319" width="11.6640625" style="303" customWidth="1"/>
    <col min="13320" max="13320" width="15.77734375" style="303" customWidth="1"/>
    <col min="13321" max="13568" width="12.21875" style="303"/>
    <col min="13569" max="13569" width="17.33203125" style="303" customWidth="1"/>
    <col min="13570" max="13570" width="25" style="303" customWidth="1"/>
    <col min="13571" max="13571" width="13.6640625" style="303" customWidth="1"/>
    <col min="13572" max="13572" width="72.5546875" style="303" customWidth="1"/>
    <col min="13573" max="13574" width="9.33203125" style="303" customWidth="1"/>
    <col min="13575" max="13575" width="11.6640625" style="303" customWidth="1"/>
    <col min="13576" max="13576" width="15.77734375" style="303" customWidth="1"/>
    <col min="13577" max="13824" width="12.21875" style="303"/>
    <col min="13825" max="13825" width="17.33203125" style="303" customWidth="1"/>
    <col min="13826" max="13826" width="25" style="303" customWidth="1"/>
    <col min="13827" max="13827" width="13.6640625" style="303" customWidth="1"/>
    <col min="13828" max="13828" width="72.5546875" style="303" customWidth="1"/>
    <col min="13829" max="13830" width="9.33203125" style="303" customWidth="1"/>
    <col min="13831" max="13831" width="11.6640625" style="303" customWidth="1"/>
    <col min="13832" max="13832" width="15.77734375" style="303" customWidth="1"/>
    <col min="13833" max="14080" width="12.21875" style="303"/>
    <col min="14081" max="14081" width="17.33203125" style="303" customWidth="1"/>
    <col min="14082" max="14082" width="25" style="303" customWidth="1"/>
    <col min="14083" max="14083" width="13.6640625" style="303" customWidth="1"/>
    <col min="14084" max="14084" width="72.5546875" style="303" customWidth="1"/>
    <col min="14085" max="14086" width="9.33203125" style="303" customWidth="1"/>
    <col min="14087" max="14087" width="11.6640625" style="303" customWidth="1"/>
    <col min="14088" max="14088" width="15.77734375" style="303" customWidth="1"/>
    <col min="14089" max="14336" width="12.21875" style="303"/>
    <col min="14337" max="14337" width="17.33203125" style="303" customWidth="1"/>
    <col min="14338" max="14338" width="25" style="303" customWidth="1"/>
    <col min="14339" max="14339" width="13.6640625" style="303" customWidth="1"/>
    <col min="14340" max="14340" width="72.5546875" style="303" customWidth="1"/>
    <col min="14341" max="14342" width="9.33203125" style="303" customWidth="1"/>
    <col min="14343" max="14343" width="11.6640625" style="303" customWidth="1"/>
    <col min="14344" max="14344" width="15.77734375" style="303" customWidth="1"/>
    <col min="14345" max="14592" width="12.21875" style="303"/>
    <col min="14593" max="14593" width="17.33203125" style="303" customWidth="1"/>
    <col min="14594" max="14594" width="25" style="303" customWidth="1"/>
    <col min="14595" max="14595" width="13.6640625" style="303" customWidth="1"/>
    <col min="14596" max="14596" width="72.5546875" style="303" customWidth="1"/>
    <col min="14597" max="14598" width="9.33203125" style="303" customWidth="1"/>
    <col min="14599" max="14599" width="11.6640625" style="303" customWidth="1"/>
    <col min="14600" max="14600" width="15.77734375" style="303" customWidth="1"/>
    <col min="14601" max="14848" width="12.21875" style="303"/>
    <col min="14849" max="14849" width="17.33203125" style="303" customWidth="1"/>
    <col min="14850" max="14850" width="25" style="303" customWidth="1"/>
    <col min="14851" max="14851" width="13.6640625" style="303" customWidth="1"/>
    <col min="14852" max="14852" width="72.5546875" style="303" customWidth="1"/>
    <col min="14853" max="14854" width="9.33203125" style="303" customWidth="1"/>
    <col min="14855" max="14855" width="11.6640625" style="303" customWidth="1"/>
    <col min="14856" max="14856" width="15.77734375" style="303" customWidth="1"/>
    <col min="14857" max="15104" width="12.21875" style="303"/>
    <col min="15105" max="15105" width="17.33203125" style="303" customWidth="1"/>
    <col min="15106" max="15106" width="25" style="303" customWidth="1"/>
    <col min="15107" max="15107" width="13.6640625" style="303" customWidth="1"/>
    <col min="15108" max="15108" width="72.5546875" style="303" customWidth="1"/>
    <col min="15109" max="15110" width="9.33203125" style="303" customWidth="1"/>
    <col min="15111" max="15111" width="11.6640625" style="303" customWidth="1"/>
    <col min="15112" max="15112" width="15.77734375" style="303" customWidth="1"/>
    <col min="15113" max="15360" width="12.21875" style="303"/>
    <col min="15361" max="15361" width="17.33203125" style="303" customWidth="1"/>
    <col min="15362" max="15362" width="25" style="303" customWidth="1"/>
    <col min="15363" max="15363" width="13.6640625" style="303" customWidth="1"/>
    <col min="15364" max="15364" width="72.5546875" style="303" customWidth="1"/>
    <col min="15365" max="15366" width="9.33203125" style="303" customWidth="1"/>
    <col min="15367" max="15367" width="11.6640625" style="303" customWidth="1"/>
    <col min="15368" max="15368" width="15.77734375" style="303" customWidth="1"/>
    <col min="15369" max="15616" width="12.21875" style="303"/>
    <col min="15617" max="15617" width="17.33203125" style="303" customWidth="1"/>
    <col min="15618" max="15618" width="25" style="303" customWidth="1"/>
    <col min="15619" max="15619" width="13.6640625" style="303" customWidth="1"/>
    <col min="15620" max="15620" width="72.5546875" style="303" customWidth="1"/>
    <col min="15621" max="15622" width="9.33203125" style="303" customWidth="1"/>
    <col min="15623" max="15623" width="11.6640625" style="303" customWidth="1"/>
    <col min="15624" max="15624" width="15.77734375" style="303" customWidth="1"/>
    <col min="15625" max="15872" width="12.21875" style="303"/>
    <col min="15873" max="15873" width="17.33203125" style="303" customWidth="1"/>
    <col min="15874" max="15874" width="25" style="303" customWidth="1"/>
    <col min="15875" max="15875" width="13.6640625" style="303" customWidth="1"/>
    <col min="15876" max="15876" width="72.5546875" style="303" customWidth="1"/>
    <col min="15877" max="15878" width="9.33203125" style="303" customWidth="1"/>
    <col min="15879" max="15879" width="11.6640625" style="303" customWidth="1"/>
    <col min="15880" max="15880" width="15.77734375" style="303" customWidth="1"/>
    <col min="15881" max="16128" width="12.21875" style="303"/>
    <col min="16129" max="16129" width="17.33203125" style="303" customWidth="1"/>
    <col min="16130" max="16130" width="25" style="303" customWidth="1"/>
    <col min="16131" max="16131" width="13.6640625" style="303" customWidth="1"/>
    <col min="16132" max="16132" width="72.5546875" style="303" customWidth="1"/>
    <col min="16133" max="16134" width="9.33203125" style="303" customWidth="1"/>
    <col min="16135" max="16135" width="11.6640625" style="303" customWidth="1"/>
    <col min="16136" max="16136" width="15.77734375" style="303" customWidth="1"/>
    <col min="16137" max="16384" width="12.21875" style="303"/>
  </cols>
  <sheetData>
    <row r="1" spans="1:8" ht="27.6" customHeight="1" x14ac:dyDescent="0.3">
      <c r="A1" s="397" t="s">
        <v>2193</v>
      </c>
      <c r="B1" s="398" t="s">
        <v>2194</v>
      </c>
      <c r="C1" s="398" t="s">
        <v>2195</v>
      </c>
      <c r="D1" s="635" t="s">
        <v>2196</v>
      </c>
      <c r="E1" s="636" t="s">
        <v>2197</v>
      </c>
      <c r="F1" s="636" t="s">
        <v>2198</v>
      </c>
      <c r="G1" s="441" t="s">
        <v>2199</v>
      </c>
      <c r="H1" s="692" t="s">
        <v>2200</v>
      </c>
    </row>
    <row r="2" spans="1:8" x14ac:dyDescent="0.3">
      <c r="A2" s="399"/>
      <c r="B2" s="399"/>
      <c r="C2" s="399"/>
      <c r="D2" s="637"/>
      <c r="E2" s="638"/>
      <c r="F2" s="638"/>
      <c r="G2" s="442"/>
      <c r="H2" s="693"/>
    </row>
    <row r="3" spans="1:8" x14ac:dyDescent="0.3">
      <c r="A3" s="400" t="s">
        <v>2201</v>
      </c>
      <c r="B3" s="400"/>
      <c r="C3" s="400"/>
      <c r="D3" s="639" t="s">
        <v>2202</v>
      </c>
      <c r="E3" s="638"/>
      <c r="F3" s="638"/>
      <c r="G3" s="442"/>
      <c r="H3" s="693"/>
    </row>
    <row r="4" spans="1:8" x14ac:dyDescent="0.3">
      <c r="A4" s="399"/>
      <c r="B4" s="400" t="s">
        <v>2203</v>
      </c>
      <c r="C4" s="400"/>
      <c r="D4" s="637"/>
      <c r="E4" s="638"/>
      <c r="F4" s="638"/>
      <c r="G4" s="442"/>
      <c r="H4" s="693"/>
    </row>
    <row r="5" spans="1:8" ht="29.25" customHeight="1" x14ac:dyDescent="0.3">
      <c r="A5" s="401" t="s">
        <v>2204</v>
      </c>
      <c r="B5" s="399"/>
      <c r="C5" s="399"/>
      <c r="D5" s="637" t="s">
        <v>2205</v>
      </c>
      <c r="E5" s="638" t="s">
        <v>1112</v>
      </c>
      <c r="F5" s="638">
        <v>2</v>
      </c>
      <c r="G5" s="377"/>
      <c r="H5" s="693">
        <f>F5*G5</f>
        <v>0</v>
      </c>
    </row>
    <row r="6" spans="1:8" x14ac:dyDescent="0.3">
      <c r="A6" s="399"/>
      <c r="B6" s="399"/>
      <c r="C6" s="399"/>
      <c r="D6" s="640" t="s">
        <v>2206</v>
      </c>
      <c r="E6" s="638" t="s">
        <v>1112</v>
      </c>
      <c r="F6" s="638">
        <v>2</v>
      </c>
      <c r="G6" s="377"/>
      <c r="H6" s="693">
        <f t="shared" ref="H6:H12" si="0">F6*G6</f>
        <v>0</v>
      </c>
    </row>
    <row r="7" spans="1:8" x14ac:dyDescent="0.3">
      <c r="A7" s="399"/>
      <c r="B7" s="399">
        <v>17912</v>
      </c>
      <c r="C7" s="399"/>
      <c r="D7" s="641" t="s">
        <v>2207</v>
      </c>
      <c r="E7" s="638" t="s">
        <v>1112</v>
      </c>
      <c r="F7" s="638">
        <v>2</v>
      </c>
      <c r="G7" s="377"/>
      <c r="H7" s="693">
        <f t="shared" si="0"/>
        <v>0</v>
      </c>
    </row>
    <row r="8" spans="1:8" x14ac:dyDescent="0.3">
      <c r="A8" s="399" t="s">
        <v>2208</v>
      </c>
      <c r="B8" s="399" t="s">
        <v>2209</v>
      </c>
      <c r="C8" s="399"/>
      <c r="D8" s="637" t="s">
        <v>2210</v>
      </c>
      <c r="E8" s="638" t="s">
        <v>1112</v>
      </c>
      <c r="F8" s="638">
        <v>3</v>
      </c>
      <c r="G8" s="377"/>
      <c r="H8" s="693">
        <f t="shared" si="0"/>
        <v>0</v>
      </c>
    </row>
    <row r="9" spans="1:8" x14ac:dyDescent="0.3">
      <c r="A9" s="399" t="s">
        <v>2211</v>
      </c>
      <c r="B9" s="399" t="s">
        <v>2212</v>
      </c>
      <c r="C9" s="399"/>
      <c r="D9" s="637" t="s">
        <v>2213</v>
      </c>
      <c r="E9" s="638" t="s">
        <v>1112</v>
      </c>
      <c r="F9" s="638">
        <v>2</v>
      </c>
      <c r="G9" s="377"/>
      <c r="H9" s="693">
        <f t="shared" si="0"/>
        <v>0</v>
      </c>
    </row>
    <row r="10" spans="1:8" s="306" customFormat="1" ht="15" customHeight="1" x14ac:dyDescent="0.25">
      <c r="A10" s="402"/>
      <c r="B10" s="402"/>
      <c r="C10" s="402"/>
      <c r="D10" s="642" t="s">
        <v>2214</v>
      </c>
      <c r="E10" s="643" t="s">
        <v>1112</v>
      </c>
      <c r="F10" s="643">
        <v>4</v>
      </c>
      <c r="G10" s="378"/>
      <c r="H10" s="693">
        <f t="shared" si="0"/>
        <v>0</v>
      </c>
    </row>
    <row r="11" spans="1:8" s="307" customFormat="1" x14ac:dyDescent="0.3">
      <c r="A11" s="402"/>
      <c r="B11" s="402"/>
      <c r="C11" s="402"/>
      <c r="D11" s="644" t="s">
        <v>2215</v>
      </c>
      <c r="E11" s="643" t="s">
        <v>278</v>
      </c>
      <c r="F11" s="643">
        <v>2</v>
      </c>
      <c r="G11" s="378"/>
      <c r="H11" s="693">
        <f t="shared" si="0"/>
        <v>0</v>
      </c>
    </row>
    <row r="12" spans="1:8" s="307" customFormat="1" x14ac:dyDescent="0.3">
      <c r="A12" s="402"/>
      <c r="B12" s="402"/>
      <c r="C12" s="402"/>
      <c r="D12" s="644" t="s">
        <v>2216</v>
      </c>
      <c r="E12" s="643" t="s">
        <v>1112</v>
      </c>
      <c r="F12" s="643">
        <v>8</v>
      </c>
      <c r="G12" s="378"/>
      <c r="H12" s="693">
        <f t="shared" si="0"/>
        <v>0</v>
      </c>
    </row>
    <row r="13" spans="1:8" x14ac:dyDescent="0.3">
      <c r="A13" s="399"/>
      <c r="B13" s="403"/>
      <c r="C13" s="403"/>
      <c r="D13" s="641"/>
      <c r="E13" s="638"/>
      <c r="F13" s="638"/>
      <c r="G13" s="443"/>
      <c r="H13" s="694"/>
    </row>
    <row r="14" spans="1:8" x14ac:dyDescent="0.3">
      <c r="A14" s="399"/>
      <c r="B14" s="404" t="s">
        <v>2217</v>
      </c>
      <c r="C14" s="404"/>
      <c r="D14" s="641"/>
      <c r="E14" s="638"/>
      <c r="F14" s="638"/>
      <c r="G14" s="443"/>
      <c r="H14" s="694"/>
    </row>
    <row r="15" spans="1:8" s="309" customFormat="1" ht="15" customHeight="1" x14ac:dyDescent="0.3">
      <c r="A15" s="308" t="s">
        <v>2218</v>
      </c>
      <c r="B15" s="399" t="s">
        <v>2219</v>
      </c>
      <c r="C15" s="399" t="s">
        <v>2220</v>
      </c>
      <c r="D15" s="637" t="s">
        <v>2221</v>
      </c>
      <c r="E15" s="638" t="s">
        <v>1112</v>
      </c>
      <c r="F15" s="638">
        <v>1</v>
      </c>
      <c r="G15" s="379"/>
      <c r="H15" s="693">
        <f>F15*G15</f>
        <v>0</v>
      </c>
    </row>
    <row r="16" spans="1:8" x14ac:dyDescent="0.3">
      <c r="B16" s="308" t="s">
        <v>2222</v>
      </c>
      <c r="C16" s="399" t="s">
        <v>2220</v>
      </c>
      <c r="D16" s="637" t="s">
        <v>2223</v>
      </c>
      <c r="E16" s="638" t="s">
        <v>1112</v>
      </c>
      <c r="F16" s="638">
        <v>1</v>
      </c>
      <c r="G16" s="379"/>
      <c r="H16" s="693">
        <f t="shared" ref="H16:H21" si="1">F16*G16</f>
        <v>0</v>
      </c>
    </row>
    <row r="17" spans="1:8" x14ac:dyDescent="0.3">
      <c r="B17" s="308" t="s">
        <v>2224</v>
      </c>
      <c r="C17" s="399" t="s">
        <v>2220</v>
      </c>
      <c r="D17" s="637" t="s">
        <v>2225</v>
      </c>
      <c r="E17" s="638" t="s">
        <v>1112</v>
      </c>
      <c r="F17" s="638">
        <v>1</v>
      </c>
      <c r="G17" s="379"/>
      <c r="H17" s="693">
        <f t="shared" si="1"/>
        <v>0</v>
      </c>
    </row>
    <row r="18" spans="1:8" ht="25.25" x14ac:dyDescent="0.3">
      <c r="A18" s="399" t="s">
        <v>2226</v>
      </c>
      <c r="B18" s="399" t="s">
        <v>2227</v>
      </c>
      <c r="C18" s="399" t="s">
        <v>2228</v>
      </c>
      <c r="D18" s="641" t="s">
        <v>2229</v>
      </c>
      <c r="E18" s="638" t="s">
        <v>1112</v>
      </c>
      <c r="F18" s="638">
        <v>1</v>
      </c>
      <c r="G18" s="377"/>
      <c r="H18" s="693">
        <f t="shared" si="1"/>
        <v>0</v>
      </c>
    </row>
    <row r="19" spans="1:8" s="309" customFormat="1" x14ac:dyDescent="0.25">
      <c r="A19" s="399" t="s">
        <v>2230</v>
      </c>
      <c r="B19" s="405">
        <v>21415</v>
      </c>
      <c r="C19" s="405" t="s">
        <v>2231</v>
      </c>
      <c r="D19" s="641" t="s">
        <v>2232</v>
      </c>
      <c r="E19" s="638" t="s">
        <v>1112</v>
      </c>
      <c r="F19" s="638">
        <v>1</v>
      </c>
      <c r="G19" s="377"/>
      <c r="H19" s="693">
        <f t="shared" si="1"/>
        <v>0</v>
      </c>
    </row>
    <row r="20" spans="1:8" s="309" customFormat="1" x14ac:dyDescent="0.3">
      <c r="A20" s="399" t="s">
        <v>2233</v>
      </c>
      <c r="B20" s="405">
        <v>64680</v>
      </c>
      <c r="C20" s="405" t="s">
        <v>2231</v>
      </c>
      <c r="D20" s="645" t="s">
        <v>2234</v>
      </c>
      <c r="E20" s="638" t="s">
        <v>1112</v>
      </c>
      <c r="F20" s="638">
        <v>1</v>
      </c>
      <c r="G20" s="377"/>
      <c r="H20" s="693">
        <f t="shared" si="1"/>
        <v>0</v>
      </c>
    </row>
    <row r="21" spans="1:8" s="309" customFormat="1" ht="13.6" customHeight="1" x14ac:dyDescent="0.3">
      <c r="A21" s="399" t="s">
        <v>2235</v>
      </c>
      <c r="B21" s="406" t="s">
        <v>2236</v>
      </c>
      <c r="C21" s="399" t="s">
        <v>2220</v>
      </c>
      <c r="D21" s="646" t="s">
        <v>2237</v>
      </c>
      <c r="E21" s="638" t="s">
        <v>1112</v>
      </c>
      <c r="F21" s="638">
        <v>2</v>
      </c>
      <c r="G21" s="379"/>
      <c r="H21" s="693">
        <f t="shared" si="1"/>
        <v>0</v>
      </c>
    </row>
    <row r="22" spans="1:8" x14ac:dyDescent="0.3">
      <c r="A22" s="399"/>
      <c r="B22" s="403"/>
      <c r="C22" s="403"/>
      <c r="D22" s="641"/>
      <c r="E22" s="638"/>
      <c r="F22" s="638"/>
      <c r="G22" s="443"/>
      <c r="H22" s="694"/>
    </row>
    <row r="23" spans="1:8" x14ac:dyDescent="0.3">
      <c r="A23" s="399"/>
      <c r="B23" s="400" t="s">
        <v>2238</v>
      </c>
      <c r="C23" s="400"/>
      <c r="D23" s="637"/>
      <c r="E23" s="638"/>
      <c r="F23" s="638"/>
      <c r="G23" s="443"/>
      <c r="H23" s="694"/>
    </row>
    <row r="24" spans="1:8" x14ac:dyDescent="0.3">
      <c r="A24" s="399" t="s">
        <v>2239</v>
      </c>
      <c r="B24" s="399" t="s">
        <v>2240</v>
      </c>
      <c r="C24" s="399" t="s">
        <v>2220</v>
      </c>
      <c r="D24" s="641" t="s">
        <v>2241</v>
      </c>
      <c r="E24" s="638" t="s">
        <v>1112</v>
      </c>
      <c r="F24" s="638">
        <v>2</v>
      </c>
      <c r="G24" s="379"/>
      <c r="H24" s="693">
        <f>F24*G24</f>
        <v>0</v>
      </c>
    </row>
    <row r="25" spans="1:8" x14ac:dyDescent="0.3">
      <c r="A25" s="399"/>
      <c r="B25" s="399" t="s">
        <v>2242</v>
      </c>
      <c r="C25" s="399" t="s">
        <v>2220</v>
      </c>
      <c r="D25" s="641" t="s">
        <v>2243</v>
      </c>
      <c r="E25" s="638" t="s">
        <v>1112</v>
      </c>
      <c r="F25" s="638">
        <v>3</v>
      </c>
      <c r="G25" s="379"/>
      <c r="H25" s="693">
        <f t="shared" ref="H25:H39" si="2">F25*G25</f>
        <v>0</v>
      </c>
    </row>
    <row r="26" spans="1:8" x14ac:dyDescent="0.3">
      <c r="A26" s="399"/>
      <c r="B26" s="399" t="s">
        <v>2244</v>
      </c>
      <c r="C26" s="399" t="s">
        <v>2220</v>
      </c>
      <c r="D26" s="641" t="s">
        <v>2245</v>
      </c>
      <c r="E26" s="638" t="s">
        <v>1112</v>
      </c>
      <c r="F26" s="638">
        <v>3</v>
      </c>
      <c r="G26" s="379"/>
      <c r="H26" s="693">
        <f t="shared" si="2"/>
        <v>0</v>
      </c>
    </row>
    <row r="27" spans="1:8" x14ac:dyDescent="0.3">
      <c r="A27" s="308" t="s">
        <v>2246</v>
      </c>
      <c r="B27" s="308" t="s">
        <v>2247</v>
      </c>
      <c r="C27" s="399" t="s">
        <v>2220</v>
      </c>
      <c r="D27" s="637" t="s">
        <v>2248</v>
      </c>
      <c r="E27" s="638" t="s">
        <v>1112</v>
      </c>
      <c r="F27" s="638">
        <v>2</v>
      </c>
      <c r="G27" s="379"/>
      <c r="H27" s="693">
        <f t="shared" si="2"/>
        <v>0</v>
      </c>
    </row>
    <row r="28" spans="1:8" x14ac:dyDescent="0.3">
      <c r="A28" s="308" t="s">
        <v>2249</v>
      </c>
      <c r="B28" s="308" t="s">
        <v>2250</v>
      </c>
      <c r="C28" s="399" t="s">
        <v>2220</v>
      </c>
      <c r="D28" s="637" t="s">
        <v>2251</v>
      </c>
      <c r="E28" s="638" t="s">
        <v>1112</v>
      </c>
      <c r="F28" s="638">
        <v>8</v>
      </c>
      <c r="G28" s="379"/>
      <c r="H28" s="693">
        <f t="shared" si="2"/>
        <v>0</v>
      </c>
    </row>
    <row r="29" spans="1:8" x14ac:dyDescent="0.3">
      <c r="A29" s="308" t="s">
        <v>2252</v>
      </c>
      <c r="B29" s="308" t="s">
        <v>2253</v>
      </c>
      <c r="C29" s="399" t="s">
        <v>2220</v>
      </c>
      <c r="D29" s="637" t="s">
        <v>2254</v>
      </c>
      <c r="E29" s="638" t="s">
        <v>1112</v>
      </c>
      <c r="F29" s="638">
        <v>8</v>
      </c>
      <c r="G29" s="379"/>
      <c r="H29" s="693">
        <f t="shared" si="2"/>
        <v>0</v>
      </c>
    </row>
    <row r="30" spans="1:8" x14ac:dyDescent="0.3">
      <c r="A30" s="308" t="s">
        <v>2255</v>
      </c>
      <c r="B30" s="308" t="s">
        <v>2256</v>
      </c>
      <c r="C30" s="399" t="s">
        <v>2220</v>
      </c>
      <c r="D30" s="637" t="s">
        <v>2257</v>
      </c>
      <c r="E30" s="638" t="s">
        <v>1112</v>
      </c>
      <c r="F30" s="638">
        <v>1</v>
      </c>
      <c r="G30" s="379"/>
      <c r="H30" s="693">
        <f t="shared" si="2"/>
        <v>0</v>
      </c>
    </row>
    <row r="31" spans="1:8" x14ac:dyDescent="0.3">
      <c r="A31" s="308" t="s">
        <v>2258</v>
      </c>
      <c r="B31" s="308" t="s">
        <v>2259</v>
      </c>
      <c r="C31" s="399" t="s">
        <v>2220</v>
      </c>
      <c r="D31" s="637" t="s">
        <v>2260</v>
      </c>
      <c r="E31" s="638" t="s">
        <v>1112</v>
      </c>
      <c r="F31" s="638">
        <v>3</v>
      </c>
      <c r="G31" s="379"/>
      <c r="H31" s="693">
        <f t="shared" si="2"/>
        <v>0</v>
      </c>
    </row>
    <row r="32" spans="1:8" x14ac:dyDescent="0.3">
      <c r="A32" s="308" t="s">
        <v>2261</v>
      </c>
      <c r="B32" s="308" t="s">
        <v>2262</v>
      </c>
      <c r="C32" s="399" t="s">
        <v>2220</v>
      </c>
      <c r="D32" s="637" t="s">
        <v>2260</v>
      </c>
      <c r="E32" s="638" t="s">
        <v>1112</v>
      </c>
      <c r="F32" s="638">
        <v>3</v>
      </c>
      <c r="G32" s="379"/>
      <c r="H32" s="693">
        <f t="shared" si="2"/>
        <v>0</v>
      </c>
    </row>
    <row r="33" spans="1:8" x14ac:dyDescent="0.3">
      <c r="B33" s="308" t="s">
        <v>2263</v>
      </c>
      <c r="C33" s="399" t="s">
        <v>2220</v>
      </c>
      <c r="D33" s="637" t="s">
        <v>2264</v>
      </c>
      <c r="E33" s="638" t="s">
        <v>1112</v>
      </c>
      <c r="F33" s="638">
        <v>6</v>
      </c>
      <c r="G33" s="379"/>
      <c r="H33" s="693">
        <f t="shared" si="2"/>
        <v>0</v>
      </c>
    </row>
    <row r="34" spans="1:8" x14ac:dyDescent="0.3">
      <c r="A34" s="308" t="s">
        <v>2265</v>
      </c>
      <c r="B34" s="308" t="s">
        <v>2266</v>
      </c>
      <c r="C34" s="399" t="s">
        <v>2220</v>
      </c>
      <c r="D34" s="637" t="s">
        <v>2267</v>
      </c>
      <c r="E34" s="638" t="s">
        <v>1112</v>
      </c>
      <c r="F34" s="638">
        <v>4</v>
      </c>
      <c r="G34" s="379"/>
      <c r="H34" s="693">
        <f t="shared" si="2"/>
        <v>0</v>
      </c>
    </row>
    <row r="35" spans="1:8" x14ac:dyDescent="0.3">
      <c r="A35" s="308" t="s">
        <v>2268</v>
      </c>
      <c r="B35" s="308" t="s">
        <v>2269</v>
      </c>
      <c r="C35" s="399" t="s">
        <v>2220</v>
      </c>
      <c r="D35" s="637" t="s">
        <v>2270</v>
      </c>
      <c r="E35" s="638" t="s">
        <v>1112</v>
      </c>
      <c r="F35" s="638">
        <v>1</v>
      </c>
      <c r="G35" s="379"/>
      <c r="H35" s="693">
        <f t="shared" si="2"/>
        <v>0</v>
      </c>
    </row>
    <row r="36" spans="1:8" ht="25.25" x14ac:dyDescent="0.3">
      <c r="A36" s="308" t="s">
        <v>2271</v>
      </c>
      <c r="B36" s="399" t="s">
        <v>2272</v>
      </c>
      <c r="C36" s="399" t="s">
        <v>2220</v>
      </c>
      <c r="D36" s="637" t="s">
        <v>2273</v>
      </c>
      <c r="E36" s="638" t="s">
        <v>1112</v>
      </c>
      <c r="F36" s="638">
        <v>1</v>
      </c>
      <c r="G36" s="379"/>
      <c r="H36" s="693">
        <f t="shared" si="2"/>
        <v>0</v>
      </c>
    </row>
    <row r="37" spans="1:8" x14ac:dyDescent="0.3">
      <c r="A37" s="308" t="s">
        <v>2274</v>
      </c>
      <c r="B37" s="308" t="s">
        <v>2275</v>
      </c>
      <c r="C37" s="399" t="s">
        <v>2276</v>
      </c>
      <c r="D37" s="637" t="s">
        <v>2277</v>
      </c>
      <c r="E37" s="638" t="s">
        <v>1112</v>
      </c>
      <c r="F37" s="638">
        <v>2</v>
      </c>
      <c r="G37" s="379"/>
      <c r="H37" s="693">
        <f t="shared" si="2"/>
        <v>0</v>
      </c>
    </row>
    <row r="38" spans="1:8" x14ac:dyDescent="0.3">
      <c r="A38" s="308" t="s">
        <v>2278</v>
      </c>
      <c r="B38" s="308" t="s">
        <v>2279</v>
      </c>
      <c r="C38" s="399" t="s">
        <v>2276</v>
      </c>
      <c r="D38" s="637" t="s">
        <v>2280</v>
      </c>
      <c r="E38" s="638" t="s">
        <v>1112</v>
      </c>
      <c r="F38" s="638">
        <v>1</v>
      </c>
      <c r="G38" s="379"/>
      <c r="H38" s="693">
        <f t="shared" si="2"/>
        <v>0</v>
      </c>
    </row>
    <row r="39" spans="1:8" x14ac:dyDescent="0.3">
      <c r="B39" s="308" t="s">
        <v>2281</v>
      </c>
      <c r="C39" s="399" t="s">
        <v>2276</v>
      </c>
      <c r="D39" s="637" t="s">
        <v>2282</v>
      </c>
      <c r="E39" s="638" t="s">
        <v>1112</v>
      </c>
      <c r="F39" s="638">
        <v>2</v>
      </c>
      <c r="G39" s="379"/>
      <c r="H39" s="693">
        <f t="shared" si="2"/>
        <v>0</v>
      </c>
    </row>
    <row r="40" spans="1:8" x14ac:dyDescent="0.3">
      <c r="D40" s="637"/>
      <c r="E40" s="638"/>
      <c r="F40" s="638"/>
      <c r="H40" s="654"/>
    </row>
    <row r="41" spans="1:8" x14ac:dyDescent="0.3">
      <c r="B41" s="407" t="s">
        <v>2283</v>
      </c>
      <c r="C41" s="407"/>
      <c r="D41" s="637"/>
      <c r="E41" s="638"/>
      <c r="F41" s="638"/>
      <c r="H41" s="654"/>
    </row>
    <row r="42" spans="1:8" x14ac:dyDescent="0.3">
      <c r="A42" s="399" t="s">
        <v>2284</v>
      </c>
      <c r="B42" s="408" t="s">
        <v>2285</v>
      </c>
      <c r="C42" s="409" t="s">
        <v>2231</v>
      </c>
      <c r="D42" s="647" t="s">
        <v>2286</v>
      </c>
      <c r="E42" s="648" t="s">
        <v>1112</v>
      </c>
      <c r="F42" s="648">
        <v>3</v>
      </c>
      <c r="G42" s="380"/>
      <c r="H42" s="695">
        <f>F42*G42</f>
        <v>0</v>
      </c>
    </row>
    <row r="43" spans="1:8" x14ac:dyDescent="0.3">
      <c r="A43" s="399" t="s">
        <v>2287</v>
      </c>
      <c r="B43" s="408" t="s">
        <v>2288</v>
      </c>
      <c r="C43" s="409" t="s">
        <v>2231</v>
      </c>
      <c r="D43" s="647" t="s">
        <v>2289</v>
      </c>
      <c r="E43" s="648" t="s">
        <v>1112</v>
      </c>
      <c r="F43" s="648">
        <v>3</v>
      </c>
      <c r="G43" s="380"/>
      <c r="H43" s="695">
        <f t="shared" ref="H43:H46" si="3">F43*G43</f>
        <v>0</v>
      </c>
    </row>
    <row r="44" spans="1:8" x14ac:dyDescent="0.3">
      <c r="A44" s="399"/>
      <c r="B44" s="408" t="s">
        <v>2290</v>
      </c>
      <c r="C44" s="409"/>
      <c r="D44" s="647" t="s">
        <v>2291</v>
      </c>
      <c r="E44" s="648" t="s">
        <v>1112</v>
      </c>
      <c r="F44" s="648">
        <v>3</v>
      </c>
      <c r="G44" s="380"/>
      <c r="H44" s="695">
        <f t="shared" si="3"/>
        <v>0</v>
      </c>
    </row>
    <row r="45" spans="1:8" x14ac:dyDescent="0.3">
      <c r="A45" s="399" t="s">
        <v>2292</v>
      </c>
      <c r="B45" s="399" t="s">
        <v>2293</v>
      </c>
      <c r="C45" s="409" t="s">
        <v>2231</v>
      </c>
      <c r="D45" s="647" t="s">
        <v>2294</v>
      </c>
      <c r="E45" s="648" t="s">
        <v>1112</v>
      </c>
      <c r="F45" s="648">
        <v>3</v>
      </c>
      <c r="G45" s="380"/>
      <c r="H45" s="695">
        <f t="shared" si="3"/>
        <v>0</v>
      </c>
    </row>
    <row r="46" spans="1:8" x14ac:dyDescent="0.3">
      <c r="A46" s="399" t="s">
        <v>2295</v>
      </c>
      <c r="B46" s="399"/>
      <c r="C46" s="399" t="s">
        <v>2296</v>
      </c>
      <c r="D46" s="649" t="s">
        <v>2297</v>
      </c>
      <c r="E46" s="638" t="s">
        <v>1112</v>
      </c>
      <c r="F46" s="638">
        <v>3</v>
      </c>
      <c r="G46" s="377"/>
      <c r="H46" s="695">
        <f t="shared" si="3"/>
        <v>0</v>
      </c>
    </row>
    <row r="47" spans="1:8" x14ac:dyDescent="0.3">
      <c r="A47" s="399"/>
      <c r="B47" s="399"/>
      <c r="C47" s="399"/>
      <c r="D47" s="649"/>
      <c r="E47" s="638"/>
      <c r="F47" s="638"/>
      <c r="G47" s="442"/>
      <c r="H47" s="694"/>
    </row>
    <row r="48" spans="1:8" x14ac:dyDescent="0.3">
      <c r="A48" s="399"/>
      <c r="B48" s="400" t="s">
        <v>2298</v>
      </c>
      <c r="C48" s="400"/>
      <c r="D48" s="641"/>
      <c r="E48" s="638"/>
      <c r="F48" s="638"/>
      <c r="G48" s="442"/>
      <c r="H48" s="693"/>
    </row>
    <row r="49" spans="1:8" ht="25.25" x14ac:dyDescent="0.3">
      <c r="A49" s="399" t="s">
        <v>2299</v>
      </c>
      <c r="B49" s="399" t="s">
        <v>2300</v>
      </c>
      <c r="C49" s="405" t="s">
        <v>2231</v>
      </c>
      <c r="D49" s="650" t="s">
        <v>2301</v>
      </c>
      <c r="E49" s="638" t="s">
        <v>1112</v>
      </c>
      <c r="F49" s="638">
        <v>6</v>
      </c>
      <c r="G49" s="377"/>
      <c r="H49" s="694">
        <f>F49*G49</f>
        <v>0</v>
      </c>
    </row>
    <row r="50" spans="1:8" ht="25.25" x14ac:dyDescent="0.3">
      <c r="A50" s="399" t="s">
        <v>2302</v>
      </c>
      <c r="B50" s="399" t="s">
        <v>2303</v>
      </c>
      <c r="C50" s="405" t="s">
        <v>2231</v>
      </c>
      <c r="D50" s="650" t="s">
        <v>2304</v>
      </c>
      <c r="E50" s="638" t="s">
        <v>1112</v>
      </c>
      <c r="F50" s="638">
        <v>18</v>
      </c>
      <c r="G50" s="377"/>
      <c r="H50" s="694">
        <f t="shared" ref="H50:H54" si="4">F50*G50</f>
        <v>0</v>
      </c>
    </row>
    <row r="51" spans="1:8" x14ac:dyDescent="0.3">
      <c r="A51" s="403" t="s">
        <v>2305</v>
      </c>
      <c r="B51" s="403" t="s">
        <v>2306</v>
      </c>
      <c r="C51" s="405" t="s">
        <v>2231</v>
      </c>
      <c r="D51" s="637" t="s">
        <v>2307</v>
      </c>
      <c r="E51" s="638" t="s">
        <v>1112</v>
      </c>
      <c r="F51" s="638">
        <v>1</v>
      </c>
      <c r="G51" s="377"/>
      <c r="H51" s="694">
        <f t="shared" si="4"/>
        <v>0</v>
      </c>
    </row>
    <row r="52" spans="1:8" s="309" customFormat="1" x14ac:dyDescent="0.3">
      <c r="A52" s="403"/>
      <c r="B52" s="403" t="s">
        <v>2308</v>
      </c>
      <c r="C52" s="405" t="s">
        <v>2231</v>
      </c>
      <c r="D52" s="637" t="s">
        <v>2309</v>
      </c>
      <c r="E52" s="638" t="s">
        <v>1112</v>
      </c>
      <c r="F52" s="638">
        <v>1</v>
      </c>
      <c r="G52" s="377"/>
      <c r="H52" s="694">
        <f t="shared" si="4"/>
        <v>0</v>
      </c>
    </row>
    <row r="53" spans="1:8" s="309" customFormat="1" x14ac:dyDescent="0.3">
      <c r="A53" s="403"/>
      <c r="B53" s="403" t="s">
        <v>2310</v>
      </c>
      <c r="C53" s="405" t="s">
        <v>2231</v>
      </c>
      <c r="D53" s="637" t="s">
        <v>2311</v>
      </c>
      <c r="E53" s="638" t="s">
        <v>1112</v>
      </c>
      <c r="F53" s="638">
        <v>20</v>
      </c>
      <c r="G53" s="377"/>
      <c r="H53" s="694">
        <f t="shared" si="4"/>
        <v>0</v>
      </c>
    </row>
    <row r="54" spans="1:8" s="309" customFormat="1" x14ac:dyDescent="0.25">
      <c r="A54" s="399" t="s">
        <v>2312</v>
      </c>
      <c r="B54" s="399" t="s">
        <v>2313</v>
      </c>
      <c r="C54" s="405"/>
      <c r="D54" s="641" t="s">
        <v>2314</v>
      </c>
      <c r="E54" s="638" t="s">
        <v>1112</v>
      </c>
      <c r="F54" s="638">
        <v>1</v>
      </c>
      <c r="G54" s="377"/>
      <c r="H54" s="694">
        <f t="shared" si="4"/>
        <v>0</v>
      </c>
    </row>
    <row r="55" spans="1:8" s="309" customFormat="1" x14ac:dyDescent="0.25">
      <c r="A55" s="399"/>
      <c r="B55" s="399"/>
      <c r="C55" s="399"/>
      <c r="D55" s="641"/>
      <c r="E55" s="638"/>
      <c r="F55" s="638"/>
      <c r="G55" s="442"/>
      <c r="H55" s="693"/>
    </row>
    <row r="56" spans="1:8" x14ac:dyDescent="0.3">
      <c r="A56" s="399"/>
      <c r="B56" s="400" t="s">
        <v>2315</v>
      </c>
      <c r="C56" s="400"/>
      <c r="D56" s="641"/>
      <c r="E56" s="638"/>
      <c r="F56" s="638"/>
      <c r="G56" s="442"/>
      <c r="H56" s="693"/>
    </row>
    <row r="57" spans="1:8" s="309" customFormat="1" x14ac:dyDescent="0.3">
      <c r="A57" s="308"/>
      <c r="B57" s="308" t="s">
        <v>2316</v>
      </c>
      <c r="C57" s="308"/>
      <c r="D57" s="637" t="s">
        <v>2317</v>
      </c>
      <c r="E57" s="638" t="s">
        <v>278</v>
      </c>
      <c r="F57" s="638">
        <v>100</v>
      </c>
      <c r="G57" s="377"/>
      <c r="H57" s="693">
        <f>F57*G57</f>
        <v>0</v>
      </c>
    </row>
    <row r="58" spans="1:8" x14ac:dyDescent="0.3">
      <c r="B58" s="308" t="s">
        <v>2318</v>
      </c>
      <c r="D58" s="637" t="s">
        <v>2317</v>
      </c>
      <c r="E58" s="638" t="s">
        <v>278</v>
      </c>
      <c r="F58" s="638">
        <v>150</v>
      </c>
      <c r="G58" s="377"/>
      <c r="H58" s="693">
        <f t="shared" ref="H58:H68" si="5">F58*G58</f>
        <v>0</v>
      </c>
    </row>
    <row r="59" spans="1:8" x14ac:dyDescent="0.3">
      <c r="B59" s="308" t="s">
        <v>2319</v>
      </c>
      <c r="D59" s="637" t="s">
        <v>2317</v>
      </c>
      <c r="E59" s="638" t="s">
        <v>278</v>
      </c>
      <c r="F59" s="638">
        <v>60</v>
      </c>
      <c r="G59" s="377"/>
      <c r="H59" s="693">
        <f t="shared" si="5"/>
        <v>0</v>
      </c>
    </row>
    <row r="60" spans="1:8" x14ac:dyDescent="0.3">
      <c r="B60" s="308" t="s">
        <v>2320</v>
      </c>
      <c r="D60" s="637" t="s">
        <v>2317</v>
      </c>
      <c r="E60" s="638" t="s">
        <v>278</v>
      </c>
      <c r="F60" s="638">
        <v>60</v>
      </c>
      <c r="G60" s="377"/>
      <c r="H60" s="693">
        <f t="shared" si="5"/>
        <v>0</v>
      </c>
    </row>
    <row r="61" spans="1:8" x14ac:dyDescent="0.3">
      <c r="B61" s="308" t="s">
        <v>2321</v>
      </c>
      <c r="D61" s="637" t="s">
        <v>2317</v>
      </c>
      <c r="E61" s="638" t="s">
        <v>278</v>
      </c>
      <c r="F61" s="638">
        <v>35</v>
      </c>
      <c r="G61" s="377"/>
      <c r="H61" s="693">
        <f t="shared" si="5"/>
        <v>0</v>
      </c>
    </row>
    <row r="62" spans="1:8" x14ac:dyDescent="0.3">
      <c r="B62" s="308" t="s">
        <v>2322</v>
      </c>
      <c r="D62" s="637" t="s">
        <v>2317</v>
      </c>
      <c r="E62" s="638" t="s">
        <v>278</v>
      </c>
      <c r="F62" s="638">
        <v>10</v>
      </c>
      <c r="G62" s="377"/>
      <c r="H62" s="693">
        <f t="shared" si="5"/>
        <v>0</v>
      </c>
    </row>
    <row r="63" spans="1:8" x14ac:dyDescent="0.3">
      <c r="B63" s="308" t="s">
        <v>2323</v>
      </c>
      <c r="D63" s="637" t="s">
        <v>2317</v>
      </c>
      <c r="E63" s="638" t="s">
        <v>278</v>
      </c>
      <c r="F63" s="638">
        <v>12</v>
      </c>
      <c r="G63" s="377"/>
      <c r="H63" s="693">
        <f t="shared" si="5"/>
        <v>0</v>
      </c>
    </row>
    <row r="64" spans="1:8" x14ac:dyDescent="0.3">
      <c r="B64" s="308" t="s">
        <v>2324</v>
      </c>
      <c r="D64" s="637" t="s">
        <v>2325</v>
      </c>
      <c r="E64" s="638" t="s">
        <v>1112</v>
      </c>
      <c r="F64" s="638">
        <v>60</v>
      </c>
      <c r="G64" s="377"/>
      <c r="H64" s="693">
        <f t="shared" si="5"/>
        <v>0</v>
      </c>
    </row>
    <row r="65" spans="1:8" ht="11.45" customHeight="1" x14ac:dyDescent="0.3">
      <c r="B65" s="308" t="s">
        <v>2326</v>
      </c>
      <c r="D65" s="637" t="s">
        <v>2327</v>
      </c>
      <c r="E65" s="638" t="s">
        <v>1112</v>
      </c>
      <c r="F65" s="638">
        <v>40</v>
      </c>
      <c r="G65" s="377"/>
      <c r="H65" s="693">
        <f t="shared" si="5"/>
        <v>0</v>
      </c>
    </row>
    <row r="66" spans="1:8" ht="11.45" customHeight="1" x14ac:dyDescent="0.3">
      <c r="B66" s="308" t="s">
        <v>2328</v>
      </c>
      <c r="D66" s="637" t="s">
        <v>2329</v>
      </c>
      <c r="E66" s="638" t="s">
        <v>1112</v>
      </c>
      <c r="F66" s="638">
        <v>12</v>
      </c>
      <c r="G66" s="377"/>
      <c r="H66" s="693">
        <f t="shared" si="5"/>
        <v>0</v>
      </c>
    </row>
    <row r="67" spans="1:8" x14ac:dyDescent="0.3">
      <c r="B67" s="308" t="s">
        <v>2330</v>
      </c>
      <c r="D67" s="637" t="s">
        <v>2329</v>
      </c>
      <c r="E67" s="638" t="s">
        <v>1112</v>
      </c>
      <c r="F67" s="638">
        <v>21</v>
      </c>
      <c r="G67" s="377"/>
      <c r="H67" s="693">
        <f t="shared" si="5"/>
        <v>0</v>
      </c>
    </row>
    <row r="68" spans="1:8" x14ac:dyDescent="0.3">
      <c r="D68" s="637" t="s">
        <v>2331</v>
      </c>
      <c r="E68" s="638" t="s">
        <v>2332</v>
      </c>
      <c r="F68" s="638">
        <v>1</v>
      </c>
      <c r="G68" s="377"/>
      <c r="H68" s="693">
        <f t="shared" si="5"/>
        <v>0</v>
      </c>
    </row>
    <row r="69" spans="1:8" x14ac:dyDescent="0.3">
      <c r="A69" s="407"/>
      <c r="D69" s="637"/>
      <c r="E69" s="638"/>
      <c r="F69" s="638"/>
      <c r="G69" s="442"/>
      <c r="H69" s="693"/>
    </row>
    <row r="70" spans="1:8" ht="12.05" customHeight="1" x14ac:dyDescent="0.3">
      <c r="A70" s="410" t="s">
        <v>2333</v>
      </c>
      <c r="B70" s="411"/>
      <c r="C70" s="411"/>
      <c r="D70" s="639" t="s">
        <v>2334</v>
      </c>
      <c r="E70" s="651"/>
      <c r="F70" s="648"/>
      <c r="G70" s="446"/>
      <c r="H70" s="693"/>
    </row>
    <row r="71" spans="1:8" x14ac:dyDescent="0.3">
      <c r="A71" s="411"/>
      <c r="B71" s="411"/>
      <c r="C71" s="411"/>
      <c r="D71" s="652"/>
      <c r="E71" s="651"/>
      <c r="F71" s="648"/>
      <c r="G71" s="446"/>
      <c r="H71" s="693"/>
    </row>
    <row r="72" spans="1:8" x14ac:dyDescent="0.3">
      <c r="A72" s="399" t="s">
        <v>2335</v>
      </c>
      <c r="B72" s="399" t="s">
        <v>2336</v>
      </c>
      <c r="C72" s="399" t="s">
        <v>2220</v>
      </c>
      <c r="D72" s="641" t="s">
        <v>2337</v>
      </c>
      <c r="E72" s="638" t="s">
        <v>1112</v>
      </c>
      <c r="F72" s="638">
        <v>1</v>
      </c>
      <c r="G72" s="377"/>
      <c r="H72" s="693">
        <f>F72*G72</f>
        <v>0</v>
      </c>
    </row>
    <row r="73" spans="1:8" s="309" customFormat="1" x14ac:dyDescent="0.25">
      <c r="A73" s="399" t="s">
        <v>2338</v>
      </c>
      <c r="B73" s="399" t="s">
        <v>2339</v>
      </c>
      <c r="C73" s="399" t="s">
        <v>2220</v>
      </c>
      <c r="D73" s="641" t="s">
        <v>2340</v>
      </c>
      <c r="E73" s="638" t="s">
        <v>1112</v>
      </c>
      <c r="F73" s="638">
        <v>3</v>
      </c>
      <c r="G73" s="377"/>
      <c r="H73" s="693">
        <f t="shared" ref="H73:H104" si="6">F73*G73</f>
        <v>0</v>
      </c>
    </row>
    <row r="74" spans="1:8" s="309" customFormat="1" x14ac:dyDescent="0.25">
      <c r="A74" s="399" t="s">
        <v>2341</v>
      </c>
      <c r="B74" s="399" t="s">
        <v>2339</v>
      </c>
      <c r="C74" s="399" t="s">
        <v>2220</v>
      </c>
      <c r="D74" s="641" t="s">
        <v>2340</v>
      </c>
      <c r="E74" s="638" t="s">
        <v>1112</v>
      </c>
      <c r="F74" s="638">
        <v>8</v>
      </c>
      <c r="G74" s="377"/>
      <c r="H74" s="693">
        <f t="shared" si="6"/>
        <v>0</v>
      </c>
    </row>
    <row r="75" spans="1:8" s="309" customFormat="1" x14ac:dyDescent="0.25">
      <c r="A75" s="399" t="s">
        <v>2342</v>
      </c>
      <c r="B75" s="399" t="s">
        <v>2343</v>
      </c>
      <c r="C75" s="399" t="s">
        <v>2220</v>
      </c>
      <c r="D75" s="641" t="s">
        <v>2344</v>
      </c>
      <c r="E75" s="638" t="s">
        <v>1112</v>
      </c>
      <c r="F75" s="638">
        <v>3</v>
      </c>
      <c r="G75" s="377"/>
      <c r="H75" s="693">
        <f t="shared" si="6"/>
        <v>0</v>
      </c>
    </row>
    <row r="76" spans="1:8" s="309" customFormat="1" x14ac:dyDescent="0.25">
      <c r="A76" s="399" t="s">
        <v>2345</v>
      </c>
      <c r="B76" s="399" t="s">
        <v>2346</v>
      </c>
      <c r="C76" s="399" t="s">
        <v>2220</v>
      </c>
      <c r="D76" s="641" t="s">
        <v>2347</v>
      </c>
      <c r="E76" s="638" t="s">
        <v>1112</v>
      </c>
      <c r="F76" s="638">
        <v>2</v>
      </c>
      <c r="G76" s="377"/>
      <c r="H76" s="693">
        <f t="shared" si="6"/>
        <v>0</v>
      </c>
    </row>
    <row r="77" spans="1:8" s="309" customFormat="1" ht="13.6" customHeight="1" x14ac:dyDescent="0.3">
      <c r="A77" s="399" t="s">
        <v>2348</v>
      </c>
      <c r="B77" s="406" t="s">
        <v>2236</v>
      </c>
      <c r="C77" s="399" t="s">
        <v>2220</v>
      </c>
      <c r="D77" s="646" t="s">
        <v>2237</v>
      </c>
      <c r="E77" s="638" t="s">
        <v>1112</v>
      </c>
      <c r="F77" s="638">
        <v>2</v>
      </c>
      <c r="G77" s="379"/>
      <c r="H77" s="693">
        <f t="shared" si="6"/>
        <v>0</v>
      </c>
    </row>
    <row r="78" spans="1:8" x14ac:dyDescent="0.3">
      <c r="A78" s="399" t="s">
        <v>2349</v>
      </c>
      <c r="B78" s="399" t="s">
        <v>2350</v>
      </c>
      <c r="C78" s="399"/>
      <c r="D78" s="642" t="s">
        <v>2351</v>
      </c>
      <c r="E78" s="643" t="s">
        <v>1112</v>
      </c>
      <c r="F78" s="643">
        <v>1</v>
      </c>
      <c r="G78" s="381"/>
      <c r="H78" s="693">
        <f t="shared" si="6"/>
        <v>0</v>
      </c>
    </row>
    <row r="79" spans="1:8" x14ac:dyDescent="0.3">
      <c r="A79" s="403" t="s">
        <v>2352</v>
      </c>
      <c r="B79" s="403" t="s">
        <v>2353</v>
      </c>
      <c r="C79" s="403" t="s">
        <v>2354</v>
      </c>
      <c r="D79" s="650" t="s">
        <v>2355</v>
      </c>
      <c r="E79" s="638" t="s">
        <v>1112</v>
      </c>
      <c r="F79" s="638">
        <v>1</v>
      </c>
      <c r="G79" s="377"/>
      <c r="H79" s="693">
        <f t="shared" si="6"/>
        <v>0</v>
      </c>
    </row>
    <row r="80" spans="1:8" x14ac:dyDescent="0.3">
      <c r="A80" s="399" t="s">
        <v>2356</v>
      </c>
      <c r="B80" s="399" t="s">
        <v>2357</v>
      </c>
      <c r="C80" s="399" t="s">
        <v>2358</v>
      </c>
      <c r="D80" s="641" t="s">
        <v>2359</v>
      </c>
      <c r="E80" s="638" t="s">
        <v>1112</v>
      </c>
      <c r="F80" s="638">
        <v>1</v>
      </c>
      <c r="G80" s="379"/>
      <c r="H80" s="693">
        <f t="shared" si="6"/>
        <v>0</v>
      </c>
    </row>
    <row r="81" spans="1:8" x14ac:dyDescent="0.3">
      <c r="A81" s="401" t="s">
        <v>2360</v>
      </c>
      <c r="B81" s="401" t="s">
        <v>2361</v>
      </c>
      <c r="C81" s="399" t="s">
        <v>2220</v>
      </c>
      <c r="D81" s="637" t="s">
        <v>2362</v>
      </c>
      <c r="E81" s="653" t="s">
        <v>1112</v>
      </c>
      <c r="F81" s="653">
        <v>1</v>
      </c>
      <c r="G81" s="382"/>
      <c r="H81" s="693">
        <f t="shared" si="6"/>
        <v>0</v>
      </c>
    </row>
    <row r="82" spans="1:8" x14ac:dyDescent="0.3">
      <c r="A82" s="401"/>
      <c r="B82" s="401"/>
      <c r="C82" s="401"/>
      <c r="D82" s="637" t="s">
        <v>2363</v>
      </c>
      <c r="E82" s="653" t="s">
        <v>1112</v>
      </c>
      <c r="F82" s="653">
        <v>0</v>
      </c>
      <c r="G82" s="382"/>
      <c r="H82" s="693">
        <f t="shared" si="6"/>
        <v>0</v>
      </c>
    </row>
    <row r="83" spans="1:8" x14ac:dyDescent="0.3">
      <c r="A83" s="401" t="s">
        <v>2364</v>
      </c>
      <c r="B83" s="399"/>
      <c r="C83" s="399"/>
      <c r="D83" s="641" t="s">
        <v>2365</v>
      </c>
      <c r="E83" s="638" t="s">
        <v>1112</v>
      </c>
      <c r="F83" s="638">
        <v>6</v>
      </c>
      <c r="G83" s="377"/>
      <c r="H83" s="693">
        <f t="shared" si="6"/>
        <v>0</v>
      </c>
    </row>
    <row r="84" spans="1:8" x14ac:dyDescent="0.3">
      <c r="A84" s="399" t="s">
        <v>2366</v>
      </c>
      <c r="B84" s="399"/>
      <c r="C84" s="399"/>
      <c r="D84" s="641" t="s">
        <v>2367</v>
      </c>
      <c r="E84" s="638" t="s">
        <v>1112</v>
      </c>
      <c r="F84" s="638">
        <v>1</v>
      </c>
      <c r="G84" s="377"/>
      <c r="H84" s="693">
        <f t="shared" si="6"/>
        <v>0</v>
      </c>
    </row>
    <row r="85" spans="1:8" s="309" customFormat="1" x14ac:dyDescent="0.25">
      <c r="A85" s="399" t="s">
        <v>2368</v>
      </c>
      <c r="B85" s="399"/>
      <c r="C85" s="399"/>
      <c r="D85" s="641" t="s">
        <v>2369</v>
      </c>
      <c r="E85" s="638" t="s">
        <v>1112</v>
      </c>
      <c r="F85" s="638">
        <v>20</v>
      </c>
      <c r="G85" s="377"/>
      <c r="H85" s="693">
        <f t="shared" si="6"/>
        <v>0</v>
      </c>
    </row>
    <row r="86" spans="1:8" x14ac:dyDescent="0.3">
      <c r="A86" s="399" t="s">
        <v>2370</v>
      </c>
      <c r="B86" s="399" t="s">
        <v>2371</v>
      </c>
      <c r="C86" s="399" t="s">
        <v>2372</v>
      </c>
      <c r="D86" s="647" t="s">
        <v>2373</v>
      </c>
      <c r="E86" s="648" t="s">
        <v>1112</v>
      </c>
      <c r="F86" s="648">
        <v>1</v>
      </c>
      <c r="G86" s="379"/>
      <c r="H86" s="693">
        <f t="shared" si="6"/>
        <v>0</v>
      </c>
    </row>
    <row r="87" spans="1:8" ht="25.25" x14ac:dyDescent="0.3">
      <c r="A87" s="399" t="s">
        <v>2374</v>
      </c>
      <c r="B87" s="399" t="s">
        <v>2375</v>
      </c>
      <c r="C87" s="399"/>
      <c r="D87" s="647" t="s">
        <v>2376</v>
      </c>
      <c r="E87" s="638" t="s">
        <v>1112</v>
      </c>
      <c r="F87" s="638">
        <v>1</v>
      </c>
      <c r="G87" s="379"/>
      <c r="H87" s="693">
        <f t="shared" si="6"/>
        <v>0</v>
      </c>
    </row>
    <row r="88" spans="1:8" ht="25.25" x14ac:dyDescent="0.3">
      <c r="A88" s="399" t="s">
        <v>2377</v>
      </c>
      <c r="B88" s="399" t="s">
        <v>2303</v>
      </c>
      <c r="C88" s="405" t="s">
        <v>2231</v>
      </c>
      <c r="D88" s="650" t="s">
        <v>2378</v>
      </c>
      <c r="E88" s="638" t="s">
        <v>1112</v>
      </c>
      <c r="F88" s="638">
        <v>1</v>
      </c>
      <c r="G88" s="377"/>
      <c r="H88" s="693">
        <f t="shared" si="6"/>
        <v>0</v>
      </c>
    </row>
    <row r="89" spans="1:8" x14ac:dyDescent="0.3">
      <c r="A89" s="399" t="s">
        <v>2379</v>
      </c>
      <c r="B89" s="399" t="s">
        <v>2380</v>
      </c>
      <c r="C89" s="405" t="s">
        <v>2231</v>
      </c>
      <c r="D89" s="650" t="s">
        <v>2381</v>
      </c>
      <c r="E89" s="638" t="s">
        <v>1112</v>
      </c>
      <c r="F89" s="638">
        <v>1</v>
      </c>
      <c r="G89" s="377"/>
      <c r="H89" s="693">
        <f t="shared" si="6"/>
        <v>0</v>
      </c>
    </row>
    <row r="90" spans="1:8" s="309" customFormat="1" x14ac:dyDescent="0.25">
      <c r="A90" s="399" t="s">
        <v>2382</v>
      </c>
      <c r="B90" s="399" t="s">
        <v>2383</v>
      </c>
      <c r="C90" s="399" t="s">
        <v>2384</v>
      </c>
      <c r="D90" s="641" t="s">
        <v>2385</v>
      </c>
      <c r="E90" s="638" t="s">
        <v>1112</v>
      </c>
      <c r="F90" s="638">
        <v>1</v>
      </c>
      <c r="G90" s="377"/>
      <c r="H90" s="693">
        <f t="shared" si="6"/>
        <v>0</v>
      </c>
    </row>
    <row r="91" spans="1:8" x14ac:dyDescent="0.3">
      <c r="A91" s="399" t="s">
        <v>2386</v>
      </c>
      <c r="B91" s="399" t="s">
        <v>2387</v>
      </c>
      <c r="C91" s="399"/>
      <c r="D91" s="637" t="s">
        <v>2388</v>
      </c>
      <c r="E91" s="638" t="s">
        <v>1112</v>
      </c>
      <c r="F91" s="638">
        <v>15</v>
      </c>
      <c r="G91" s="377"/>
      <c r="H91" s="693">
        <f t="shared" si="6"/>
        <v>0</v>
      </c>
    </row>
    <row r="92" spans="1:8" x14ac:dyDescent="0.3">
      <c r="B92" s="304" t="s">
        <v>2389</v>
      </c>
      <c r="C92" s="304"/>
      <c r="D92" s="654" t="s">
        <v>2390</v>
      </c>
      <c r="E92" s="638" t="s">
        <v>1112</v>
      </c>
      <c r="F92" s="638">
        <v>0</v>
      </c>
      <c r="G92" s="379"/>
      <c r="H92" s="693">
        <f t="shared" si="6"/>
        <v>0</v>
      </c>
    </row>
    <row r="93" spans="1:8" x14ac:dyDescent="0.3">
      <c r="B93" s="304" t="s">
        <v>2391</v>
      </c>
      <c r="C93" s="304"/>
      <c r="D93" s="654" t="s">
        <v>2392</v>
      </c>
      <c r="E93" s="638" t="s">
        <v>1112</v>
      </c>
      <c r="F93" s="638">
        <v>5</v>
      </c>
      <c r="G93" s="379"/>
      <c r="H93" s="693">
        <f t="shared" si="6"/>
        <v>0</v>
      </c>
    </row>
    <row r="94" spans="1:8" x14ac:dyDescent="0.3">
      <c r="B94" s="304" t="s">
        <v>2393</v>
      </c>
      <c r="C94" s="304"/>
      <c r="D94" s="654" t="s">
        <v>2390</v>
      </c>
      <c r="E94" s="638" t="s">
        <v>1112</v>
      </c>
      <c r="F94" s="638">
        <v>20</v>
      </c>
      <c r="G94" s="379"/>
      <c r="H94" s="693">
        <f t="shared" si="6"/>
        <v>0</v>
      </c>
    </row>
    <row r="95" spans="1:8" x14ac:dyDescent="0.3">
      <c r="B95" s="304" t="s">
        <v>2394</v>
      </c>
      <c r="C95" s="304"/>
      <c r="D95" s="654" t="s">
        <v>2392</v>
      </c>
      <c r="E95" s="638" t="s">
        <v>1112</v>
      </c>
      <c r="F95" s="638">
        <v>0</v>
      </c>
      <c r="G95" s="379"/>
      <c r="H95" s="693">
        <f t="shared" si="6"/>
        <v>0</v>
      </c>
    </row>
    <row r="96" spans="1:8" x14ac:dyDescent="0.3">
      <c r="B96" s="304" t="s">
        <v>2395</v>
      </c>
      <c r="C96" s="304"/>
      <c r="D96" s="654" t="s">
        <v>2392</v>
      </c>
      <c r="E96" s="638" t="s">
        <v>1112</v>
      </c>
      <c r="F96" s="638">
        <v>10</v>
      </c>
      <c r="G96" s="379"/>
      <c r="H96" s="693">
        <f t="shared" si="6"/>
        <v>0</v>
      </c>
    </row>
    <row r="97" spans="1:8" x14ac:dyDescent="0.3">
      <c r="B97" s="308" t="s">
        <v>2396</v>
      </c>
      <c r="D97" s="637" t="s">
        <v>2317</v>
      </c>
      <c r="E97" s="638" t="s">
        <v>278</v>
      </c>
      <c r="F97" s="638">
        <v>300</v>
      </c>
      <c r="G97" s="379"/>
      <c r="H97" s="693">
        <f t="shared" si="6"/>
        <v>0</v>
      </c>
    </row>
    <row r="98" spans="1:8" x14ac:dyDescent="0.3">
      <c r="B98" s="308" t="s">
        <v>2324</v>
      </c>
      <c r="D98" s="637" t="s">
        <v>2397</v>
      </c>
      <c r="E98" s="638" t="s">
        <v>1112</v>
      </c>
      <c r="F98" s="638">
        <v>70</v>
      </c>
      <c r="G98" s="379"/>
      <c r="H98" s="693">
        <f t="shared" si="6"/>
        <v>0</v>
      </c>
    </row>
    <row r="99" spans="1:8" x14ac:dyDescent="0.3">
      <c r="B99" s="308" t="s">
        <v>2398</v>
      </c>
      <c r="D99" s="637" t="s">
        <v>2327</v>
      </c>
      <c r="E99" s="638" t="s">
        <v>1112</v>
      </c>
      <c r="F99" s="638">
        <v>10</v>
      </c>
      <c r="G99" s="379"/>
      <c r="H99" s="693">
        <f t="shared" si="6"/>
        <v>0</v>
      </c>
    </row>
    <row r="100" spans="1:8" x14ac:dyDescent="0.3">
      <c r="B100" s="308" t="s">
        <v>2399</v>
      </c>
      <c r="D100" s="637" t="s">
        <v>2397</v>
      </c>
      <c r="E100" s="638" t="s">
        <v>1112</v>
      </c>
      <c r="F100" s="638">
        <v>10</v>
      </c>
      <c r="G100" s="379"/>
      <c r="H100" s="693">
        <f t="shared" si="6"/>
        <v>0</v>
      </c>
    </row>
    <row r="101" spans="1:8" x14ac:dyDescent="0.3">
      <c r="A101" s="399" t="s">
        <v>1634</v>
      </c>
      <c r="B101" s="399" t="s">
        <v>2400</v>
      </c>
      <c r="C101" s="399"/>
      <c r="D101" s="637" t="s">
        <v>2401</v>
      </c>
      <c r="E101" s="638" t="s">
        <v>1112</v>
      </c>
      <c r="F101" s="638">
        <v>2</v>
      </c>
      <c r="G101" s="377"/>
      <c r="H101" s="693">
        <f t="shared" si="6"/>
        <v>0</v>
      </c>
    </row>
    <row r="102" spans="1:8" x14ac:dyDescent="0.3">
      <c r="A102" s="399" t="s">
        <v>2402</v>
      </c>
      <c r="B102" s="399" t="s">
        <v>2403</v>
      </c>
      <c r="C102" s="399"/>
      <c r="D102" s="637" t="s">
        <v>2404</v>
      </c>
      <c r="E102" s="638" t="s">
        <v>1112</v>
      </c>
      <c r="F102" s="638">
        <v>2</v>
      </c>
      <c r="G102" s="377"/>
      <c r="H102" s="693">
        <f t="shared" si="6"/>
        <v>0</v>
      </c>
    </row>
    <row r="103" spans="1:8" x14ac:dyDescent="0.3">
      <c r="D103" s="637" t="s">
        <v>2331</v>
      </c>
      <c r="E103" s="638" t="s">
        <v>2332</v>
      </c>
      <c r="F103" s="638">
        <v>1</v>
      </c>
      <c r="G103" s="379"/>
      <c r="H103" s="693">
        <f t="shared" si="6"/>
        <v>0</v>
      </c>
    </row>
    <row r="104" spans="1:8" x14ac:dyDescent="0.3">
      <c r="D104" s="637" t="s">
        <v>2405</v>
      </c>
      <c r="E104" s="655" t="s">
        <v>2406</v>
      </c>
      <c r="F104" s="655">
        <v>155</v>
      </c>
      <c r="G104" s="383"/>
      <c r="H104" s="693">
        <f t="shared" si="6"/>
        <v>0</v>
      </c>
    </row>
    <row r="105" spans="1:8" x14ac:dyDescent="0.3">
      <c r="D105" s="637"/>
      <c r="E105" s="638"/>
      <c r="F105" s="638"/>
      <c r="G105" s="442"/>
      <c r="H105" s="693"/>
    </row>
    <row r="106" spans="1:8" x14ac:dyDescent="0.3">
      <c r="D106" s="639" t="s">
        <v>2407</v>
      </c>
      <c r="E106" s="638"/>
      <c r="F106" s="638"/>
      <c r="G106" s="443"/>
      <c r="H106" s="696">
        <f>SUM(H5:H105)</f>
        <v>0</v>
      </c>
    </row>
    <row r="107" spans="1:8" x14ac:dyDescent="0.3">
      <c r="D107" s="639"/>
      <c r="E107" s="638"/>
      <c r="F107" s="638"/>
      <c r="G107" s="443"/>
      <c r="H107" s="696"/>
    </row>
    <row r="108" spans="1:8" x14ac:dyDescent="0.3">
      <c r="A108" s="407" t="s">
        <v>2408</v>
      </c>
      <c r="B108" s="407" t="s">
        <v>2409</v>
      </c>
      <c r="C108" s="407"/>
      <c r="D108" s="656" t="s">
        <v>2410</v>
      </c>
      <c r="E108" s="638"/>
      <c r="F108" s="638"/>
      <c r="G108" s="442"/>
      <c r="H108" s="693"/>
    </row>
    <row r="109" spans="1:8" x14ac:dyDescent="0.3">
      <c r="A109" s="407"/>
      <c r="B109" s="407"/>
      <c r="C109" s="407"/>
      <c r="D109" s="657"/>
      <c r="E109" s="638"/>
      <c r="F109" s="638"/>
      <c r="G109" s="442"/>
      <c r="H109" s="693"/>
    </row>
    <row r="110" spans="1:8" s="307" customFormat="1" ht="25.25" x14ac:dyDescent="0.3">
      <c r="A110" s="412" t="s">
        <v>2411</v>
      </c>
      <c r="B110" s="413">
        <v>7508207</v>
      </c>
      <c r="C110" s="412"/>
      <c r="D110" s="644" t="s">
        <v>2412</v>
      </c>
      <c r="E110" s="643" t="s">
        <v>1112</v>
      </c>
      <c r="F110" s="643">
        <v>1</v>
      </c>
      <c r="G110" s="384"/>
      <c r="H110" s="697">
        <f>F110*G110</f>
        <v>0</v>
      </c>
    </row>
    <row r="111" spans="1:8" s="307" customFormat="1" ht="25.25" x14ac:dyDescent="0.3">
      <c r="A111" s="412" t="s">
        <v>2413</v>
      </c>
      <c r="B111" s="412" t="s">
        <v>2414</v>
      </c>
      <c r="C111" s="412"/>
      <c r="D111" s="658" t="s">
        <v>2415</v>
      </c>
      <c r="E111" s="643" t="s">
        <v>1112</v>
      </c>
      <c r="F111" s="643">
        <v>1</v>
      </c>
      <c r="G111" s="384"/>
      <c r="H111" s="697">
        <f t="shared" ref="H111:H121" si="7">F111*G111</f>
        <v>0</v>
      </c>
    </row>
    <row r="112" spans="1:8" s="307" customFormat="1" x14ac:dyDescent="0.3">
      <c r="A112" s="414" t="s">
        <v>2416</v>
      </c>
      <c r="B112" s="414" t="s">
        <v>2417</v>
      </c>
      <c r="C112" s="414"/>
      <c r="D112" s="658" t="s">
        <v>2418</v>
      </c>
      <c r="E112" s="659" t="s">
        <v>1112</v>
      </c>
      <c r="F112" s="660">
        <v>2</v>
      </c>
      <c r="G112" s="384"/>
      <c r="H112" s="697">
        <f t="shared" si="7"/>
        <v>0</v>
      </c>
    </row>
    <row r="113" spans="1:11" s="307" customFormat="1" x14ac:dyDescent="0.3">
      <c r="A113" s="414" t="s">
        <v>2419</v>
      </c>
      <c r="B113" s="414" t="s">
        <v>2420</v>
      </c>
      <c r="C113" s="414"/>
      <c r="D113" s="661" t="s">
        <v>2421</v>
      </c>
      <c r="E113" s="643" t="s">
        <v>1112</v>
      </c>
      <c r="F113" s="662">
        <v>1</v>
      </c>
      <c r="G113" s="384"/>
      <c r="H113" s="697">
        <f t="shared" si="7"/>
        <v>0</v>
      </c>
    </row>
    <row r="114" spans="1:11" s="307" customFormat="1" x14ac:dyDescent="0.3">
      <c r="A114" s="414" t="s">
        <v>2422</v>
      </c>
      <c r="B114" s="414" t="s">
        <v>2423</v>
      </c>
      <c r="C114" s="414"/>
      <c r="D114" s="661" t="s">
        <v>2424</v>
      </c>
      <c r="E114" s="643" t="s">
        <v>1112</v>
      </c>
      <c r="F114" s="662">
        <v>1</v>
      </c>
      <c r="G114" s="384"/>
      <c r="H114" s="697">
        <f t="shared" si="7"/>
        <v>0</v>
      </c>
    </row>
    <row r="115" spans="1:11" s="307" customFormat="1" x14ac:dyDescent="0.3">
      <c r="A115" s="414" t="s">
        <v>2425</v>
      </c>
      <c r="B115" s="414" t="s">
        <v>2426</v>
      </c>
      <c r="C115" s="414"/>
      <c r="D115" s="661" t="s">
        <v>2427</v>
      </c>
      <c r="E115" s="643" t="s">
        <v>1112</v>
      </c>
      <c r="F115" s="662">
        <v>3</v>
      </c>
      <c r="G115" s="384"/>
      <c r="H115" s="697">
        <f t="shared" si="7"/>
        <v>0</v>
      </c>
    </row>
    <row r="116" spans="1:11" s="307" customFormat="1" x14ac:dyDescent="0.3">
      <c r="A116" s="414" t="s">
        <v>2428</v>
      </c>
      <c r="B116" s="414" t="s">
        <v>2429</v>
      </c>
      <c r="C116" s="414"/>
      <c r="D116" s="661" t="s">
        <v>2430</v>
      </c>
      <c r="E116" s="643" t="s">
        <v>1112</v>
      </c>
      <c r="F116" s="662">
        <v>1</v>
      </c>
      <c r="G116" s="384"/>
      <c r="H116" s="697">
        <f t="shared" si="7"/>
        <v>0</v>
      </c>
    </row>
    <row r="117" spans="1:11" s="307" customFormat="1" x14ac:dyDescent="0.3">
      <c r="A117" s="414" t="s">
        <v>2431</v>
      </c>
      <c r="B117" s="414" t="s">
        <v>2432</v>
      </c>
      <c r="C117" s="414"/>
      <c r="D117" s="661" t="s">
        <v>2433</v>
      </c>
      <c r="E117" s="643" t="s">
        <v>1112</v>
      </c>
      <c r="F117" s="662">
        <v>1</v>
      </c>
      <c r="G117" s="384"/>
      <c r="H117" s="697">
        <f t="shared" si="7"/>
        <v>0</v>
      </c>
    </row>
    <row r="118" spans="1:11" s="307" customFormat="1" x14ac:dyDescent="0.3">
      <c r="A118" s="414" t="s">
        <v>2434</v>
      </c>
      <c r="B118" s="414" t="s">
        <v>2435</v>
      </c>
      <c r="C118" s="414"/>
      <c r="D118" s="661" t="s">
        <v>2436</v>
      </c>
      <c r="E118" s="643" t="s">
        <v>1112</v>
      </c>
      <c r="F118" s="662">
        <v>1</v>
      </c>
      <c r="G118" s="384"/>
      <c r="H118" s="697">
        <f t="shared" si="7"/>
        <v>0</v>
      </c>
    </row>
    <row r="119" spans="1:11" s="307" customFormat="1" x14ac:dyDescent="0.3">
      <c r="A119" s="415" t="s">
        <v>2437</v>
      </c>
      <c r="B119" s="415" t="s">
        <v>2438</v>
      </c>
      <c r="C119" s="415"/>
      <c r="D119" s="658" t="s">
        <v>2439</v>
      </c>
      <c r="E119" s="643" t="s">
        <v>1112</v>
      </c>
      <c r="F119" s="662">
        <v>1</v>
      </c>
      <c r="G119" s="384"/>
      <c r="H119" s="697">
        <f t="shared" si="7"/>
        <v>0</v>
      </c>
    </row>
    <row r="120" spans="1:11" s="307" customFormat="1" x14ac:dyDescent="0.3">
      <c r="A120" s="415" t="s">
        <v>2440</v>
      </c>
      <c r="B120" s="415" t="s">
        <v>2441</v>
      </c>
      <c r="C120" s="415"/>
      <c r="D120" s="658" t="s">
        <v>2442</v>
      </c>
      <c r="E120" s="643" t="s">
        <v>1112</v>
      </c>
      <c r="F120" s="662">
        <v>1</v>
      </c>
      <c r="G120" s="384"/>
      <c r="H120" s="697">
        <f t="shared" si="7"/>
        <v>0</v>
      </c>
    </row>
    <row r="121" spans="1:11" s="307" customFormat="1" ht="25.25" x14ac:dyDescent="0.3">
      <c r="A121" s="414" t="s">
        <v>2443</v>
      </c>
      <c r="B121" s="414" t="s">
        <v>2444</v>
      </c>
      <c r="C121" s="414"/>
      <c r="D121" s="663" t="s">
        <v>2445</v>
      </c>
      <c r="E121" s="664" t="s">
        <v>1112</v>
      </c>
      <c r="F121" s="665">
        <v>1</v>
      </c>
      <c r="G121" s="385"/>
      <c r="H121" s="697">
        <f t="shared" si="7"/>
        <v>0</v>
      </c>
    </row>
    <row r="122" spans="1:11" s="307" customFormat="1" x14ac:dyDescent="0.3">
      <c r="A122" s="414"/>
      <c r="B122" s="414"/>
      <c r="C122" s="414"/>
      <c r="D122" s="658"/>
      <c r="E122" s="659"/>
      <c r="F122" s="660"/>
      <c r="G122" s="447"/>
      <c r="H122" s="697"/>
    </row>
    <row r="123" spans="1:11" x14ac:dyDescent="0.3">
      <c r="A123" s="411"/>
      <c r="B123" s="411"/>
      <c r="C123" s="411"/>
      <c r="D123" s="652" t="s">
        <v>2446</v>
      </c>
      <c r="E123" s="648"/>
      <c r="F123" s="648"/>
      <c r="G123" s="448"/>
      <c r="H123" s="698">
        <f>SUM(H110:H122)</f>
        <v>0</v>
      </c>
    </row>
    <row r="124" spans="1:11" x14ac:dyDescent="0.3">
      <c r="A124" s="411"/>
      <c r="B124" s="407" t="s">
        <v>2443</v>
      </c>
      <c r="C124" s="416"/>
      <c r="D124" s="666" t="s">
        <v>2447</v>
      </c>
      <c r="E124" s="638" t="s">
        <v>1112</v>
      </c>
      <c r="F124" s="638">
        <v>1</v>
      </c>
      <c r="G124" s="386"/>
      <c r="H124" s="699">
        <f>F124*G124</f>
        <v>0</v>
      </c>
    </row>
    <row r="125" spans="1:11" x14ac:dyDescent="0.3">
      <c r="A125" s="411"/>
      <c r="B125" s="407"/>
      <c r="C125" s="411"/>
      <c r="D125" s="666" t="s">
        <v>2448</v>
      </c>
      <c r="E125" s="638" t="s">
        <v>2406</v>
      </c>
      <c r="F125" s="638">
        <v>70</v>
      </c>
      <c r="G125" s="387"/>
      <c r="H125" s="699">
        <f t="shared" ref="H125:H129" si="8">F125*G125</f>
        <v>0</v>
      </c>
    </row>
    <row r="126" spans="1:11" x14ac:dyDescent="0.3">
      <c r="A126" s="411"/>
      <c r="B126" s="411"/>
      <c r="C126" s="411"/>
      <c r="D126" s="666" t="s">
        <v>2449</v>
      </c>
      <c r="E126" s="638" t="s">
        <v>2406</v>
      </c>
      <c r="F126" s="638">
        <v>40</v>
      </c>
      <c r="G126" s="387"/>
      <c r="H126" s="699">
        <f t="shared" si="8"/>
        <v>0</v>
      </c>
    </row>
    <row r="127" spans="1:11" s="312" customFormat="1" x14ac:dyDescent="0.3">
      <c r="A127" s="417"/>
      <c r="B127" s="417"/>
      <c r="C127" s="417"/>
      <c r="D127" s="667" t="s">
        <v>2450</v>
      </c>
      <c r="E127" s="638" t="s">
        <v>2406</v>
      </c>
      <c r="F127" s="638">
        <v>20</v>
      </c>
      <c r="G127" s="387"/>
      <c r="H127" s="699">
        <f t="shared" si="8"/>
        <v>0</v>
      </c>
      <c r="I127" s="310"/>
      <c r="J127" s="310"/>
      <c r="K127" s="311"/>
    </row>
    <row r="128" spans="1:11" s="312" customFormat="1" x14ac:dyDescent="0.3">
      <c r="A128" s="417"/>
      <c r="B128" s="417"/>
      <c r="C128" s="417"/>
      <c r="D128" s="666" t="s">
        <v>2451</v>
      </c>
      <c r="E128" s="648" t="s">
        <v>2406</v>
      </c>
      <c r="F128" s="648">
        <v>35</v>
      </c>
      <c r="G128" s="388"/>
      <c r="H128" s="699">
        <f t="shared" si="8"/>
        <v>0</v>
      </c>
      <c r="I128" s="310"/>
      <c r="J128" s="310"/>
      <c r="K128" s="311"/>
    </row>
    <row r="129" spans="1:10" x14ac:dyDescent="0.3">
      <c r="A129" s="411"/>
      <c r="B129" s="411"/>
      <c r="C129" s="411"/>
      <c r="D129" s="666" t="s">
        <v>2452</v>
      </c>
      <c r="E129" s="668" t="s">
        <v>2406</v>
      </c>
      <c r="F129" s="668">
        <v>50</v>
      </c>
      <c r="G129" s="389"/>
      <c r="H129" s="699">
        <f t="shared" si="8"/>
        <v>0</v>
      </c>
    </row>
    <row r="130" spans="1:10" x14ac:dyDescent="0.3">
      <c r="A130" s="411"/>
      <c r="B130" s="411"/>
      <c r="C130" s="411"/>
      <c r="D130" s="666"/>
      <c r="E130" s="648"/>
      <c r="F130" s="648"/>
      <c r="G130" s="448"/>
      <c r="H130" s="695"/>
    </row>
    <row r="131" spans="1:10" s="307" customFormat="1" ht="15" customHeight="1" x14ac:dyDescent="0.3">
      <c r="A131" s="418"/>
      <c r="B131" s="419"/>
      <c r="C131" s="419"/>
      <c r="D131" s="657" t="s">
        <v>2453</v>
      </c>
      <c r="E131" s="643"/>
      <c r="F131" s="643"/>
      <c r="H131" s="700">
        <f>SUM(H124:H130)</f>
        <v>0</v>
      </c>
    </row>
    <row r="132" spans="1:10" s="307" customFormat="1" ht="15" customHeight="1" x14ac:dyDescent="0.3">
      <c r="A132" s="418"/>
      <c r="B132" s="419"/>
      <c r="C132" s="419"/>
      <c r="D132" s="657"/>
      <c r="E132" s="643"/>
      <c r="F132" s="643"/>
      <c r="H132" s="700"/>
    </row>
    <row r="133" spans="1:10" x14ac:dyDescent="0.3">
      <c r="A133" s="400" t="s">
        <v>2454</v>
      </c>
      <c r="B133" s="400"/>
      <c r="C133" s="400"/>
      <c r="D133" s="669" t="s">
        <v>2455</v>
      </c>
      <c r="E133" s="638"/>
      <c r="F133" s="638"/>
      <c r="G133" s="442"/>
      <c r="H133" s="693"/>
    </row>
    <row r="134" spans="1:10" x14ac:dyDescent="0.3">
      <c r="A134" s="400"/>
      <c r="B134" s="400"/>
      <c r="C134" s="400"/>
      <c r="D134" s="669"/>
      <c r="E134" s="638"/>
      <c r="F134" s="638"/>
      <c r="G134" s="442"/>
      <c r="H134" s="693"/>
    </row>
    <row r="135" spans="1:10" x14ac:dyDescent="0.3">
      <c r="A135" s="420" t="s">
        <v>2456</v>
      </c>
      <c r="B135" s="420" t="s">
        <v>2457</v>
      </c>
      <c r="C135" s="420"/>
      <c r="D135" s="670" t="s">
        <v>2458</v>
      </c>
      <c r="E135" s="638" t="s">
        <v>1112</v>
      </c>
      <c r="F135" s="638">
        <v>1</v>
      </c>
      <c r="G135" s="377"/>
      <c r="H135" s="701">
        <f>F135*G135</f>
        <v>0</v>
      </c>
    </row>
    <row r="136" spans="1:10" x14ac:dyDescent="0.3">
      <c r="A136" s="420" t="s">
        <v>2459</v>
      </c>
      <c r="B136" s="420" t="s">
        <v>2460</v>
      </c>
      <c r="C136" s="420"/>
      <c r="D136" s="670" t="s">
        <v>2461</v>
      </c>
      <c r="E136" s="638" t="s">
        <v>1112</v>
      </c>
      <c r="F136" s="638">
        <v>1</v>
      </c>
      <c r="G136" s="377"/>
      <c r="H136" s="701">
        <f t="shared" ref="H136:H155" si="9">F136*G136</f>
        <v>0</v>
      </c>
    </row>
    <row r="137" spans="1:10" s="314" customFormat="1" x14ac:dyDescent="0.25">
      <c r="A137" s="420" t="s">
        <v>2462</v>
      </c>
      <c r="B137" s="421" t="s">
        <v>2463</v>
      </c>
      <c r="C137" s="422" t="s">
        <v>2464</v>
      </c>
      <c r="D137" s="671" t="s">
        <v>2465</v>
      </c>
      <c r="E137" s="672" t="s">
        <v>1112</v>
      </c>
      <c r="F137" s="673">
        <v>1</v>
      </c>
      <c r="G137" s="390"/>
      <c r="H137" s="701">
        <f t="shared" si="9"/>
        <v>0</v>
      </c>
      <c r="I137" s="313"/>
      <c r="J137" s="313"/>
    </row>
    <row r="138" spans="1:10" s="314" customFormat="1" x14ac:dyDescent="0.25">
      <c r="A138" s="423" t="s">
        <v>2466</v>
      </c>
      <c r="B138" s="421" t="s">
        <v>2467</v>
      </c>
      <c r="C138" s="422" t="s">
        <v>2464</v>
      </c>
      <c r="D138" s="671" t="s">
        <v>2468</v>
      </c>
      <c r="E138" s="672" t="s">
        <v>1112</v>
      </c>
      <c r="F138" s="673">
        <v>2</v>
      </c>
      <c r="G138" s="390"/>
      <c r="H138" s="701">
        <f t="shared" si="9"/>
        <v>0</v>
      </c>
      <c r="I138" s="313"/>
      <c r="J138" s="313"/>
    </row>
    <row r="139" spans="1:10" s="314" customFormat="1" x14ac:dyDescent="0.25">
      <c r="A139" s="423" t="s">
        <v>2469</v>
      </c>
      <c r="B139" s="421" t="s">
        <v>2470</v>
      </c>
      <c r="C139" s="422" t="s">
        <v>2464</v>
      </c>
      <c r="D139" s="671" t="s">
        <v>2471</v>
      </c>
      <c r="E139" s="672" t="s">
        <v>1112</v>
      </c>
      <c r="F139" s="673">
        <v>2</v>
      </c>
      <c r="G139" s="390"/>
      <c r="H139" s="701">
        <f t="shared" si="9"/>
        <v>0</v>
      </c>
      <c r="I139" s="313"/>
      <c r="J139" s="313"/>
    </row>
    <row r="140" spans="1:10" x14ac:dyDescent="0.3">
      <c r="A140" s="423"/>
      <c r="B140" s="420" t="s">
        <v>2472</v>
      </c>
      <c r="C140" s="420"/>
      <c r="D140" s="670" t="s">
        <v>2473</v>
      </c>
      <c r="E140" s="638" t="s">
        <v>1112</v>
      </c>
      <c r="F140" s="638">
        <v>0</v>
      </c>
      <c r="G140" s="377"/>
      <c r="H140" s="701">
        <f t="shared" si="9"/>
        <v>0</v>
      </c>
    </row>
    <row r="141" spans="1:10" x14ac:dyDescent="0.3">
      <c r="A141" s="420"/>
      <c r="B141" s="420" t="s">
        <v>2474</v>
      </c>
      <c r="C141" s="420"/>
      <c r="D141" s="670" t="s">
        <v>2475</v>
      </c>
      <c r="E141" s="638" t="s">
        <v>1112</v>
      </c>
      <c r="F141" s="638">
        <v>2</v>
      </c>
      <c r="G141" s="377"/>
      <c r="H141" s="701">
        <f t="shared" si="9"/>
        <v>0</v>
      </c>
    </row>
    <row r="142" spans="1:10" x14ac:dyDescent="0.3">
      <c r="A142" s="420"/>
      <c r="B142" s="420" t="s">
        <v>2476</v>
      </c>
      <c r="C142" s="420"/>
      <c r="D142" s="670" t="s">
        <v>2477</v>
      </c>
      <c r="E142" s="638" t="s">
        <v>1112</v>
      </c>
      <c r="F142" s="638">
        <v>3</v>
      </c>
      <c r="G142" s="377"/>
      <c r="H142" s="701">
        <f t="shared" si="9"/>
        <v>0</v>
      </c>
    </row>
    <row r="143" spans="1:10" x14ac:dyDescent="0.3">
      <c r="A143" s="420"/>
      <c r="B143" s="420" t="s">
        <v>2478</v>
      </c>
      <c r="C143" s="420" t="s">
        <v>2479</v>
      </c>
      <c r="D143" s="670" t="s">
        <v>2480</v>
      </c>
      <c r="E143" s="638" t="s">
        <v>1112</v>
      </c>
      <c r="F143" s="638">
        <v>2</v>
      </c>
      <c r="G143" s="377"/>
      <c r="H143" s="701">
        <f t="shared" si="9"/>
        <v>0</v>
      </c>
    </row>
    <row r="144" spans="1:10" x14ac:dyDescent="0.3">
      <c r="A144" s="399" t="s">
        <v>2481</v>
      </c>
      <c r="B144" s="405">
        <v>405611266041</v>
      </c>
      <c r="C144" s="399" t="s">
        <v>2482</v>
      </c>
      <c r="D144" s="641" t="s">
        <v>2483</v>
      </c>
      <c r="E144" s="638" t="s">
        <v>1112</v>
      </c>
      <c r="F144" s="638">
        <v>1</v>
      </c>
      <c r="G144" s="377"/>
      <c r="H144" s="701">
        <f t="shared" si="9"/>
        <v>0</v>
      </c>
    </row>
    <row r="145" spans="1:8" x14ac:dyDescent="0.3">
      <c r="A145" s="399"/>
      <c r="B145" s="405"/>
      <c r="C145" s="399"/>
      <c r="D145" s="641" t="s">
        <v>2484</v>
      </c>
      <c r="E145" s="638" t="s">
        <v>1112</v>
      </c>
      <c r="F145" s="638">
        <v>1</v>
      </c>
      <c r="G145" s="377"/>
      <c r="H145" s="701">
        <f t="shared" si="9"/>
        <v>0</v>
      </c>
    </row>
    <row r="146" spans="1:8" ht="14.3" customHeight="1" x14ac:dyDescent="0.3">
      <c r="A146" s="424" t="s">
        <v>2485</v>
      </c>
      <c r="B146" s="424" t="s">
        <v>2486</v>
      </c>
      <c r="C146" s="425" t="s">
        <v>2487</v>
      </c>
      <c r="D146" s="670" t="s">
        <v>2488</v>
      </c>
      <c r="E146" s="653" t="s">
        <v>1112</v>
      </c>
      <c r="F146" s="653">
        <v>2</v>
      </c>
      <c r="G146" s="382"/>
      <c r="H146" s="701">
        <f t="shared" si="9"/>
        <v>0</v>
      </c>
    </row>
    <row r="147" spans="1:8" ht="25.25" x14ac:dyDescent="0.3">
      <c r="A147" s="303"/>
      <c r="B147" s="405"/>
      <c r="C147" s="405"/>
      <c r="D147" s="637" t="s">
        <v>2489</v>
      </c>
      <c r="E147" s="638" t="s">
        <v>1112</v>
      </c>
      <c r="F147" s="638">
        <v>2</v>
      </c>
      <c r="G147" s="377"/>
      <c r="H147" s="701">
        <f t="shared" si="9"/>
        <v>0</v>
      </c>
    </row>
    <row r="148" spans="1:8" s="315" customFormat="1" x14ac:dyDescent="0.25">
      <c r="A148" s="426" t="s">
        <v>2490</v>
      </c>
      <c r="B148" s="315" t="s">
        <v>2491</v>
      </c>
      <c r="D148" s="647" t="s">
        <v>2492</v>
      </c>
      <c r="E148" s="648" t="s">
        <v>1112</v>
      </c>
      <c r="F148" s="648">
        <v>2</v>
      </c>
      <c r="G148" s="391"/>
      <c r="H148" s="701">
        <f t="shared" si="9"/>
        <v>0</v>
      </c>
    </row>
    <row r="149" spans="1:8" ht="25.25" x14ac:dyDescent="0.3">
      <c r="A149" s="303"/>
      <c r="B149" s="405"/>
      <c r="C149" s="405"/>
      <c r="D149" s="637" t="s">
        <v>2489</v>
      </c>
      <c r="E149" s="638" t="s">
        <v>1112</v>
      </c>
      <c r="F149" s="638">
        <v>1</v>
      </c>
      <c r="G149" s="377"/>
      <c r="H149" s="701">
        <f t="shared" si="9"/>
        <v>0</v>
      </c>
    </row>
    <row r="150" spans="1:8" x14ac:dyDescent="0.3">
      <c r="A150" s="399"/>
      <c r="B150" s="405"/>
      <c r="C150" s="405"/>
      <c r="D150" s="637" t="s">
        <v>2493</v>
      </c>
      <c r="E150" s="638" t="s">
        <v>1112</v>
      </c>
      <c r="F150" s="638">
        <v>1</v>
      </c>
      <c r="G150" s="377"/>
      <c r="H150" s="701">
        <f t="shared" si="9"/>
        <v>0</v>
      </c>
    </row>
    <row r="151" spans="1:8" ht="29.25" customHeight="1" x14ac:dyDescent="0.3">
      <c r="A151" s="399" t="s">
        <v>2494</v>
      </c>
      <c r="B151" s="399" t="s">
        <v>2495</v>
      </c>
      <c r="C151" s="399"/>
      <c r="D151" s="641" t="s">
        <v>2496</v>
      </c>
      <c r="E151" s="638" t="s">
        <v>1112</v>
      </c>
      <c r="F151" s="638">
        <v>1</v>
      </c>
      <c r="G151" s="377"/>
      <c r="H151" s="701">
        <f t="shared" si="9"/>
        <v>0</v>
      </c>
    </row>
    <row r="152" spans="1:8" x14ac:dyDescent="0.3">
      <c r="A152" s="399" t="s">
        <v>2497</v>
      </c>
      <c r="B152" s="399" t="s">
        <v>2498</v>
      </c>
      <c r="C152" s="399"/>
      <c r="D152" s="641" t="s">
        <v>2499</v>
      </c>
      <c r="E152" s="638" t="s">
        <v>1112</v>
      </c>
      <c r="F152" s="638">
        <v>1</v>
      </c>
      <c r="G152" s="377"/>
      <c r="H152" s="701">
        <f t="shared" si="9"/>
        <v>0</v>
      </c>
    </row>
    <row r="153" spans="1:8" ht="25.25" x14ac:dyDescent="0.3">
      <c r="A153" s="399" t="s">
        <v>2500</v>
      </c>
      <c r="B153" s="399" t="s">
        <v>2501</v>
      </c>
      <c r="C153" s="399"/>
      <c r="D153" s="637" t="s">
        <v>2502</v>
      </c>
      <c r="E153" s="638" t="s">
        <v>1112</v>
      </c>
      <c r="F153" s="638">
        <v>2</v>
      </c>
      <c r="G153" s="377"/>
      <c r="H153" s="701">
        <f t="shared" si="9"/>
        <v>0</v>
      </c>
    </row>
    <row r="154" spans="1:8" x14ac:dyDescent="0.3">
      <c r="A154" s="308" t="s">
        <v>2503</v>
      </c>
      <c r="B154" s="308" t="s">
        <v>2504</v>
      </c>
      <c r="C154" s="308" t="s">
        <v>2505</v>
      </c>
      <c r="D154" s="641" t="s">
        <v>2506</v>
      </c>
      <c r="E154" s="638" t="s">
        <v>1112</v>
      </c>
      <c r="F154" s="638">
        <v>3</v>
      </c>
      <c r="G154" s="377"/>
      <c r="H154" s="701">
        <f t="shared" si="9"/>
        <v>0</v>
      </c>
    </row>
    <row r="155" spans="1:8" x14ac:dyDescent="0.3">
      <c r="A155" s="308" t="s">
        <v>2507</v>
      </c>
      <c r="B155" s="308" t="s">
        <v>2508</v>
      </c>
      <c r="C155" s="308" t="s">
        <v>2505</v>
      </c>
      <c r="D155" s="637" t="s">
        <v>2509</v>
      </c>
      <c r="E155" s="638" t="s">
        <v>1112</v>
      </c>
      <c r="F155" s="638">
        <v>1</v>
      </c>
      <c r="G155" s="377"/>
      <c r="H155" s="701">
        <f t="shared" si="9"/>
        <v>0</v>
      </c>
    </row>
    <row r="156" spans="1:8" x14ac:dyDescent="0.3">
      <c r="A156" s="308" t="s">
        <v>2510</v>
      </c>
      <c r="B156" s="427" t="s">
        <v>2511</v>
      </c>
      <c r="C156" s="399" t="s">
        <v>2512</v>
      </c>
      <c r="D156" s="641" t="s">
        <v>2513</v>
      </c>
      <c r="E156" s="638" t="s">
        <v>1112</v>
      </c>
      <c r="F156" s="638">
        <v>1</v>
      </c>
      <c r="G156" s="442"/>
      <c r="H156" s="701"/>
    </row>
    <row r="157" spans="1:8" x14ac:dyDescent="0.3">
      <c r="A157" s="399" t="s">
        <v>2514</v>
      </c>
      <c r="B157" s="427" t="s">
        <v>2511</v>
      </c>
      <c r="C157" s="399" t="s">
        <v>2515</v>
      </c>
      <c r="D157" s="641" t="s">
        <v>2516</v>
      </c>
      <c r="E157" s="638" t="s">
        <v>1112</v>
      </c>
      <c r="F157" s="638">
        <v>1</v>
      </c>
      <c r="G157" s="442"/>
      <c r="H157" s="701"/>
    </row>
    <row r="158" spans="1:8" x14ac:dyDescent="0.3">
      <c r="A158" s="428" t="s">
        <v>2517</v>
      </c>
      <c r="B158" s="427" t="s">
        <v>2511</v>
      </c>
      <c r="C158" s="399"/>
      <c r="D158" s="674" t="s">
        <v>2518</v>
      </c>
      <c r="E158" s="638" t="s">
        <v>1112</v>
      </c>
      <c r="F158" s="638">
        <v>2</v>
      </c>
      <c r="G158" s="442"/>
      <c r="H158" s="701"/>
    </row>
    <row r="159" spans="1:8" x14ac:dyDescent="0.3">
      <c r="A159" s="428" t="s">
        <v>2519</v>
      </c>
      <c r="B159" s="427" t="s">
        <v>2511</v>
      </c>
      <c r="C159" s="399"/>
      <c r="D159" s="674" t="s">
        <v>2520</v>
      </c>
      <c r="E159" s="638" t="s">
        <v>1112</v>
      </c>
      <c r="F159" s="638">
        <v>2</v>
      </c>
      <c r="G159" s="442"/>
      <c r="H159" s="701"/>
    </row>
    <row r="160" spans="1:8" x14ac:dyDescent="0.3">
      <c r="A160" s="428" t="s">
        <v>2521</v>
      </c>
      <c r="B160" s="427" t="s">
        <v>2511</v>
      </c>
      <c r="C160" s="399"/>
      <c r="D160" s="674" t="s">
        <v>2522</v>
      </c>
      <c r="E160" s="638" t="s">
        <v>1112</v>
      </c>
      <c r="F160" s="638">
        <v>4</v>
      </c>
      <c r="G160" s="442"/>
      <c r="H160" s="701"/>
    </row>
    <row r="161" spans="1:8" x14ac:dyDescent="0.3">
      <c r="A161" s="428" t="s">
        <v>2523</v>
      </c>
      <c r="B161" s="427" t="s">
        <v>2511</v>
      </c>
      <c r="C161" s="399"/>
      <c r="D161" s="674" t="s">
        <v>2524</v>
      </c>
      <c r="E161" s="638" t="s">
        <v>1112</v>
      </c>
      <c r="F161" s="638">
        <v>1</v>
      </c>
      <c r="G161" s="442"/>
      <c r="H161" s="701"/>
    </row>
    <row r="162" spans="1:8" ht="25.25" x14ac:dyDescent="0.3">
      <c r="A162" s="424" t="s">
        <v>2525</v>
      </c>
      <c r="B162" s="424" t="s">
        <v>2526</v>
      </c>
      <c r="C162" s="424" t="s">
        <v>2527</v>
      </c>
      <c r="D162" s="675" t="s">
        <v>2528</v>
      </c>
      <c r="E162" s="653" t="s">
        <v>1112</v>
      </c>
      <c r="F162" s="653">
        <v>1</v>
      </c>
      <c r="G162" s="382"/>
      <c r="H162" s="702">
        <f>F162*G162</f>
        <v>0</v>
      </c>
    </row>
    <row r="163" spans="1:8" ht="14.5" x14ac:dyDescent="0.3">
      <c r="A163" s="428" t="s">
        <v>2529</v>
      </c>
      <c r="B163" s="429" t="s">
        <v>2530</v>
      </c>
      <c r="C163" s="399"/>
      <c r="D163" s="674" t="s">
        <v>2531</v>
      </c>
      <c r="E163" s="653" t="s">
        <v>1112</v>
      </c>
      <c r="F163" s="653">
        <v>1</v>
      </c>
      <c r="G163" s="382"/>
      <c r="H163" s="702">
        <f>F163*G163</f>
        <v>0</v>
      </c>
    </row>
    <row r="164" spans="1:8" ht="25.25" x14ac:dyDescent="0.3">
      <c r="A164" s="399"/>
      <c r="B164" s="427"/>
      <c r="C164" s="399"/>
      <c r="D164" s="641" t="s">
        <v>2532</v>
      </c>
      <c r="E164" s="655"/>
      <c r="F164" s="655"/>
      <c r="G164" s="444"/>
      <c r="H164" s="703"/>
    </row>
    <row r="165" spans="1:8" x14ac:dyDescent="0.3">
      <c r="B165" s="420"/>
      <c r="C165" s="420"/>
      <c r="D165" s="641"/>
      <c r="E165" s="638"/>
      <c r="F165" s="638"/>
      <c r="G165" s="442"/>
      <c r="H165" s="701"/>
    </row>
    <row r="166" spans="1:8" x14ac:dyDescent="0.3">
      <c r="D166" s="669" t="s">
        <v>2533</v>
      </c>
      <c r="E166" s="638"/>
      <c r="F166" s="638"/>
      <c r="G166" s="442"/>
      <c r="H166" s="696">
        <f>SUM(H135:H165)</f>
        <v>0</v>
      </c>
    </row>
    <row r="167" spans="1:8" x14ac:dyDescent="0.3">
      <c r="D167" s="669"/>
      <c r="E167" s="638"/>
      <c r="F167" s="638"/>
      <c r="G167" s="442"/>
      <c r="H167" s="696"/>
    </row>
    <row r="168" spans="1:8" x14ac:dyDescent="0.3">
      <c r="D168" s="669"/>
      <c r="E168" s="638"/>
      <c r="F168" s="638"/>
      <c r="G168" s="442"/>
      <c r="H168" s="696"/>
    </row>
    <row r="169" spans="1:8" x14ac:dyDescent="0.3">
      <c r="A169" s="400" t="s">
        <v>2534</v>
      </c>
      <c r="B169" s="400"/>
      <c r="C169" s="400"/>
      <c r="D169" s="669" t="s">
        <v>2535</v>
      </c>
      <c r="E169" s="638"/>
      <c r="F169" s="638"/>
      <c r="G169" s="442"/>
      <c r="H169" s="693"/>
    </row>
    <row r="170" spans="1:8" x14ac:dyDescent="0.3">
      <c r="A170" s="400"/>
      <c r="B170" s="400"/>
      <c r="C170" s="400"/>
      <c r="D170" s="669"/>
      <c r="E170" s="638"/>
      <c r="F170" s="638"/>
      <c r="G170" s="442"/>
      <c r="H170" s="693"/>
    </row>
    <row r="171" spans="1:8" ht="25.25" x14ac:dyDescent="0.3">
      <c r="A171" s="399" t="s">
        <v>2536</v>
      </c>
      <c r="B171" s="420"/>
      <c r="C171" s="399"/>
      <c r="D171" s="637" t="s">
        <v>2537</v>
      </c>
      <c r="E171" s="638" t="s">
        <v>1112</v>
      </c>
      <c r="F171" s="638">
        <v>1</v>
      </c>
      <c r="G171" s="379"/>
      <c r="H171" s="693">
        <f>F171*G171</f>
        <v>0</v>
      </c>
    </row>
    <row r="172" spans="1:8" x14ac:dyDescent="0.3">
      <c r="A172" s="399" t="s">
        <v>2538</v>
      </c>
      <c r="B172" s="420" t="s">
        <v>2539</v>
      </c>
      <c r="C172" s="399" t="s">
        <v>2220</v>
      </c>
      <c r="D172" s="637" t="s">
        <v>2540</v>
      </c>
      <c r="E172" s="638" t="s">
        <v>1112</v>
      </c>
      <c r="F172" s="638">
        <v>1</v>
      </c>
      <c r="G172" s="379"/>
      <c r="H172" s="693">
        <f t="shared" ref="H172:H178" si="10">F172*G172</f>
        <v>0</v>
      </c>
    </row>
    <row r="173" spans="1:8" x14ac:dyDescent="0.3">
      <c r="A173" s="308" t="s">
        <v>2541</v>
      </c>
      <c r="B173" s="308" t="s">
        <v>2253</v>
      </c>
      <c r="C173" s="399" t="s">
        <v>2220</v>
      </c>
      <c r="D173" s="637" t="s">
        <v>2254</v>
      </c>
      <c r="E173" s="638" t="s">
        <v>1112</v>
      </c>
      <c r="F173" s="638">
        <v>3</v>
      </c>
      <c r="G173" s="379"/>
      <c r="H173" s="693">
        <f t="shared" si="10"/>
        <v>0</v>
      </c>
    </row>
    <row r="174" spans="1:8" x14ac:dyDescent="0.3">
      <c r="A174" s="308" t="s">
        <v>2542</v>
      </c>
      <c r="B174" s="308" t="s">
        <v>2256</v>
      </c>
      <c r="C174" s="399" t="s">
        <v>2220</v>
      </c>
      <c r="D174" s="637" t="s">
        <v>2257</v>
      </c>
      <c r="E174" s="638" t="s">
        <v>1112</v>
      </c>
      <c r="F174" s="638">
        <v>2</v>
      </c>
      <c r="G174" s="379"/>
      <c r="H174" s="693">
        <f t="shared" si="10"/>
        <v>0</v>
      </c>
    </row>
    <row r="175" spans="1:8" ht="25.25" x14ac:dyDescent="0.3">
      <c r="A175" s="308" t="s">
        <v>2543</v>
      </c>
      <c r="B175" s="399" t="s">
        <v>2544</v>
      </c>
      <c r="C175" s="399" t="s">
        <v>2220</v>
      </c>
      <c r="D175" s="637" t="s">
        <v>2273</v>
      </c>
      <c r="E175" s="638" t="s">
        <v>1112</v>
      </c>
      <c r="F175" s="638">
        <v>2</v>
      </c>
      <c r="G175" s="379"/>
      <c r="H175" s="693">
        <f t="shared" si="10"/>
        <v>0</v>
      </c>
    </row>
    <row r="176" spans="1:8" ht="25.25" x14ac:dyDescent="0.3">
      <c r="A176" s="308" t="s">
        <v>2545</v>
      </c>
      <c r="B176" s="399" t="s">
        <v>2546</v>
      </c>
      <c r="C176" s="399" t="s">
        <v>2220</v>
      </c>
      <c r="D176" s="637" t="s">
        <v>2547</v>
      </c>
      <c r="E176" s="638" t="s">
        <v>1112</v>
      </c>
      <c r="F176" s="638">
        <v>1</v>
      </c>
      <c r="G176" s="379"/>
      <c r="H176" s="693">
        <f t="shared" si="10"/>
        <v>0</v>
      </c>
    </row>
    <row r="177" spans="1:8" x14ac:dyDescent="0.3">
      <c r="A177" s="308" t="s">
        <v>2548</v>
      </c>
      <c r="B177" s="308" t="s">
        <v>2549</v>
      </c>
      <c r="C177" s="399" t="s">
        <v>2220</v>
      </c>
      <c r="D177" s="637" t="s">
        <v>2550</v>
      </c>
      <c r="E177" s="638" t="s">
        <v>1112</v>
      </c>
      <c r="F177" s="638">
        <v>2</v>
      </c>
      <c r="G177" s="379"/>
      <c r="H177" s="693">
        <f t="shared" si="10"/>
        <v>0</v>
      </c>
    </row>
    <row r="178" spans="1:8" s="309" customFormat="1" x14ac:dyDescent="0.3">
      <c r="A178" s="308"/>
      <c r="B178" s="308" t="s">
        <v>2551</v>
      </c>
      <c r="C178" s="308"/>
      <c r="D178" s="637" t="s">
        <v>2552</v>
      </c>
      <c r="E178" s="638" t="s">
        <v>1112</v>
      </c>
      <c r="F178" s="638">
        <v>1</v>
      </c>
      <c r="G178" s="377"/>
      <c r="H178" s="693">
        <f t="shared" si="10"/>
        <v>0</v>
      </c>
    </row>
    <row r="179" spans="1:8" x14ac:dyDescent="0.3">
      <c r="D179" s="637" t="s">
        <v>2405</v>
      </c>
      <c r="E179" s="655" t="s">
        <v>2406</v>
      </c>
      <c r="F179" s="655">
        <v>6</v>
      </c>
      <c r="G179" s="383"/>
      <c r="H179" s="693">
        <f>F179*G179</f>
        <v>0</v>
      </c>
    </row>
    <row r="180" spans="1:8" x14ac:dyDescent="0.3">
      <c r="D180" s="637"/>
      <c r="E180" s="638"/>
      <c r="F180" s="638"/>
      <c r="G180" s="442"/>
      <c r="H180" s="693"/>
    </row>
    <row r="181" spans="1:8" x14ac:dyDescent="0.3">
      <c r="B181" s="420"/>
      <c r="C181" s="420"/>
      <c r="D181" s="669" t="s">
        <v>2553</v>
      </c>
      <c r="E181" s="638"/>
      <c r="F181" s="638"/>
      <c r="G181" s="442"/>
      <c r="H181" s="698">
        <f>SUM(H171:H178)</f>
        <v>0</v>
      </c>
    </row>
    <row r="182" spans="1:8" x14ac:dyDescent="0.3">
      <c r="D182" s="669"/>
      <c r="E182" s="638"/>
      <c r="F182" s="638"/>
      <c r="G182" s="442"/>
      <c r="H182" s="696"/>
    </row>
    <row r="183" spans="1:8" x14ac:dyDescent="0.3">
      <c r="A183" s="400" t="s">
        <v>2554</v>
      </c>
      <c r="B183" s="400"/>
      <c r="C183" s="400"/>
      <c r="D183" s="669" t="s">
        <v>2555</v>
      </c>
      <c r="E183" s="638"/>
      <c r="F183" s="638"/>
      <c r="G183" s="442"/>
      <c r="H183" s="693"/>
    </row>
    <row r="184" spans="1:8" x14ac:dyDescent="0.3">
      <c r="A184" s="400"/>
      <c r="B184" s="400"/>
      <c r="C184" s="400"/>
      <c r="D184" s="670" t="s">
        <v>2556</v>
      </c>
      <c r="E184" s="638"/>
      <c r="F184" s="638"/>
      <c r="G184" s="442"/>
      <c r="H184" s="693"/>
    </row>
    <row r="185" spans="1:8" x14ac:dyDescent="0.3">
      <c r="A185" s="400"/>
      <c r="B185" s="400"/>
      <c r="C185" s="400"/>
      <c r="D185" s="670"/>
      <c r="E185" s="638"/>
      <c r="F185" s="638"/>
      <c r="G185" s="442"/>
      <c r="H185" s="693"/>
    </row>
    <row r="186" spans="1:8" ht="25.25" x14ac:dyDescent="0.3">
      <c r="A186" s="399" t="s">
        <v>2557</v>
      </c>
      <c r="B186" s="420" t="s">
        <v>2558</v>
      </c>
      <c r="C186" s="399" t="s">
        <v>2220</v>
      </c>
      <c r="D186" s="637" t="s">
        <v>2559</v>
      </c>
      <c r="E186" s="638" t="s">
        <v>1112</v>
      </c>
      <c r="F186" s="638">
        <v>1</v>
      </c>
      <c r="G186" s="379"/>
      <c r="H186" s="693">
        <f>F186*G186</f>
        <v>0</v>
      </c>
    </row>
    <row r="187" spans="1:8" x14ac:dyDescent="0.3">
      <c r="A187" s="399"/>
      <c r="B187" s="420" t="s">
        <v>2560</v>
      </c>
      <c r="C187" s="399" t="s">
        <v>2220</v>
      </c>
      <c r="D187" s="637" t="s">
        <v>2561</v>
      </c>
      <c r="E187" s="638" t="s">
        <v>1112</v>
      </c>
      <c r="F187" s="638">
        <v>3</v>
      </c>
      <c r="G187" s="379"/>
      <c r="H187" s="693">
        <f t="shared" ref="H187:H188" si="11">F187*G187</f>
        <v>0</v>
      </c>
    </row>
    <row r="188" spans="1:8" s="309" customFormat="1" x14ac:dyDescent="0.3">
      <c r="A188" s="308"/>
      <c r="B188" s="308" t="s">
        <v>2562</v>
      </c>
      <c r="C188" s="308"/>
      <c r="D188" s="637" t="s">
        <v>2317</v>
      </c>
      <c r="E188" s="655" t="s">
        <v>278</v>
      </c>
      <c r="F188" s="655">
        <v>20</v>
      </c>
      <c r="G188" s="383"/>
      <c r="H188" s="693">
        <f t="shared" si="11"/>
        <v>0</v>
      </c>
    </row>
    <row r="189" spans="1:8" x14ac:dyDescent="0.3">
      <c r="D189" s="637"/>
      <c r="E189" s="638"/>
      <c r="F189" s="638"/>
      <c r="G189" s="442"/>
      <c r="H189" s="693"/>
    </row>
    <row r="190" spans="1:8" x14ac:dyDescent="0.3">
      <c r="B190" s="420"/>
      <c r="C190" s="420"/>
      <c r="D190" s="669" t="s">
        <v>2563</v>
      </c>
      <c r="E190" s="638"/>
      <c r="F190" s="638"/>
      <c r="G190" s="442"/>
      <c r="H190" s="698">
        <f>SUM(H186:H188)</f>
        <v>0</v>
      </c>
    </row>
    <row r="191" spans="1:8" x14ac:dyDescent="0.3">
      <c r="B191" s="420"/>
      <c r="C191" s="420"/>
      <c r="D191" s="669"/>
      <c r="E191" s="638"/>
      <c r="F191" s="638"/>
      <c r="G191" s="442"/>
      <c r="H191" s="698"/>
    </row>
    <row r="192" spans="1:8" x14ac:dyDescent="0.3">
      <c r="A192" s="430" t="s">
        <v>2564</v>
      </c>
      <c r="B192" s="400"/>
      <c r="C192" s="400"/>
      <c r="D192" s="669" t="s">
        <v>2565</v>
      </c>
      <c r="E192" s="638"/>
      <c r="F192" s="638"/>
      <c r="G192" s="442"/>
      <c r="H192" s="693"/>
    </row>
    <row r="193" spans="2:8" x14ac:dyDescent="0.3">
      <c r="B193" s="308" t="s">
        <v>2566</v>
      </c>
      <c r="D193" s="637" t="s">
        <v>2567</v>
      </c>
      <c r="E193" s="638" t="s">
        <v>1112</v>
      </c>
      <c r="F193" s="638">
        <v>20</v>
      </c>
      <c r="G193" s="377"/>
      <c r="H193" s="693">
        <f>F193*G193</f>
        <v>0</v>
      </c>
    </row>
    <row r="194" spans="2:8" x14ac:dyDescent="0.3">
      <c r="B194" s="307" t="s">
        <v>2568</v>
      </c>
      <c r="D194" s="637" t="s">
        <v>2569</v>
      </c>
      <c r="E194" s="638" t="s">
        <v>1112</v>
      </c>
      <c r="F194" s="638">
        <v>1</v>
      </c>
      <c r="G194" s="377"/>
      <c r="H194" s="693">
        <f t="shared" ref="H194:H235" si="12">F194*G194</f>
        <v>0</v>
      </c>
    </row>
    <row r="195" spans="2:8" x14ac:dyDescent="0.3">
      <c r="B195" s="308" t="s">
        <v>2570</v>
      </c>
      <c r="D195" s="637" t="s">
        <v>2571</v>
      </c>
      <c r="E195" s="638" t="s">
        <v>278</v>
      </c>
      <c r="F195" s="638">
        <v>70</v>
      </c>
      <c r="G195" s="377"/>
      <c r="H195" s="693">
        <f t="shared" si="12"/>
        <v>0</v>
      </c>
    </row>
    <row r="196" spans="2:8" x14ac:dyDescent="0.3">
      <c r="B196" s="307" t="s">
        <v>2572</v>
      </c>
      <c r="D196" s="637" t="s">
        <v>2573</v>
      </c>
      <c r="E196" s="638" t="s">
        <v>278</v>
      </c>
      <c r="F196" s="638">
        <v>10</v>
      </c>
      <c r="G196" s="377"/>
      <c r="H196" s="693">
        <f t="shared" si="12"/>
        <v>0</v>
      </c>
    </row>
    <row r="197" spans="2:8" x14ac:dyDescent="0.3">
      <c r="B197" s="308" t="s">
        <v>2574</v>
      </c>
      <c r="D197" s="637" t="s">
        <v>2575</v>
      </c>
      <c r="E197" s="638" t="s">
        <v>278</v>
      </c>
      <c r="F197" s="638">
        <v>90</v>
      </c>
      <c r="G197" s="377"/>
      <c r="H197" s="693">
        <f t="shared" si="12"/>
        <v>0</v>
      </c>
    </row>
    <row r="198" spans="2:8" x14ac:dyDescent="0.3">
      <c r="B198" s="308" t="s">
        <v>2576</v>
      </c>
      <c r="D198" s="637" t="s">
        <v>2577</v>
      </c>
      <c r="E198" s="638" t="s">
        <v>278</v>
      </c>
      <c r="F198" s="638">
        <v>50</v>
      </c>
      <c r="G198" s="377"/>
      <c r="H198" s="693">
        <f t="shared" si="12"/>
        <v>0</v>
      </c>
    </row>
    <row r="199" spans="2:8" x14ac:dyDescent="0.3">
      <c r="B199" s="308" t="s">
        <v>2576</v>
      </c>
      <c r="D199" s="637" t="s">
        <v>2577</v>
      </c>
      <c r="E199" s="638" t="s">
        <v>278</v>
      </c>
      <c r="F199" s="638">
        <v>50</v>
      </c>
      <c r="G199" s="377"/>
      <c r="H199" s="693">
        <f t="shared" si="12"/>
        <v>0</v>
      </c>
    </row>
    <row r="200" spans="2:8" x14ac:dyDescent="0.3">
      <c r="B200" s="431" t="s">
        <v>2578</v>
      </c>
      <c r="C200" s="431"/>
      <c r="D200" s="637" t="s">
        <v>2579</v>
      </c>
      <c r="E200" s="638" t="s">
        <v>1112</v>
      </c>
      <c r="F200" s="638">
        <v>18</v>
      </c>
      <c r="G200" s="377"/>
      <c r="H200" s="693">
        <f t="shared" si="12"/>
        <v>0</v>
      </c>
    </row>
    <row r="201" spans="2:8" x14ac:dyDescent="0.3">
      <c r="B201" s="431" t="s">
        <v>2580</v>
      </c>
      <c r="C201" s="431"/>
      <c r="D201" s="637" t="s">
        <v>2581</v>
      </c>
      <c r="E201" s="638" t="s">
        <v>1112</v>
      </c>
      <c r="F201" s="638">
        <v>28</v>
      </c>
      <c r="G201" s="377"/>
      <c r="H201" s="693">
        <f t="shared" si="12"/>
        <v>0</v>
      </c>
    </row>
    <row r="202" spans="2:8" x14ac:dyDescent="0.3">
      <c r="B202" s="431" t="s">
        <v>2582</v>
      </c>
      <c r="C202" s="431"/>
      <c r="D202" s="637" t="s">
        <v>2583</v>
      </c>
      <c r="E202" s="638" t="s">
        <v>1112</v>
      </c>
      <c r="F202" s="638">
        <v>15</v>
      </c>
      <c r="G202" s="377"/>
      <c r="H202" s="693">
        <f t="shared" si="12"/>
        <v>0</v>
      </c>
    </row>
    <row r="203" spans="2:8" x14ac:dyDescent="0.3">
      <c r="B203" s="431" t="s">
        <v>2584</v>
      </c>
      <c r="C203" s="431"/>
      <c r="D203" s="637" t="s">
        <v>2585</v>
      </c>
      <c r="E203" s="638" t="s">
        <v>1112</v>
      </c>
      <c r="F203" s="638">
        <v>12</v>
      </c>
      <c r="G203" s="377"/>
      <c r="H203" s="693">
        <f t="shared" si="12"/>
        <v>0</v>
      </c>
    </row>
    <row r="204" spans="2:8" x14ac:dyDescent="0.3">
      <c r="B204" s="432" t="s">
        <v>2586</v>
      </c>
      <c r="C204" s="432"/>
      <c r="D204" s="676" t="s">
        <v>2587</v>
      </c>
      <c r="E204" s="638" t="s">
        <v>1112</v>
      </c>
      <c r="F204" s="638">
        <v>200</v>
      </c>
      <c r="G204" s="377"/>
      <c r="H204" s="693">
        <f t="shared" si="12"/>
        <v>0</v>
      </c>
    </row>
    <row r="205" spans="2:8" x14ac:dyDescent="0.3">
      <c r="B205" s="432" t="s">
        <v>2588</v>
      </c>
      <c r="C205" s="432"/>
      <c r="D205" s="676" t="s">
        <v>2589</v>
      </c>
      <c r="E205" s="638" t="s">
        <v>1112</v>
      </c>
      <c r="F205" s="638">
        <v>36</v>
      </c>
      <c r="G205" s="377"/>
      <c r="H205" s="693">
        <f t="shared" si="12"/>
        <v>0</v>
      </c>
    </row>
    <row r="206" spans="2:8" x14ac:dyDescent="0.3">
      <c r="B206" s="432" t="s">
        <v>2590</v>
      </c>
      <c r="C206" s="432"/>
      <c r="D206" s="676" t="s">
        <v>2591</v>
      </c>
      <c r="E206" s="638" t="s">
        <v>1112</v>
      </c>
      <c r="F206" s="638">
        <v>50</v>
      </c>
      <c r="G206" s="377"/>
      <c r="H206" s="693">
        <f t="shared" si="12"/>
        <v>0</v>
      </c>
    </row>
    <row r="207" spans="2:8" x14ac:dyDescent="0.3">
      <c r="B207" s="432" t="s">
        <v>2592</v>
      </c>
      <c r="C207" s="432"/>
      <c r="D207" s="676" t="s">
        <v>2593</v>
      </c>
      <c r="E207" s="638" t="s">
        <v>1112</v>
      </c>
      <c r="F207" s="638">
        <v>12</v>
      </c>
      <c r="G207" s="377"/>
      <c r="H207" s="693">
        <f t="shared" si="12"/>
        <v>0</v>
      </c>
    </row>
    <row r="208" spans="2:8" x14ac:dyDescent="0.3">
      <c r="B208" s="432" t="s">
        <v>2594</v>
      </c>
      <c r="C208" s="432"/>
      <c r="D208" s="676" t="s">
        <v>2595</v>
      </c>
      <c r="E208" s="638" t="s">
        <v>1112</v>
      </c>
      <c r="F208" s="638">
        <v>50</v>
      </c>
      <c r="G208" s="377"/>
      <c r="H208" s="693">
        <f t="shared" si="12"/>
        <v>0</v>
      </c>
    </row>
    <row r="209" spans="1:8" x14ac:dyDescent="0.3">
      <c r="B209" s="432"/>
      <c r="C209" s="432"/>
      <c r="D209" s="676" t="s">
        <v>2596</v>
      </c>
      <c r="E209" s="638" t="s">
        <v>1112</v>
      </c>
      <c r="F209" s="638">
        <v>12</v>
      </c>
      <c r="G209" s="377"/>
      <c r="H209" s="693">
        <f t="shared" si="12"/>
        <v>0</v>
      </c>
    </row>
    <row r="210" spans="1:8" x14ac:dyDescent="0.3">
      <c r="D210" s="637" t="s">
        <v>2597</v>
      </c>
      <c r="E210" s="638" t="s">
        <v>2598</v>
      </c>
      <c r="F210" s="638">
        <v>1</v>
      </c>
      <c r="G210" s="377"/>
      <c r="H210" s="693">
        <f t="shared" si="12"/>
        <v>0</v>
      </c>
    </row>
    <row r="211" spans="1:8" ht="25.25" x14ac:dyDescent="0.3">
      <c r="B211" s="432"/>
      <c r="C211" s="432"/>
      <c r="D211" s="641" t="s">
        <v>2599</v>
      </c>
      <c r="E211" s="638" t="s">
        <v>1112</v>
      </c>
      <c r="F211" s="638">
        <v>19</v>
      </c>
      <c r="G211" s="377"/>
      <c r="H211" s="693">
        <f t="shared" si="12"/>
        <v>0</v>
      </c>
    </row>
    <row r="212" spans="1:8" ht="25.25" x14ac:dyDescent="0.3">
      <c r="B212" s="432"/>
      <c r="C212" s="432"/>
      <c r="D212" s="641" t="s">
        <v>2600</v>
      </c>
      <c r="E212" s="638" t="s">
        <v>1112</v>
      </c>
      <c r="F212" s="638">
        <v>8</v>
      </c>
      <c r="G212" s="377"/>
      <c r="H212" s="693">
        <f t="shared" si="12"/>
        <v>0</v>
      </c>
    </row>
    <row r="213" spans="1:8" ht="25.25" x14ac:dyDescent="0.3">
      <c r="B213" s="432" t="s">
        <v>2601</v>
      </c>
      <c r="C213" s="432"/>
      <c r="D213" s="641" t="s">
        <v>2602</v>
      </c>
      <c r="E213" s="638" t="s">
        <v>1112</v>
      </c>
      <c r="F213" s="638">
        <v>10</v>
      </c>
      <c r="G213" s="377"/>
      <c r="H213" s="693">
        <f t="shared" si="12"/>
        <v>0</v>
      </c>
    </row>
    <row r="214" spans="1:8" x14ac:dyDescent="0.3">
      <c r="B214" s="432"/>
      <c r="C214" s="432"/>
      <c r="D214" s="641" t="s">
        <v>2603</v>
      </c>
      <c r="E214" s="638" t="s">
        <v>1112</v>
      </c>
      <c r="F214" s="638">
        <v>3</v>
      </c>
      <c r="G214" s="377"/>
      <c r="H214" s="693">
        <f t="shared" si="12"/>
        <v>0</v>
      </c>
    </row>
    <row r="215" spans="1:8" x14ac:dyDescent="0.3">
      <c r="B215" s="432"/>
      <c r="C215" s="432" t="s">
        <v>2604</v>
      </c>
      <c r="D215" s="641" t="s">
        <v>2605</v>
      </c>
      <c r="E215" s="638" t="s">
        <v>1112</v>
      </c>
      <c r="F215" s="638">
        <v>10</v>
      </c>
      <c r="G215" s="377"/>
      <c r="H215" s="693">
        <f t="shared" si="12"/>
        <v>0</v>
      </c>
    </row>
    <row r="216" spans="1:8" ht="25.25" x14ac:dyDescent="0.3">
      <c r="B216" s="432"/>
      <c r="C216" s="432" t="s">
        <v>2604</v>
      </c>
      <c r="D216" s="641" t="s">
        <v>2606</v>
      </c>
      <c r="E216" s="638" t="s">
        <v>1112</v>
      </c>
      <c r="F216" s="638">
        <v>6</v>
      </c>
      <c r="G216" s="377"/>
      <c r="H216" s="693">
        <f t="shared" si="12"/>
        <v>0</v>
      </c>
    </row>
    <row r="217" spans="1:8" x14ac:dyDescent="0.3">
      <c r="B217" s="432"/>
      <c r="C217" s="432" t="s">
        <v>2604</v>
      </c>
      <c r="D217" s="641" t="s">
        <v>2607</v>
      </c>
      <c r="E217" s="638" t="s">
        <v>1112</v>
      </c>
      <c r="F217" s="638">
        <v>4</v>
      </c>
      <c r="G217" s="377"/>
      <c r="H217" s="693">
        <f t="shared" si="12"/>
        <v>0</v>
      </c>
    </row>
    <row r="218" spans="1:8" s="307" customFormat="1" ht="27.7" customHeight="1" x14ac:dyDescent="0.3">
      <c r="A218" s="415"/>
      <c r="B218" s="415"/>
      <c r="C218" s="415"/>
      <c r="D218" s="642" t="s">
        <v>2608</v>
      </c>
      <c r="E218" s="643" t="s">
        <v>1112</v>
      </c>
      <c r="F218" s="643">
        <v>2</v>
      </c>
      <c r="G218" s="392"/>
      <c r="H218" s="693">
        <f t="shared" si="12"/>
        <v>0</v>
      </c>
    </row>
    <row r="219" spans="1:8" x14ac:dyDescent="0.3">
      <c r="B219" s="308" t="s">
        <v>2609</v>
      </c>
      <c r="D219" s="637" t="s">
        <v>2610</v>
      </c>
      <c r="E219" s="638" t="s">
        <v>278</v>
      </c>
      <c r="F219" s="638">
        <v>900</v>
      </c>
      <c r="G219" s="377"/>
      <c r="H219" s="693">
        <f t="shared" si="12"/>
        <v>0</v>
      </c>
    </row>
    <row r="220" spans="1:8" x14ac:dyDescent="0.3">
      <c r="B220" s="308" t="s">
        <v>2611</v>
      </c>
      <c r="D220" s="637" t="s">
        <v>2610</v>
      </c>
      <c r="E220" s="638" t="s">
        <v>278</v>
      </c>
      <c r="F220" s="638">
        <v>550</v>
      </c>
      <c r="G220" s="377"/>
      <c r="H220" s="693">
        <f t="shared" si="12"/>
        <v>0</v>
      </c>
    </row>
    <row r="221" spans="1:8" x14ac:dyDescent="0.3">
      <c r="B221" s="308" t="s">
        <v>2612</v>
      </c>
      <c r="D221" s="637" t="s">
        <v>2610</v>
      </c>
      <c r="E221" s="638" t="s">
        <v>278</v>
      </c>
      <c r="F221" s="638">
        <v>250</v>
      </c>
      <c r="G221" s="377"/>
      <c r="H221" s="693">
        <f t="shared" si="12"/>
        <v>0</v>
      </c>
    </row>
    <row r="222" spans="1:8" x14ac:dyDescent="0.3">
      <c r="B222" s="308" t="s">
        <v>2613</v>
      </c>
      <c r="D222" s="637" t="s">
        <v>2610</v>
      </c>
      <c r="E222" s="638" t="s">
        <v>278</v>
      </c>
      <c r="F222" s="638">
        <v>100</v>
      </c>
      <c r="G222" s="377"/>
      <c r="H222" s="693">
        <f t="shared" si="12"/>
        <v>0</v>
      </c>
    </row>
    <row r="223" spans="1:8" x14ac:dyDescent="0.3">
      <c r="B223" s="308" t="s">
        <v>2614</v>
      </c>
      <c r="D223" s="637" t="s">
        <v>2610</v>
      </c>
      <c r="E223" s="638" t="s">
        <v>278</v>
      </c>
      <c r="F223" s="638">
        <v>90</v>
      </c>
      <c r="G223" s="377"/>
      <c r="H223" s="693">
        <f t="shared" si="12"/>
        <v>0</v>
      </c>
    </row>
    <row r="224" spans="1:8" x14ac:dyDescent="0.3">
      <c r="B224" s="308" t="s">
        <v>2615</v>
      </c>
      <c r="D224" s="637" t="s">
        <v>2610</v>
      </c>
      <c r="E224" s="638" t="s">
        <v>278</v>
      </c>
      <c r="F224" s="638">
        <v>60</v>
      </c>
      <c r="G224" s="377"/>
      <c r="H224" s="693">
        <f t="shared" si="12"/>
        <v>0</v>
      </c>
    </row>
    <row r="225" spans="1:8" x14ac:dyDescent="0.3">
      <c r="B225" s="308" t="s">
        <v>2616</v>
      </c>
      <c r="D225" s="637" t="s">
        <v>2610</v>
      </c>
      <c r="E225" s="638" t="s">
        <v>278</v>
      </c>
      <c r="F225" s="638">
        <v>25</v>
      </c>
      <c r="G225" s="377"/>
      <c r="H225" s="693">
        <f t="shared" si="12"/>
        <v>0</v>
      </c>
    </row>
    <row r="226" spans="1:8" x14ac:dyDescent="0.3">
      <c r="B226" s="308" t="s">
        <v>2617</v>
      </c>
      <c r="D226" s="637" t="s">
        <v>2618</v>
      </c>
      <c r="E226" s="638" t="s">
        <v>278</v>
      </c>
      <c r="F226" s="638">
        <v>15</v>
      </c>
      <c r="G226" s="377"/>
      <c r="H226" s="693">
        <f t="shared" si="12"/>
        <v>0</v>
      </c>
    </row>
    <row r="227" spans="1:8" x14ac:dyDescent="0.3">
      <c r="B227" s="308" t="s">
        <v>2619</v>
      </c>
      <c r="D227" s="637" t="s">
        <v>2620</v>
      </c>
      <c r="E227" s="638" t="s">
        <v>278</v>
      </c>
      <c r="F227" s="638">
        <v>150</v>
      </c>
      <c r="G227" s="377"/>
      <c r="H227" s="693">
        <f t="shared" si="12"/>
        <v>0</v>
      </c>
    </row>
    <row r="228" spans="1:8" x14ac:dyDescent="0.3">
      <c r="B228" s="308" t="s">
        <v>2621</v>
      </c>
      <c r="D228" s="637" t="s">
        <v>2620</v>
      </c>
      <c r="E228" s="638" t="s">
        <v>278</v>
      </c>
      <c r="F228" s="638">
        <v>450</v>
      </c>
      <c r="G228" s="377"/>
      <c r="H228" s="693">
        <f t="shared" si="12"/>
        <v>0</v>
      </c>
    </row>
    <row r="229" spans="1:8" x14ac:dyDescent="0.3">
      <c r="B229" s="308" t="s">
        <v>2622</v>
      </c>
      <c r="D229" s="637" t="s">
        <v>2620</v>
      </c>
      <c r="E229" s="638" t="s">
        <v>278</v>
      </c>
      <c r="F229" s="638">
        <v>250</v>
      </c>
      <c r="G229" s="377"/>
      <c r="H229" s="693">
        <f t="shared" si="12"/>
        <v>0</v>
      </c>
    </row>
    <row r="230" spans="1:8" x14ac:dyDescent="0.3">
      <c r="B230" s="308" t="s">
        <v>2623</v>
      </c>
      <c r="D230" s="637" t="s">
        <v>2620</v>
      </c>
      <c r="E230" s="638" t="s">
        <v>278</v>
      </c>
      <c r="F230" s="638">
        <v>100</v>
      </c>
      <c r="G230" s="377"/>
      <c r="H230" s="693">
        <f t="shared" si="12"/>
        <v>0</v>
      </c>
    </row>
    <row r="231" spans="1:8" x14ac:dyDescent="0.3">
      <c r="B231" s="303" t="s">
        <v>2624</v>
      </c>
      <c r="C231" s="303"/>
      <c r="D231" s="637" t="s">
        <v>2625</v>
      </c>
      <c r="E231" s="638" t="s">
        <v>278</v>
      </c>
      <c r="F231" s="638">
        <v>900</v>
      </c>
      <c r="G231" s="377"/>
      <c r="H231" s="693">
        <f t="shared" si="12"/>
        <v>0</v>
      </c>
    </row>
    <row r="232" spans="1:8" x14ac:dyDescent="0.3">
      <c r="B232" s="303" t="s">
        <v>2626</v>
      </c>
      <c r="C232" s="303"/>
      <c r="D232" s="637" t="s">
        <v>2625</v>
      </c>
      <c r="E232" s="638" t="s">
        <v>278</v>
      </c>
      <c r="F232" s="638">
        <v>600</v>
      </c>
      <c r="G232" s="377"/>
      <c r="H232" s="693">
        <f t="shared" si="12"/>
        <v>0</v>
      </c>
    </row>
    <row r="233" spans="1:8" x14ac:dyDescent="0.3">
      <c r="B233" s="303" t="s">
        <v>2627</v>
      </c>
      <c r="C233" s="303"/>
      <c r="D233" s="637" t="s">
        <v>2625</v>
      </c>
      <c r="E233" s="638" t="s">
        <v>278</v>
      </c>
      <c r="F233" s="638">
        <v>550</v>
      </c>
      <c r="G233" s="377"/>
      <c r="H233" s="693">
        <f t="shared" si="12"/>
        <v>0</v>
      </c>
    </row>
    <row r="234" spans="1:8" x14ac:dyDescent="0.3">
      <c r="B234" s="303" t="s">
        <v>2628</v>
      </c>
      <c r="C234" s="303"/>
      <c r="D234" s="637" t="s">
        <v>2629</v>
      </c>
      <c r="E234" s="638" t="s">
        <v>278</v>
      </c>
      <c r="F234" s="638">
        <v>50</v>
      </c>
      <c r="G234" s="377"/>
      <c r="H234" s="693">
        <f t="shared" si="12"/>
        <v>0</v>
      </c>
    </row>
    <row r="235" spans="1:8" x14ac:dyDescent="0.3">
      <c r="D235" s="637" t="s">
        <v>2630</v>
      </c>
      <c r="E235" s="655" t="s">
        <v>2332</v>
      </c>
      <c r="F235" s="655">
        <v>1</v>
      </c>
      <c r="G235" s="383"/>
      <c r="H235" s="693">
        <f t="shared" si="12"/>
        <v>0</v>
      </c>
    </row>
    <row r="236" spans="1:8" x14ac:dyDescent="0.3">
      <c r="D236" s="637"/>
      <c r="E236" s="638"/>
      <c r="F236" s="638"/>
      <c r="G236" s="442"/>
      <c r="H236" s="693"/>
    </row>
    <row r="237" spans="1:8" x14ac:dyDescent="0.3">
      <c r="B237" s="433"/>
      <c r="C237" s="433"/>
      <c r="D237" s="677" t="s">
        <v>2631</v>
      </c>
      <c r="E237" s="638"/>
      <c r="F237" s="678"/>
      <c r="H237" s="704">
        <f>SUM(H193:H236)</f>
        <v>0</v>
      </c>
    </row>
    <row r="238" spans="1:8" x14ac:dyDescent="0.3">
      <c r="D238" s="637"/>
      <c r="E238" s="638"/>
      <c r="F238" s="638"/>
      <c r="H238" s="654"/>
    </row>
    <row r="239" spans="1:8" x14ac:dyDescent="0.3">
      <c r="A239" s="434" t="s">
        <v>2564</v>
      </c>
      <c r="D239" s="679" t="s">
        <v>2632</v>
      </c>
      <c r="E239" s="638"/>
      <c r="F239" s="638"/>
      <c r="G239" s="442"/>
      <c r="H239" s="693"/>
    </row>
    <row r="240" spans="1:8" s="312" customFormat="1" x14ac:dyDescent="0.3">
      <c r="A240" s="435"/>
      <c r="B240" s="435"/>
      <c r="C240" s="435"/>
      <c r="D240" s="680" t="s">
        <v>2633</v>
      </c>
      <c r="E240" s="673" t="s">
        <v>278</v>
      </c>
      <c r="F240" s="673">
        <v>35</v>
      </c>
      <c r="G240" s="393"/>
      <c r="H240" s="699">
        <f>F240*G240</f>
        <v>0</v>
      </c>
    </row>
    <row r="241" spans="1:8" s="312" customFormat="1" x14ac:dyDescent="0.3">
      <c r="A241" s="435"/>
      <c r="B241" s="435"/>
      <c r="C241" s="435"/>
      <c r="D241" s="680" t="s">
        <v>2634</v>
      </c>
      <c r="E241" s="673" t="s">
        <v>278</v>
      </c>
      <c r="F241" s="673">
        <v>40</v>
      </c>
      <c r="G241" s="393"/>
      <c r="H241" s="699">
        <f t="shared" ref="H241:H250" si="13">F241*G241</f>
        <v>0</v>
      </c>
    </row>
    <row r="242" spans="1:8" s="314" customFormat="1" x14ac:dyDescent="0.3">
      <c r="A242" s="435"/>
      <c r="B242" s="435"/>
      <c r="C242" s="431"/>
      <c r="D242" s="637" t="s">
        <v>2635</v>
      </c>
      <c r="E242" s="638" t="s">
        <v>1112</v>
      </c>
      <c r="F242" s="678">
        <v>5</v>
      </c>
      <c r="G242" s="394"/>
      <c r="H242" s="699">
        <f t="shared" si="13"/>
        <v>0</v>
      </c>
    </row>
    <row r="243" spans="1:8" s="314" customFormat="1" x14ac:dyDescent="0.3">
      <c r="A243" s="435"/>
      <c r="B243" s="307" t="s">
        <v>2636</v>
      </c>
      <c r="C243" s="431"/>
      <c r="D243" s="637" t="s">
        <v>2637</v>
      </c>
      <c r="E243" s="638" t="s">
        <v>1112</v>
      </c>
      <c r="F243" s="678">
        <v>3</v>
      </c>
      <c r="G243" s="394"/>
      <c r="H243" s="699">
        <f t="shared" si="13"/>
        <v>0</v>
      </c>
    </row>
    <row r="244" spans="1:8" s="314" customFormat="1" x14ac:dyDescent="0.3">
      <c r="A244" s="435"/>
      <c r="B244" s="307" t="s">
        <v>2638</v>
      </c>
      <c r="C244" s="431"/>
      <c r="D244" s="637" t="s">
        <v>2639</v>
      </c>
      <c r="E244" s="638" t="s">
        <v>1112</v>
      </c>
      <c r="F244" s="678">
        <v>3</v>
      </c>
      <c r="G244" s="394"/>
      <c r="H244" s="699">
        <f t="shared" si="13"/>
        <v>0</v>
      </c>
    </row>
    <row r="245" spans="1:8" s="314" customFormat="1" x14ac:dyDescent="0.3">
      <c r="A245" s="435"/>
      <c r="B245" s="307" t="s">
        <v>2640</v>
      </c>
      <c r="C245" s="431"/>
      <c r="D245" s="637" t="s">
        <v>2641</v>
      </c>
      <c r="E245" s="638" t="s">
        <v>1112</v>
      </c>
      <c r="F245" s="678">
        <v>3</v>
      </c>
      <c r="G245" s="394"/>
      <c r="H245" s="699">
        <f t="shared" si="13"/>
        <v>0</v>
      </c>
    </row>
    <row r="246" spans="1:8" s="314" customFormat="1" x14ac:dyDescent="0.3">
      <c r="A246" s="435"/>
      <c r="B246" s="307" t="s">
        <v>2642</v>
      </c>
      <c r="C246" s="431"/>
      <c r="D246" s="637" t="s">
        <v>2643</v>
      </c>
      <c r="E246" s="638" t="s">
        <v>1112</v>
      </c>
      <c r="F246" s="678">
        <v>3</v>
      </c>
      <c r="G246" s="394"/>
      <c r="H246" s="699">
        <f t="shared" si="13"/>
        <v>0</v>
      </c>
    </row>
    <row r="247" spans="1:8" s="314" customFormat="1" x14ac:dyDescent="0.3">
      <c r="A247" s="435"/>
      <c r="B247" s="307" t="s">
        <v>2644</v>
      </c>
      <c r="C247" s="431"/>
      <c r="D247" s="637" t="s">
        <v>2645</v>
      </c>
      <c r="E247" s="638" t="s">
        <v>1112</v>
      </c>
      <c r="F247" s="678">
        <v>8</v>
      </c>
      <c r="G247" s="394"/>
      <c r="H247" s="699">
        <f t="shared" si="13"/>
        <v>0</v>
      </c>
    </row>
    <row r="248" spans="1:8" x14ac:dyDescent="0.3">
      <c r="A248" s="430"/>
      <c r="B248" s="436" t="s">
        <v>2646</v>
      </c>
      <c r="C248" s="431"/>
      <c r="D248" s="681" t="s">
        <v>2647</v>
      </c>
      <c r="E248" s="682" t="s">
        <v>1112</v>
      </c>
      <c r="F248" s="678">
        <v>8</v>
      </c>
      <c r="G248" s="377"/>
      <c r="H248" s="699">
        <f t="shared" si="13"/>
        <v>0</v>
      </c>
    </row>
    <row r="249" spans="1:8" x14ac:dyDescent="0.3">
      <c r="A249" s="430"/>
      <c r="B249" s="436" t="s">
        <v>2648</v>
      </c>
      <c r="C249" s="431"/>
      <c r="D249" s="681" t="s">
        <v>2649</v>
      </c>
      <c r="E249" s="682" t="s">
        <v>1112</v>
      </c>
      <c r="F249" s="678">
        <v>8</v>
      </c>
      <c r="G249" s="377"/>
      <c r="H249" s="699">
        <f t="shared" si="13"/>
        <v>0</v>
      </c>
    </row>
    <row r="250" spans="1:8" s="312" customFormat="1" x14ac:dyDescent="0.3">
      <c r="A250" s="435"/>
      <c r="B250" s="418" t="s">
        <v>2650</v>
      </c>
      <c r="C250" s="303"/>
      <c r="D250" s="644" t="s">
        <v>2651</v>
      </c>
      <c r="E250" s="655" t="s">
        <v>278</v>
      </c>
      <c r="F250" s="655">
        <v>30</v>
      </c>
      <c r="G250" s="395"/>
      <c r="H250" s="699">
        <f t="shared" si="13"/>
        <v>0</v>
      </c>
    </row>
    <row r="251" spans="1:8" s="314" customFormat="1" x14ac:dyDescent="0.25">
      <c r="A251" s="435"/>
      <c r="C251" s="435"/>
      <c r="D251" s="683"/>
      <c r="E251" s="673"/>
      <c r="F251" s="673"/>
      <c r="G251" s="445"/>
      <c r="H251" s="705"/>
    </row>
    <row r="252" spans="1:8" s="312" customFormat="1" x14ac:dyDescent="0.3">
      <c r="A252" s="435"/>
      <c r="B252" s="435"/>
      <c r="C252" s="435"/>
      <c r="D252" s="684" t="s">
        <v>2652</v>
      </c>
      <c r="E252" s="673"/>
      <c r="F252" s="673"/>
      <c r="G252" s="311"/>
      <c r="H252" s="706">
        <f>SUM(H240:H251)</f>
        <v>0</v>
      </c>
    </row>
    <row r="253" spans="1:8" s="312" customFormat="1" x14ac:dyDescent="0.3">
      <c r="A253" s="435"/>
      <c r="B253" s="435"/>
      <c r="C253" s="435"/>
      <c r="D253" s="684"/>
      <c r="E253" s="673"/>
      <c r="F253" s="673"/>
      <c r="G253" s="311"/>
      <c r="H253" s="706"/>
    </row>
    <row r="254" spans="1:8" x14ac:dyDescent="0.3">
      <c r="D254" s="637"/>
      <c r="E254" s="638"/>
      <c r="F254" s="638"/>
      <c r="H254" s="654"/>
    </row>
    <row r="255" spans="1:8" x14ac:dyDescent="0.3">
      <c r="D255" s="637"/>
      <c r="E255" s="638"/>
      <c r="F255" s="638"/>
      <c r="H255" s="654"/>
    </row>
    <row r="256" spans="1:8" x14ac:dyDescent="0.3">
      <c r="D256" s="637"/>
      <c r="E256" s="638"/>
      <c r="F256" s="638"/>
      <c r="H256" s="654"/>
    </row>
    <row r="257" spans="1:8" x14ac:dyDescent="0.3">
      <c r="D257" s="637"/>
      <c r="E257" s="638"/>
      <c r="F257" s="638"/>
      <c r="H257" s="654"/>
    </row>
    <row r="258" spans="1:8" ht="14.5" x14ac:dyDescent="0.3">
      <c r="A258" s="407"/>
      <c r="B258" s="403"/>
      <c r="C258" s="403"/>
      <c r="D258" s="685" t="s">
        <v>2653</v>
      </c>
      <c r="E258" s="638"/>
      <c r="F258" s="686"/>
      <c r="G258" s="442"/>
      <c r="H258" s="654"/>
    </row>
    <row r="259" spans="1:8" x14ac:dyDescent="0.3">
      <c r="B259" s="403"/>
      <c r="C259" s="403"/>
      <c r="D259" s="687"/>
      <c r="E259" s="638"/>
      <c r="F259" s="686"/>
      <c r="G259" s="442"/>
      <c r="H259" s="654"/>
    </row>
    <row r="260" spans="1:8" x14ac:dyDescent="0.3">
      <c r="A260" s="438" t="s">
        <v>1628</v>
      </c>
      <c r="D260" s="687" t="s">
        <v>2654</v>
      </c>
      <c r="E260" s="638"/>
      <c r="F260" s="686"/>
      <c r="G260" s="442"/>
      <c r="H260" s="654"/>
    </row>
    <row r="261" spans="1:8" x14ac:dyDescent="0.3">
      <c r="A261" s="431"/>
      <c r="D261" s="675"/>
      <c r="E261" s="638"/>
      <c r="F261" s="686"/>
      <c r="G261" s="442"/>
      <c r="H261" s="654"/>
    </row>
    <row r="262" spans="1:8" x14ac:dyDescent="0.3">
      <c r="A262" s="431"/>
      <c r="D262" s="675" t="s">
        <v>2655</v>
      </c>
      <c r="E262" s="638"/>
      <c r="F262" s="686"/>
      <c r="G262" s="442"/>
      <c r="H262" s="382">
        <f>H106</f>
        <v>0</v>
      </c>
    </row>
    <row r="263" spans="1:8" x14ac:dyDescent="0.3">
      <c r="A263" s="431"/>
      <c r="D263" s="675" t="s">
        <v>2656</v>
      </c>
      <c r="E263" s="638"/>
      <c r="F263" s="686"/>
      <c r="G263" s="442"/>
      <c r="H263" s="382">
        <f>H123</f>
        <v>0</v>
      </c>
    </row>
    <row r="264" spans="1:8" x14ac:dyDescent="0.3">
      <c r="A264" s="431"/>
      <c r="D264" s="675" t="s">
        <v>2657</v>
      </c>
      <c r="E264" s="638"/>
      <c r="F264" s="686"/>
      <c r="G264" s="442"/>
      <c r="H264" s="382">
        <f>H131</f>
        <v>0</v>
      </c>
    </row>
    <row r="265" spans="1:8" x14ac:dyDescent="0.3">
      <c r="A265" s="431"/>
      <c r="D265" s="688" t="s">
        <v>2455</v>
      </c>
      <c r="E265" s="638"/>
      <c r="F265" s="686"/>
      <c r="G265" s="442"/>
      <c r="H265" s="382">
        <f>H166</f>
        <v>0</v>
      </c>
    </row>
    <row r="266" spans="1:8" x14ac:dyDescent="0.3">
      <c r="A266" s="431"/>
      <c r="D266" s="688" t="s">
        <v>2658</v>
      </c>
      <c r="E266" s="638"/>
      <c r="F266" s="686"/>
      <c r="G266" s="442"/>
      <c r="H266" s="382">
        <f>H181</f>
        <v>0</v>
      </c>
    </row>
    <row r="267" spans="1:8" x14ac:dyDescent="0.3">
      <c r="A267" s="431"/>
      <c r="D267" s="688" t="s">
        <v>2555</v>
      </c>
      <c r="E267" s="638"/>
      <c r="F267" s="686"/>
      <c r="G267" s="442"/>
      <c r="H267" s="382">
        <f>H190</f>
        <v>0</v>
      </c>
    </row>
    <row r="268" spans="1:8" x14ac:dyDescent="0.3">
      <c r="A268" s="431"/>
      <c r="D268" s="675" t="s">
        <v>2659</v>
      </c>
      <c r="E268" s="638"/>
      <c r="F268" s="686"/>
      <c r="G268" s="442"/>
      <c r="H268" s="382">
        <f>H237</f>
        <v>0</v>
      </c>
    </row>
    <row r="269" spans="1:8" x14ac:dyDescent="0.3">
      <c r="A269" s="431"/>
      <c r="D269" s="675" t="s">
        <v>2632</v>
      </c>
      <c r="E269" s="655"/>
      <c r="F269" s="689"/>
      <c r="G269" s="444"/>
      <c r="H269" s="537">
        <f>H252</f>
        <v>0</v>
      </c>
    </row>
    <row r="270" spans="1:8" x14ac:dyDescent="0.3">
      <c r="A270" s="439"/>
      <c r="D270" s="670"/>
      <c r="E270" s="638"/>
      <c r="F270" s="686"/>
      <c r="G270" s="442"/>
      <c r="H270" s="707"/>
    </row>
    <row r="271" spans="1:8" x14ac:dyDescent="0.3">
      <c r="A271" s="431"/>
      <c r="D271" s="639" t="s">
        <v>2660</v>
      </c>
      <c r="E271" s="638"/>
      <c r="F271" s="686"/>
      <c r="G271" s="442"/>
      <c r="H271" s="704">
        <f>SUM(H262:H270)</f>
        <v>0</v>
      </c>
    </row>
    <row r="272" spans="1:8" x14ac:dyDescent="0.3">
      <c r="A272" s="431"/>
      <c r="D272" s="639"/>
      <c r="E272" s="638"/>
      <c r="F272" s="686"/>
      <c r="G272" s="442"/>
      <c r="H272" s="654"/>
    </row>
    <row r="273" spans="1:8" x14ac:dyDescent="0.3">
      <c r="A273" s="438" t="s">
        <v>2661</v>
      </c>
      <c r="D273" s="690" t="s">
        <v>2662</v>
      </c>
      <c r="E273" s="638"/>
      <c r="F273" s="686"/>
      <c r="G273" s="442"/>
      <c r="H273" s="654"/>
    </row>
    <row r="274" spans="1:8" x14ac:dyDescent="0.3">
      <c r="A274" s="431"/>
      <c r="D274" s="639"/>
      <c r="E274" s="638"/>
      <c r="F274" s="686"/>
      <c r="G274" s="442"/>
      <c r="H274" s="654"/>
    </row>
    <row r="275" spans="1:8" x14ac:dyDescent="0.3">
      <c r="B275" s="431"/>
      <c r="C275" s="431"/>
      <c r="D275" s="688" t="s">
        <v>2663</v>
      </c>
      <c r="E275" s="638"/>
      <c r="F275" s="686"/>
      <c r="G275" s="442"/>
      <c r="H275" s="382"/>
    </row>
    <row r="276" spans="1:8" x14ac:dyDescent="0.3">
      <c r="B276" s="431"/>
      <c r="C276" s="431"/>
      <c r="D276" s="688" t="s">
        <v>2664</v>
      </c>
      <c r="E276" s="638"/>
      <c r="F276" s="686"/>
      <c r="G276" s="442"/>
      <c r="H276" s="382"/>
    </row>
    <row r="277" spans="1:8" x14ac:dyDescent="0.3">
      <c r="B277" s="431"/>
      <c r="C277" s="431"/>
      <c r="D277" s="688" t="s">
        <v>2665</v>
      </c>
      <c r="E277" s="638"/>
      <c r="F277" s="686"/>
      <c r="G277" s="442"/>
      <c r="H277" s="382"/>
    </row>
    <row r="278" spans="1:8" x14ac:dyDescent="0.3">
      <c r="B278" s="431"/>
      <c r="C278" s="431"/>
      <c r="D278" s="688" t="s">
        <v>2666</v>
      </c>
      <c r="E278" s="638"/>
      <c r="F278" s="686"/>
      <c r="G278" s="442"/>
      <c r="H278" s="382"/>
    </row>
    <row r="279" spans="1:8" x14ac:dyDescent="0.3">
      <c r="B279" s="431"/>
      <c r="C279" s="431"/>
      <c r="D279" s="688" t="s">
        <v>2667</v>
      </c>
      <c r="E279" s="638"/>
      <c r="F279" s="686"/>
      <c r="G279" s="444"/>
      <c r="H279" s="537"/>
    </row>
    <row r="280" spans="1:8" x14ac:dyDescent="0.3">
      <c r="B280" s="431"/>
      <c r="C280" s="431"/>
      <c r="D280" s="690"/>
      <c r="E280" s="638"/>
      <c r="F280" s="686"/>
      <c r="G280" s="442"/>
      <c r="H280" s="654"/>
    </row>
    <row r="281" spans="1:8" x14ac:dyDescent="0.3">
      <c r="B281" s="431"/>
      <c r="C281" s="431"/>
      <c r="D281" s="690" t="s">
        <v>2668</v>
      </c>
      <c r="E281" s="638"/>
      <c r="F281" s="686"/>
      <c r="G281" s="442"/>
      <c r="H281" s="704">
        <f>SUM(H275:H280)</f>
        <v>0</v>
      </c>
    </row>
    <row r="282" spans="1:8" x14ac:dyDescent="0.3">
      <c r="B282" s="431"/>
      <c r="C282" s="431"/>
      <c r="D282" s="639"/>
      <c r="E282" s="638"/>
      <c r="F282" s="686"/>
      <c r="G282" s="442"/>
      <c r="H282" s="654"/>
    </row>
    <row r="283" spans="1:8" ht="14.5" x14ac:dyDescent="0.3">
      <c r="B283" s="431"/>
      <c r="C283" s="431"/>
      <c r="D283" s="685" t="s">
        <v>1836</v>
      </c>
      <c r="E283" s="638"/>
      <c r="F283" s="686"/>
      <c r="G283" s="442"/>
      <c r="H283" s="654"/>
    </row>
    <row r="284" spans="1:8" ht="14.3" customHeight="1" x14ac:dyDescent="0.3">
      <c r="B284" s="431"/>
      <c r="C284" s="431"/>
      <c r="D284" s="685"/>
      <c r="E284" s="638"/>
      <c r="F284" s="686"/>
      <c r="G284" s="442"/>
      <c r="H284" s="707"/>
    </row>
    <row r="285" spans="1:8" x14ac:dyDescent="0.3">
      <c r="B285" s="431"/>
      <c r="C285" s="431"/>
      <c r="D285" s="688" t="s">
        <v>2669</v>
      </c>
      <c r="E285" s="638"/>
      <c r="F285" s="686"/>
      <c r="G285" s="442"/>
      <c r="H285" s="396"/>
    </row>
    <row r="286" spans="1:8" ht="14.5" x14ac:dyDescent="0.3">
      <c r="B286" s="403"/>
      <c r="C286" s="403"/>
      <c r="D286" s="691"/>
      <c r="E286" s="638"/>
      <c r="F286" s="686"/>
      <c r="G286" s="442"/>
      <c r="H286" s="654"/>
    </row>
    <row r="287" spans="1:8" ht="14.5" x14ac:dyDescent="0.3">
      <c r="B287" s="431"/>
      <c r="C287" s="431"/>
      <c r="D287" s="691"/>
      <c r="E287" s="638"/>
      <c r="F287" s="686"/>
      <c r="G287" s="442"/>
      <c r="H287" s="654"/>
    </row>
    <row r="288" spans="1:8" ht="14.5" x14ac:dyDescent="0.35">
      <c r="B288" s="404"/>
      <c r="C288" s="404"/>
      <c r="D288" s="440" t="s">
        <v>1692</v>
      </c>
      <c r="F288" s="437"/>
      <c r="G288" s="442"/>
      <c r="H288" s="708">
        <f>SUM(H271,H281,H285)</f>
        <v>0</v>
      </c>
    </row>
  </sheetData>
  <sheetProtection algorithmName="SHA-512" hashValue="/SQ8rIwxil+5L2YXDBf4L6Lwb1KyRpCB4PqjD9155njsq4VpPBkGKEeU/J3dDFl88rSn6S+1x7fcDte+tNPdxg==" saltValue="+GEd5M/RZ6NsDVw4lEGS6w==" spinCount="100000" sheet="1" objects="1" scenarios="1"/>
  <pageMargins left="0.74803149606299213" right="0.70866141732283472" top="0.82677165354330717" bottom="0.78740157480314965" header="0.31496062992125984" footer="0.31496062992125984"/>
  <pageSetup paperSize="9" firstPageNumber="0" orientation="landscape" horizontalDpi="300" verticalDpi="300" r:id="rId1"/>
  <headerFooter alignWithMargins="0">
    <oddHeader>&amp;LRekonstrukce plynové kotelny 
Rokycanské nemocnice&amp;CD1. SO 01 –  Kotelna
 D1.1.4f Silnoproudá instalace, MaR&amp;R D.2.1d-E/MR-T07
&amp;"Arial CE,Tučné"Cenová kalkulace</oddHeader>
    <oddFooter>&amp;LDatum: 04/2022&amp;CStupeň dokum. DSP(DPS)&amp;RListů:&amp;N
List:&amp;P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9506B-4662-421F-815F-09FF9F20BCFA}">
  <sheetPr>
    <pageSetUpPr fitToPage="1"/>
  </sheetPr>
  <dimension ref="B2:BM307"/>
  <sheetViews>
    <sheetView showGridLines="0" topLeftCell="A254" workbookViewId="0">
      <selection activeCell="H138" sqref="H138"/>
    </sheetView>
  </sheetViews>
  <sheetFormatPr defaultRowHeight="10.3" x14ac:dyDescent="0.25"/>
  <cols>
    <col min="1" max="1" width="8.33203125" style="538" customWidth="1"/>
    <col min="2" max="2" width="1.21875" style="538" customWidth="1"/>
    <col min="3" max="3" width="4.109375" style="538" customWidth="1"/>
    <col min="4" max="4" width="4.33203125" style="538" customWidth="1"/>
    <col min="5" max="5" width="17.109375" style="538" customWidth="1"/>
    <col min="6" max="6" width="50.77734375" style="538" customWidth="1"/>
    <col min="7" max="7" width="7.44140625" style="538" customWidth="1"/>
    <col min="8" max="8" width="14" style="538" customWidth="1"/>
    <col min="9" max="9" width="15.77734375" style="538" customWidth="1"/>
    <col min="10" max="10" width="22.33203125" style="538" customWidth="1"/>
    <col min="11" max="11" width="22.33203125" style="538" hidden="1" customWidth="1"/>
    <col min="12" max="12" width="9.33203125" style="538" customWidth="1"/>
    <col min="13" max="13" width="10.77734375" style="538" hidden="1" customWidth="1"/>
    <col min="14" max="14" width="8.88671875" style="538"/>
    <col min="15" max="20" width="14.109375" style="538" hidden="1" customWidth="1"/>
    <col min="21" max="21" width="16.33203125" style="538" hidden="1" customWidth="1"/>
    <col min="22" max="22" width="12.33203125" style="538" customWidth="1"/>
    <col min="23" max="23" width="16.33203125" style="538" customWidth="1"/>
    <col min="24" max="24" width="12.33203125" style="538" customWidth="1"/>
    <col min="25" max="25" width="15" style="538" customWidth="1"/>
    <col min="26" max="26" width="11" style="538" customWidth="1"/>
    <col min="27" max="27" width="15" style="538" customWidth="1"/>
    <col min="28" max="28" width="16.33203125" style="538" customWidth="1"/>
    <col min="29" max="29" width="11" style="538" customWidth="1"/>
    <col min="30" max="30" width="15" style="538" customWidth="1"/>
    <col min="31" max="31" width="16.33203125" style="538" customWidth="1"/>
    <col min="32" max="16384" width="8.88671875" style="538"/>
  </cols>
  <sheetData>
    <row r="2" spans="2:46" ht="36.950000000000003" customHeight="1" x14ac:dyDescent="0.25">
      <c r="L2" s="628" t="s">
        <v>6</v>
      </c>
      <c r="M2" s="627"/>
      <c r="N2" s="627"/>
      <c r="O2" s="627"/>
      <c r="P2" s="627"/>
      <c r="Q2" s="627"/>
      <c r="R2" s="627"/>
      <c r="S2" s="627"/>
      <c r="T2" s="627"/>
      <c r="U2" s="627"/>
      <c r="V2" s="627"/>
      <c r="AT2" s="543" t="s">
        <v>3020</v>
      </c>
    </row>
    <row r="3" spans="2:46" ht="6.9" customHeight="1" x14ac:dyDescent="0.25">
      <c r="B3" s="626"/>
      <c r="C3" s="625"/>
      <c r="D3" s="625"/>
      <c r="E3" s="625"/>
      <c r="F3" s="625"/>
      <c r="G3" s="625"/>
      <c r="H3" s="625"/>
      <c r="I3" s="625"/>
      <c r="J3" s="625"/>
      <c r="K3" s="625"/>
      <c r="L3" s="616"/>
      <c r="AT3" s="543" t="s">
        <v>85</v>
      </c>
    </row>
    <row r="4" spans="2:46" ht="24.9" customHeight="1" x14ac:dyDescent="0.25">
      <c r="B4" s="616"/>
      <c r="C4" s="709"/>
      <c r="D4" s="710" t="s">
        <v>92</v>
      </c>
      <c r="E4" s="709"/>
      <c r="F4" s="709"/>
      <c r="G4" s="709"/>
      <c r="H4" s="709"/>
      <c r="I4" s="709"/>
      <c r="J4" s="709"/>
      <c r="L4" s="616"/>
      <c r="M4" s="624" t="s">
        <v>11</v>
      </c>
      <c r="AT4" s="543" t="s">
        <v>4</v>
      </c>
    </row>
    <row r="5" spans="2:46" ht="6.9" customHeight="1" x14ac:dyDescent="0.25">
      <c r="B5" s="616"/>
      <c r="C5" s="709"/>
      <c r="D5" s="709"/>
      <c r="E5" s="709"/>
      <c r="F5" s="709"/>
      <c r="G5" s="709"/>
      <c r="H5" s="709"/>
      <c r="I5" s="709"/>
      <c r="J5" s="709"/>
      <c r="L5" s="616"/>
    </row>
    <row r="6" spans="2:46" ht="12.05" customHeight="1" x14ac:dyDescent="0.25">
      <c r="B6" s="616"/>
      <c r="C6" s="709"/>
      <c r="D6" s="711" t="s">
        <v>15</v>
      </c>
      <c r="E6" s="709"/>
      <c r="F6" s="709"/>
      <c r="G6" s="709"/>
      <c r="H6" s="709"/>
      <c r="I6" s="709"/>
      <c r="J6" s="709"/>
      <c r="L6" s="616"/>
    </row>
    <row r="7" spans="2:46" ht="16.5" customHeight="1" x14ac:dyDescent="0.25">
      <c r="B7" s="616"/>
      <c r="C7" s="709"/>
      <c r="D7" s="709"/>
      <c r="E7" s="712" t="str">
        <f>'[1]Rekapitulace stavby'!K6</f>
        <v>Rekonstrukce plynové kotelny Rokycanské nemocnice</v>
      </c>
      <c r="F7" s="713"/>
      <c r="G7" s="713"/>
      <c r="H7" s="713"/>
      <c r="I7" s="709"/>
      <c r="J7" s="709"/>
      <c r="L7" s="616"/>
    </row>
    <row r="8" spans="2:46" s="539" customFormat="1" ht="12.05" customHeight="1" x14ac:dyDescent="0.25">
      <c r="B8" s="540"/>
      <c r="C8" s="714"/>
      <c r="D8" s="711" t="s">
        <v>93</v>
      </c>
      <c r="E8" s="714"/>
      <c r="F8" s="714"/>
      <c r="G8" s="714"/>
      <c r="H8" s="714"/>
      <c r="I8" s="714"/>
      <c r="J8" s="714"/>
      <c r="L8" s="540"/>
    </row>
    <row r="9" spans="2:46" s="539" customFormat="1" ht="30.05" customHeight="1" x14ac:dyDescent="0.25">
      <c r="B9" s="540"/>
      <c r="C9" s="714"/>
      <c r="D9" s="714"/>
      <c r="E9" s="715" t="s">
        <v>3019</v>
      </c>
      <c r="F9" s="716"/>
      <c r="G9" s="716"/>
      <c r="H9" s="716"/>
      <c r="I9" s="714"/>
      <c r="J9" s="714"/>
      <c r="L9" s="540"/>
    </row>
    <row r="10" spans="2:46" s="539" customFormat="1" x14ac:dyDescent="0.25">
      <c r="B10" s="540"/>
      <c r="C10" s="714"/>
      <c r="D10" s="714"/>
      <c r="E10" s="714"/>
      <c r="F10" s="714"/>
      <c r="G10" s="714"/>
      <c r="H10" s="714"/>
      <c r="I10" s="714"/>
      <c r="J10" s="714"/>
      <c r="L10" s="540"/>
    </row>
    <row r="11" spans="2:46" s="539" customFormat="1" ht="12.05" customHeight="1" x14ac:dyDescent="0.25">
      <c r="B11" s="540"/>
      <c r="C11" s="714"/>
      <c r="D11" s="711" t="s">
        <v>17</v>
      </c>
      <c r="E11" s="714"/>
      <c r="F11" s="717" t="s">
        <v>3</v>
      </c>
      <c r="G11" s="714"/>
      <c r="H11" s="714"/>
      <c r="I11" s="711" t="s">
        <v>19</v>
      </c>
      <c r="J11" s="717" t="s">
        <v>3</v>
      </c>
      <c r="L11" s="540"/>
    </row>
    <row r="12" spans="2:46" s="539" customFormat="1" ht="12.05" customHeight="1" x14ac:dyDescent="0.25">
      <c r="B12" s="540"/>
      <c r="C12" s="714"/>
      <c r="D12" s="711" t="s">
        <v>21</v>
      </c>
      <c r="E12" s="714"/>
      <c r="F12" s="717" t="s">
        <v>22</v>
      </c>
      <c r="G12" s="714"/>
      <c r="H12" s="714"/>
      <c r="I12" s="711" t="s">
        <v>23</v>
      </c>
      <c r="J12" s="718" t="str">
        <f>'[1]Rekapitulace stavby'!AN8</f>
        <v>15. 3. 2023</v>
      </c>
      <c r="L12" s="540"/>
    </row>
    <row r="13" spans="2:46" s="539" customFormat="1" ht="10.75" customHeight="1" x14ac:dyDescent="0.25">
      <c r="B13" s="540"/>
      <c r="C13" s="714"/>
      <c r="D13" s="714"/>
      <c r="E13" s="714"/>
      <c r="F13" s="714"/>
      <c r="G13" s="714"/>
      <c r="H13" s="714"/>
      <c r="I13" s="714"/>
      <c r="J13" s="714"/>
      <c r="L13" s="540"/>
    </row>
    <row r="14" spans="2:46" s="539" customFormat="1" ht="12.05" customHeight="1" x14ac:dyDescent="0.25">
      <c r="B14" s="540"/>
      <c r="C14" s="714"/>
      <c r="D14" s="711" t="s">
        <v>27</v>
      </c>
      <c r="E14" s="714"/>
      <c r="F14" s="714"/>
      <c r="G14" s="714"/>
      <c r="H14" s="714"/>
      <c r="I14" s="711" t="s">
        <v>28</v>
      </c>
      <c r="J14" s="717" t="s">
        <v>3018</v>
      </c>
      <c r="L14" s="540"/>
    </row>
    <row r="15" spans="2:46" s="539" customFormat="1" ht="18" customHeight="1" x14ac:dyDescent="0.25">
      <c r="B15" s="540"/>
      <c r="C15" s="714"/>
      <c r="D15" s="714"/>
      <c r="E15" s="717" t="s">
        <v>3017</v>
      </c>
      <c r="F15" s="714"/>
      <c r="G15" s="714"/>
      <c r="H15" s="714"/>
      <c r="I15" s="711" t="s">
        <v>31</v>
      </c>
      <c r="J15" s="717" t="s">
        <v>3</v>
      </c>
      <c r="L15" s="540"/>
    </row>
    <row r="16" spans="2:46" s="539" customFormat="1" ht="6.9" customHeight="1" x14ac:dyDescent="0.25">
      <c r="B16" s="540"/>
      <c r="C16" s="714"/>
      <c r="D16" s="714"/>
      <c r="E16" s="714"/>
      <c r="F16" s="714"/>
      <c r="G16" s="714"/>
      <c r="H16" s="714"/>
      <c r="I16" s="714"/>
      <c r="J16" s="714"/>
      <c r="L16" s="540"/>
    </row>
    <row r="17" spans="2:12" s="539" customFormat="1" ht="12.05" customHeight="1" x14ac:dyDescent="0.25">
      <c r="B17" s="540"/>
      <c r="D17" s="589" t="s">
        <v>2995</v>
      </c>
      <c r="I17" s="589" t="s">
        <v>28</v>
      </c>
      <c r="J17" s="621" t="str">
        <f>'[1]Rekapitulace stavby'!AN13</f>
        <v>Vyplň údaj</v>
      </c>
      <c r="L17" s="540"/>
    </row>
    <row r="18" spans="2:12" s="539" customFormat="1" ht="18" customHeight="1" x14ac:dyDescent="0.25">
      <c r="B18" s="540"/>
      <c r="E18" s="623" t="str">
        <f>'[1]Rekapitulace stavby'!E14</f>
        <v>Vyplň údaj</v>
      </c>
      <c r="F18" s="622"/>
      <c r="G18" s="622"/>
      <c r="H18" s="622"/>
      <c r="I18" s="589" t="s">
        <v>31</v>
      </c>
      <c r="J18" s="621" t="str">
        <f>'[1]Rekapitulace stavby'!AN14</f>
        <v>Vyplň údaj</v>
      </c>
      <c r="L18" s="540"/>
    </row>
    <row r="19" spans="2:12" s="539" customFormat="1" ht="6.9" customHeight="1" x14ac:dyDescent="0.25">
      <c r="B19" s="540"/>
      <c r="L19" s="540"/>
    </row>
    <row r="20" spans="2:12" s="539" customFormat="1" ht="12.05" customHeight="1" x14ac:dyDescent="0.25">
      <c r="B20" s="540"/>
      <c r="D20" s="711" t="s">
        <v>34</v>
      </c>
      <c r="E20" s="714"/>
      <c r="F20" s="714"/>
      <c r="G20" s="714"/>
      <c r="H20" s="714"/>
      <c r="I20" s="711" t="s">
        <v>28</v>
      </c>
      <c r="J20" s="717" t="s">
        <v>3016</v>
      </c>
      <c r="L20" s="540"/>
    </row>
    <row r="21" spans="2:12" s="539" customFormat="1" ht="18" customHeight="1" x14ac:dyDescent="0.25">
      <c r="B21" s="540"/>
      <c r="D21" s="714"/>
      <c r="E21" s="717" t="s">
        <v>3015</v>
      </c>
      <c r="F21" s="714"/>
      <c r="G21" s="714"/>
      <c r="H21" s="714"/>
      <c r="I21" s="711" t="s">
        <v>31</v>
      </c>
      <c r="J21" s="717" t="s">
        <v>3</v>
      </c>
      <c r="L21" s="540"/>
    </row>
    <row r="22" spans="2:12" s="539" customFormat="1" ht="6.9" customHeight="1" x14ac:dyDescent="0.25">
      <c r="B22" s="540"/>
      <c r="D22" s="714"/>
      <c r="E22" s="714"/>
      <c r="F22" s="714"/>
      <c r="G22" s="714"/>
      <c r="H22" s="714"/>
      <c r="I22" s="714"/>
      <c r="J22" s="714"/>
      <c r="L22" s="540"/>
    </row>
    <row r="23" spans="2:12" s="539" customFormat="1" ht="12.05" customHeight="1" x14ac:dyDescent="0.25">
      <c r="B23" s="540"/>
      <c r="D23" s="711" t="s">
        <v>38</v>
      </c>
      <c r="E23" s="714"/>
      <c r="F23" s="714"/>
      <c r="G23" s="714"/>
      <c r="H23" s="714"/>
      <c r="I23" s="711" t="s">
        <v>28</v>
      </c>
      <c r="J23" s="717" t="s">
        <v>3</v>
      </c>
      <c r="L23" s="540"/>
    </row>
    <row r="24" spans="2:12" s="539" customFormat="1" ht="18" customHeight="1" x14ac:dyDescent="0.25">
      <c r="B24" s="540"/>
      <c r="D24" s="714"/>
      <c r="E24" s="717" t="s">
        <v>3014</v>
      </c>
      <c r="F24" s="714"/>
      <c r="G24" s="714"/>
      <c r="H24" s="714"/>
      <c r="I24" s="711" t="s">
        <v>31</v>
      </c>
      <c r="J24" s="717" t="s">
        <v>3</v>
      </c>
      <c r="L24" s="540"/>
    </row>
    <row r="25" spans="2:12" s="539" customFormat="1" ht="6.9" customHeight="1" x14ac:dyDescent="0.25">
      <c r="B25" s="540"/>
      <c r="D25" s="714"/>
      <c r="E25" s="714"/>
      <c r="F25" s="714"/>
      <c r="G25" s="714"/>
      <c r="H25" s="714"/>
      <c r="I25" s="714"/>
      <c r="J25" s="714"/>
      <c r="L25" s="540"/>
    </row>
    <row r="26" spans="2:12" s="539" customFormat="1" ht="12.05" customHeight="1" x14ac:dyDescent="0.25">
      <c r="B26" s="540"/>
      <c r="D26" s="711" t="s">
        <v>39</v>
      </c>
      <c r="E26" s="714"/>
      <c r="F26" s="714"/>
      <c r="G26" s="714"/>
      <c r="H26" s="714"/>
      <c r="I26" s="714"/>
      <c r="J26" s="714"/>
      <c r="L26" s="540"/>
    </row>
    <row r="27" spans="2:12" s="619" customFormat="1" ht="16.5" customHeight="1" x14ac:dyDescent="0.25">
      <c r="B27" s="620"/>
      <c r="D27" s="719"/>
      <c r="E27" s="720" t="s">
        <v>3</v>
      </c>
      <c r="F27" s="720"/>
      <c r="G27" s="720"/>
      <c r="H27" s="720"/>
      <c r="I27" s="719"/>
      <c r="J27" s="719"/>
      <c r="L27" s="620"/>
    </row>
    <row r="28" spans="2:12" s="539" customFormat="1" ht="6.9" customHeight="1" x14ac:dyDescent="0.25">
      <c r="B28" s="540"/>
      <c r="D28" s="714"/>
      <c r="E28" s="714"/>
      <c r="F28" s="714"/>
      <c r="G28" s="714"/>
      <c r="H28" s="714"/>
      <c r="I28" s="714"/>
      <c r="J28" s="714"/>
      <c r="L28" s="540"/>
    </row>
    <row r="29" spans="2:12" s="539" customFormat="1" ht="6.9" customHeight="1" x14ac:dyDescent="0.25">
      <c r="B29" s="540"/>
      <c r="D29" s="721"/>
      <c r="E29" s="721"/>
      <c r="F29" s="721"/>
      <c r="G29" s="721"/>
      <c r="H29" s="721"/>
      <c r="I29" s="721"/>
      <c r="J29" s="721"/>
      <c r="K29" s="577"/>
      <c r="L29" s="540"/>
    </row>
    <row r="30" spans="2:12" s="539" customFormat="1" ht="14.4" customHeight="1" x14ac:dyDescent="0.25">
      <c r="B30" s="540"/>
      <c r="D30" s="717" t="s">
        <v>3013</v>
      </c>
      <c r="E30" s="714"/>
      <c r="F30" s="714"/>
      <c r="G30" s="714"/>
      <c r="H30" s="714"/>
      <c r="I30" s="714"/>
      <c r="J30" s="722">
        <f>J96</f>
        <v>0</v>
      </c>
      <c r="L30" s="540"/>
    </row>
    <row r="31" spans="2:12" s="539" customFormat="1" ht="14.4" customHeight="1" x14ac:dyDescent="0.25">
      <c r="B31" s="540"/>
      <c r="D31" s="723" t="s">
        <v>1555</v>
      </c>
      <c r="E31" s="714"/>
      <c r="F31" s="714"/>
      <c r="G31" s="714"/>
      <c r="H31" s="714"/>
      <c r="I31" s="714"/>
      <c r="J31" s="722">
        <f>J108</f>
        <v>0</v>
      </c>
      <c r="L31" s="540"/>
    </row>
    <row r="32" spans="2:12" s="539" customFormat="1" ht="25.4" customHeight="1" x14ac:dyDescent="0.25">
      <c r="B32" s="540"/>
      <c r="D32" s="724" t="s">
        <v>41</v>
      </c>
      <c r="E32" s="714"/>
      <c r="F32" s="714"/>
      <c r="G32" s="714"/>
      <c r="H32" s="714"/>
      <c r="I32" s="714"/>
      <c r="J32" s="725">
        <f>ROUND(J30 + J31, 2)</f>
        <v>0</v>
      </c>
      <c r="L32" s="540"/>
    </row>
    <row r="33" spans="2:12" s="539" customFormat="1" ht="6.9" customHeight="1" x14ac:dyDescent="0.25">
      <c r="B33" s="540"/>
      <c r="D33" s="721"/>
      <c r="E33" s="721"/>
      <c r="F33" s="721"/>
      <c r="G33" s="721"/>
      <c r="H33" s="721"/>
      <c r="I33" s="721"/>
      <c r="J33" s="721"/>
      <c r="K33" s="577"/>
      <c r="L33" s="540"/>
    </row>
    <row r="34" spans="2:12" s="539" customFormat="1" ht="14.4" customHeight="1" x14ac:dyDescent="0.25">
      <c r="B34" s="540"/>
      <c r="D34" s="714"/>
      <c r="E34" s="714"/>
      <c r="F34" s="726" t="s">
        <v>43</v>
      </c>
      <c r="G34" s="714"/>
      <c r="H34" s="714"/>
      <c r="I34" s="726" t="s">
        <v>42</v>
      </c>
      <c r="J34" s="726" t="s">
        <v>44</v>
      </c>
      <c r="L34" s="540"/>
    </row>
    <row r="35" spans="2:12" s="539" customFormat="1" ht="14.4" customHeight="1" x14ac:dyDescent="0.25">
      <c r="B35" s="540"/>
      <c r="D35" s="727" t="s">
        <v>45</v>
      </c>
      <c r="E35" s="711" t="s">
        <v>46</v>
      </c>
      <c r="F35" s="728">
        <f>ROUND((SUM(BE108:BE115) + SUM(BE135:BE306)),  2)</f>
        <v>0</v>
      </c>
      <c r="G35" s="714"/>
      <c r="H35" s="714"/>
      <c r="I35" s="729">
        <v>0.21</v>
      </c>
      <c r="J35" s="728">
        <f>ROUND(((SUM(BE108:BE115) + SUM(BE135:BE306))*I35),  2)</f>
        <v>0</v>
      </c>
      <c r="L35" s="540"/>
    </row>
    <row r="36" spans="2:12" s="539" customFormat="1" ht="14.4" customHeight="1" x14ac:dyDescent="0.25">
      <c r="B36" s="540"/>
      <c r="D36" s="714"/>
      <c r="E36" s="711" t="s">
        <v>47</v>
      </c>
      <c r="F36" s="728">
        <f>ROUND((SUM(BF108:BF115) + SUM(BF135:BF306)),  2)</f>
        <v>0</v>
      </c>
      <c r="G36" s="714"/>
      <c r="H36" s="714"/>
      <c r="I36" s="729">
        <v>0.15</v>
      </c>
      <c r="J36" s="728">
        <f>ROUND(((SUM(BF108:BF115) + SUM(BF135:BF306))*I36),  2)</f>
        <v>0</v>
      </c>
      <c r="L36" s="540"/>
    </row>
    <row r="37" spans="2:12" s="539" customFormat="1" ht="14.4" hidden="1" customHeight="1" x14ac:dyDescent="0.25">
      <c r="B37" s="540"/>
      <c r="D37" s="714"/>
      <c r="E37" s="711" t="s">
        <v>48</v>
      </c>
      <c r="F37" s="728">
        <f>ROUND((SUM(BG108:BG115) + SUM(BG135:BG306)),  2)</f>
        <v>0</v>
      </c>
      <c r="G37" s="714"/>
      <c r="H37" s="714"/>
      <c r="I37" s="729">
        <v>0.21</v>
      </c>
      <c r="J37" s="728">
        <f>0</f>
        <v>0</v>
      </c>
      <c r="L37" s="540"/>
    </row>
    <row r="38" spans="2:12" s="539" customFormat="1" ht="14.4" hidden="1" customHeight="1" x14ac:dyDescent="0.25">
      <c r="B38" s="540"/>
      <c r="D38" s="714"/>
      <c r="E38" s="711" t="s">
        <v>49</v>
      </c>
      <c r="F38" s="728">
        <f>ROUND((SUM(BH108:BH115) + SUM(BH135:BH306)),  2)</f>
        <v>0</v>
      </c>
      <c r="G38" s="714"/>
      <c r="H38" s="714"/>
      <c r="I38" s="729">
        <v>0.15</v>
      </c>
      <c r="J38" s="728">
        <f>0</f>
        <v>0</v>
      </c>
      <c r="L38" s="540"/>
    </row>
    <row r="39" spans="2:12" s="539" customFormat="1" ht="14.4" hidden="1" customHeight="1" x14ac:dyDescent="0.25">
      <c r="B39" s="540"/>
      <c r="D39" s="714"/>
      <c r="E39" s="711" t="s">
        <v>50</v>
      </c>
      <c r="F39" s="728">
        <f>ROUND((SUM(BI108:BI115) + SUM(BI135:BI306)),  2)</f>
        <v>0</v>
      </c>
      <c r="G39" s="714"/>
      <c r="H39" s="714"/>
      <c r="I39" s="729">
        <v>0</v>
      </c>
      <c r="J39" s="728">
        <f>0</f>
        <v>0</v>
      </c>
      <c r="L39" s="540"/>
    </row>
    <row r="40" spans="2:12" s="539" customFormat="1" ht="6.9" customHeight="1" x14ac:dyDescent="0.25">
      <c r="B40" s="540"/>
      <c r="D40" s="714"/>
      <c r="E40" s="714"/>
      <c r="F40" s="714"/>
      <c r="G40" s="714"/>
      <c r="H40" s="714"/>
      <c r="I40" s="714"/>
      <c r="J40" s="714"/>
      <c r="L40" s="540"/>
    </row>
    <row r="41" spans="2:12" s="539" customFormat="1" ht="25.4" customHeight="1" x14ac:dyDescent="0.25">
      <c r="B41" s="540"/>
      <c r="C41" s="598"/>
      <c r="D41" s="730" t="s">
        <v>51</v>
      </c>
      <c r="E41" s="731"/>
      <c r="F41" s="731"/>
      <c r="G41" s="732" t="s">
        <v>52</v>
      </c>
      <c r="H41" s="733" t="s">
        <v>53</v>
      </c>
      <c r="I41" s="731"/>
      <c r="J41" s="734">
        <f>SUM(J32:J39)</f>
        <v>0</v>
      </c>
      <c r="K41" s="618"/>
      <c r="L41" s="540"/>
    </row>
    <row r="42" spans="2:12" s="539" customFormat="1" ht="14.4" customHeight="1" x14ac:dyDescent="0.25">
      <c r="B42" s="540"/>
      <c r="D42" s="714"/>
      <c r="E42" s="714"/>
      <c r="F42" s="714"/>
      <c r="G42" s="714"/>
      <c r="H42" s="714"/>
      <c r="I42" s="714"/>
      <c r="J42" s="714"/>
      <c r="L42" s="540"/>
    </row>
    <row r="43" spans="2:12" ht="14.4" customHeight="1" x14ac:dyDescent="0.25">
      <c r="B43" s="616"/>
      <c r="D43" s="709"/>
      <c r="E43" s="709"/>
      <c r="F43" s="709"/>
      <c r="G43" s="709"/>
      <c r="H43" s="709"/>
      <c r="I43" s="709"/>
      <c r="J43" s="709"/>
      <c r="L43" s="616"/>
    </row>
    <row r="44" spans="2:12" ht="14.4" customHeight="1" x14ac:dyDescent="0.25">
      <c r="B44" s="616"/>
      <c r="D44" s="709"/>
      <c r="E44" s="709"/>
      <c r="F44" s="709"/>
      <c r="G44" s="709"/>
      <c r="H44" s="709"/>
      <c r="I44" s="709"/>
      <c r="J44" s="709"/>
      <c r="L44" s="616"/>
    </row>
    <row r="45" spans="2:12" ht="14.4" customHeight="1" x14ac:dyDescent="0.25">
      <c r="B45" s="616"/>
      <c r="D45" s="709"/>
      <c r="E45" s="709"/>
      <c r="F45" s="709"/>
      <c r="G45" s="709"/>
      <c r="H45" s="709"/>
      <c r="I45" s="709"/>
      <c r="J45" s="709"/>
      <c r="L45" s="616"/>
    </row>
    <row r="46" spans="2:12" ht="14.4" customHeight="1" x14ac:dyDescent="0.25">
      <c r="B46" s="616"/>
      <c r="D46" s="709"/>
      <c r="E46" s="709"/>
      <c r="F46" s="709"/>
      <c r="G46" s="709"/>
      <c r="H46" s="709"/>
      <c r="I46" s="709"/>
      <c r="J46" s="709"/>
      <c r="L46" s="616"/>
    </row>
    <row r="47" spans="2:12" ht="14.4" customHeight="1" x14ac:dyDescent="0.25">
      <c r="B47" s="616"/>
      <c r="D47" s="709"/>
      <c r="E47" s="709"/>
      <c r="F47" s="709"/>
      <c r="G47" s="709"/>
      <c r="H47" s="709"/>
      <c r="I47" s="709"/>
      <c r="J47" s="709"/>
      <c r="L47" s="616"/>
    </row>
    <row r="48" spans="2:12" ht="14.4" customHeight="1" x14ac:dyDescent="0.25">
      <c r="B48" s="616"/>
      <c r="D48" s="709"/>
      <c r="E48" s="709"/>
      <c r="F48" s="709"/>
      <c r="G48" s="709"/>
      <c r="H48" s="709"/>
      <c r="I48" s="709"/>
      <c r="J48" s="709"/>
      <c r="L48" s="616"/>
    </row>
    <row r="49" spans="2:12" ht="14.4" customHeight="1" x14ac:dyDescent="0.25">
      <c r="B49" s="616"/>
      <c r="D49" s="709"/>
      <c r="E49" s="709"/>
      <c r="F49" s="709"/>
      <c r="G49" s="709"/>
      <c r="H49" s="709"/>
      <c r="I49" s="709"/>
      <c r="J49" s="709"/>
      <c r="L49" s="616"/>
    </row>
    <row r="50" spans="2:12" s="539" customFormat="1" ht="14.4" customHeight="1" x14ac:dyDescent="0.25">
      <c r="B50" s="540"/>
      <c r="D50" s="735" t="s">
        <v>1655</v>
      </c>
      <c r="E50" s="736"/>
      <c r="F50" s="736"/>
      <c r="G50" s="735" t="s">
        <v>3012</v>
      </c>
      <c r="H50" s="736"/>
      <c r="I50" s="736"/>
      <c r="J50" s="736"/>
      <c r="K50" s="617"/>
      <c r="L50" s="540"/>
    </row>
    <row r="51" spans="2:12" x14ac:dyDescent="0.25">
      <c r="B51" s="616"/>
      <c r="D51" s="709"/>
      <c r="E51" s="709"/>
      <c r="F51" s="709"/>
      <c r="G51" s="709"/>
      <c r="H51" s="709"/>
      <c r="I51" s="709"/>
      <c r="J51" s="709"/>
      <c r="L51" s="616"/>
    </row>
    <row r="52" spans="2:12" x14ac:dyDescent="0.25">
      <c r="B52" s="616"/>
      <c r="D52" s="709"/>
      <c r="E52" s="709"/>
      <c r="F52" s="709"/>
      <c r="G52" s="709"/>
      <c r="H52" s="709"/>
      <c r="I52" s="709"/>
      <c r="J52" s="709"/>
      <c r="L52" s="616"/>
    </row>
    <row r="53" spans="2:12" x14ac:dyDescent="0.25">
      <c r="B53" s="616"/>
      <c r="D53" s="709"/>
      <c r="E53" s="709"/>
      <c r="F53" s="709"/>
      <c r="G53" s="709"/>
      <c r="H53" s="709"/>
      <c r="I53" s="709"/>
      <c r="J53" s="709"/>
      <c r="L53" s="616"/>
    </row>
    <row r="54" spans="2:12" x14ac:dyDescent="0.25">
      <c r="B54" s="616"/>
      <c r="D54" s="709"/>
      <c r="E54" s="709"/>
      <c r="F54" s="709"/>
      <c r="G54" s="709"/>
      <c r="H54" s="709"/>
      <c r="I54" s="709"/>
      <c r="J54" s="709"/>
      <c r="L54" s="616"/>
    </row>
    <row r="55" spans="2:12" x14ac:dyDescent="0.25">
      <c r="B55" s="616"/>
      <c r="D55" s="709"/>
      <c r="E55" s="709"/>
      <c r="F55" s="709"/>
      <c r="G55" s="709"/>
      <c r="H55" s="709"/>
      <c r="I55" s="709"/>
      <c r="J55" s="709"/>
      <c r="L55" s="616"/>
    </row>
    <row r="56" spans="2:12" x14ac:dyDescent="0.25">
      <c r="B56" s="616"/>
      <c r="D56" s="709"/>
      <c r="E56" s="709"/>
      <c r="F56" s="709"/>
      <c r="G56" s="709"/>
      <c r="H56" s="709"/>
      <c r="I56" s="709"/>
      <c r="J56" s="709"/>
      <c r="L56" s="616"/>
    </row>
    <row r="57" spans="2:12" x14ac:dyDescent="0.25">
      <c r="B57" s="616"/>
      <c r="D57" s="709"/>
      <c r="E57" s="709"/>
      <c r="F57" s="709"/>
      <c r="G57" s="709"/>
      <c r="H57" s="709"/>
      <c r="I57" s="709"/>
      <c r="J57" s="709"/>
      <c r="L57" s="616"/>
    </row>
    <row r="58" spans="2:12" x14ac:dyDescent="0.25">
      <c r="B58" s="616"/>
      <c r="D58" s="709"/>
      <c r="E58" s="709"/>
      <c r="F58" s="709"/>
      <c r="G58" s="709"/>
      <c r="H58" s="709"/>
      <c r="I58" s="709"/>
      <c r="J58" s="709"/>
      <c r="L58" s="616"/>
    </row>
    <row r="59" spans="2:12" x14ac:dyDescent="0.25">
      <c r="B59" s="616"/>
      <c r="D59" s="709"/>
      <c r="E59" s="709"/>
      <c r="F59" s="709"/>
      <c r="G59" s="709"/>
      <c r="H59" s="709"/>
      <c r="I59" s="709"/>
      <c r="J59" s="709"/>
      <c r="L59" s="616"/>
    </row>
    <row r="60" spans="2:12" x14ac:dyDescent="0.25">
      <c r="B60" s="616"/>
      <c r="D60" s="709"/>
      <c r="E60" s="709"/>
      <c r="F60" s="709"/>
      <c r="G60" s="709"/>
      <c r="H60" s="709"/>
      <c r="I60" s="709"/>
      <c r="J60" s="709"/>
      <c r="L60" s="616"/>
    </row>
    <row r="61" spans="2:12" s="539" customFormat="1" ht="12.65" x14ac:dyDescent="0.25">
      <c r="B61" s="540"/>
      <c r="D61" s="737" t="s">
        <v>3010</v>
      </c>
      <c r="E61" s="738"/>
      <c r="F61" s="739" t="s">
        <v>3009</v>
      </c>
      <c r="G61" s="737" t="s">
        <v>3010</v>
      </c>
      <c r="H61" s="738"/>
      <c r="I61" s="738"/>
      <c r="J61" s="740" t="s">
        <v>3009</v>
      </c>
      <c r="K61" s="615"/>
      <c r="L61" s="540"/>
    </row>
    <row r="62" spans="2:12" x14ac:dyDescent="0.25">
      <c r="B62" s="616"/>
      <c r="D62" s="709"/>
      <c r="E62" s="709"/>
      <c r="F62" s="709"/>
      <c r="G62" s="709"/>
      <c r="H62" s="709"/>
      <c r="I62" s="709"/>
      <c r="J62" s="709"/>
      <c r="L62" s="616"/>
    </row>
    <row r="63" spans="2:12" x14ac:dyDescent="0.25">
      <c r="B63" s="616"/>
      <c r="D63" s="709"/>
      <c r="E63" s="709"/>
      <c r="F63" s="709"/>
      <c r="G63" s="709"/>
      <c r="H63" s="709"/>
      <c r="I63" s="709"/>
      <c r="J63" s="709"/>
      <c r="L63" s="616"/>
    </row>
    <row r="64" spans="2:12" x14ac:dyDescent="0.25">
      <c r="B64" s="616"/>
      <c r="D64" s="709"/>
      <c r="E64" s="709"/>
      <c r="F64" s="709"/>
      <c r="G64" s="709"/>
      <c r="H64" s="709"/>
      <c r="I64" s="709"/>
      <c r="J64" s="709"/>
      <c r="L64" s="616"/>
    </row>
    <row r="65" spans="2:12" s="539" customFormat="1" ht="12.65" x14ac:dyDescent="0.25">
      <c r="B65" s="540"/>
      <c r="D65" s="735" t="s">
        <v>3011</v>
      </c>
      <c r="E65" s="736"/>
      <c r="F65" s="736"/>
      <c r="G65" s="735" t="s">
        <v>1653</v>
      </c>
      <c r="H65" s="736"/>
      <c r="I65" s="736"/>
      <c r="J65" s="736"/>
      <c r="K65" s="617"/>
      <c r="L65" s="540"/>
    </row>
    <row r="66" spans="2:12" x14ac:dyDescent="0.25">
      <c r="B66" s="616"/>
      <c r="D66" s="709"/>
      <c r="E66" s="709"/>
      <c r="F66" s="709"/>
      <c r="G66" s="709"/>
      <c r="H66" s="709"/>
      <c r="I66" s="709"/>
      <c r="J66" s="709"/>
      <c r="L66" s="616"/>
    </row>
    <row r="67" spans="2:12" x14ac:dyDescent="0.25">
      <c r="B67" s="616"/>
      <c r="D67" s="709"/>
      <c r="E67" s="709"/>
      <c r="F67" s="709"/>
      <c r="G67" s="709"/>
      <c r="H67" s="709"/>
      <c r="I67" s="709"/>
      <c r="J67" s="709"/>
      <c r="L67" s="616"/>
    </row>
    <row r="68" spans="2:12" x14ac:dyDescent="0.25">
      <c r="B68" s="616"/>
      <c r="D68" s="709"/>
      <c r="E68" s="709"/>
      <c r="F68" s="709"/>
      <c r="G68" s="709"/>
      <c r="H68" s="709"/>
      <c r="I68" s="709"/>
      <c r="J68" s="709"/>
      <c r="L68" s="616"/>
    </row>
    <row r="69" spans="2:12" x14ac:dyDescent="0.25">
      <c r="B69" s="616"/>
      <c r="D69" s="709"/>
      <c r="E69" s="709"/>
      <c r="F69" s="709"/>
      <c r="G69" s="709"/>
      <c r="H69" s="709"/>
      <c r="I69" s="709"/>
      <c r="J69" s="709"/>
      <c r="L69" s="616"/>
    </row>
    <row r="70" spans="2:12" x14ac:dyDescent="0.25">
      <c r="B70" s="616"/>
      <c r="D70" s="709"/>
      <c r="E70" s="709"/>
      <c r="F70" s="709"/>
      <c r="G70" s="709"/>
      <c r="H70" s="709"/>
      <c r="I70" s="709"/>
      <c r="J70" s="709"/>
      <c r="L70" s="616"/>
    </row>
    <row r="71" spans="2:12" x14ac:dyDescent="0.25">
      <c r="B71" s="616"/>
      <c r="D71" s="709"/>
      <c r="E71" s="709"/>
      <c r="F71" s="709"/>
      <c r="G71" s="709"/>
      <c r="H71" s="709"/>
      <c r="I71" s="709"/>
      <c r="J71" s="709"/>
      <c r="L71" s="616"/>
    </row>
    <row r="72" spans="2:12" x14ac:dyDescent="0.25">
      <c r="B72" s="616"/>
      <c r="D72" s="709"/>
      <c r="E72" s="709"/>
      <c r="F72" s="709"/>
      <c r="G72" s="709"/>
      <c r="H72" s="709"/>
      <c r="I72" s="709"/>
      <c r="J72" s="709"/>
      <c r="L72" s="616"/>
    </row>
    <row r="73" spans="2:12" x14ac:dyDescent="0.25">
      <c r="B73" s="616"/>
      <c r="D73" s="709"/>
      <c r="E73" s="709"/>
      <c r="F73" s="709"/>
      <c r="G73" s="709"/>
      <c r="H73" s="709"/>
      <c r="I73" s="709"/>
      <c r="J73" s="709"/>
      <c r="L73" s="616"/>
    </row>
    <row r="74" spans="2:12" x14ac:dyDescent="0.25">
      <c r="B74" s="616"/>
      <c r="D74" s="709"/>
      <c r="E74" s="709"/>
      <c r="F74" s="709"/>
      <c r="G74" s="709"/>
      <c r="H74" s="709"/>
      <c r="I74" s="709"/>
      <c r="J74" s="709"/>
      <c r="L74" s="616"/>
    </row>
    <row r="75" spans="2:12" x14ac:dyDescent="0.25">
      <c r="B75" s="616"/>
      <c r="D75" s="709"/>
      <c r="E75" s="709"/>
      <c r="F75" s="709"/>
      <c r="G75" s="709"/>
      <c r="H75" s="709"/>
      <c r="I75" s="709"/>
      <c r="J75" s="709"/>
      <c r="L75" s="616"/>
    </row>
    <row r="76" spans="2:12" s="539" customFormat="1" ht="12.65" x14ac:dyDescent="0.25">
      <c r="B76" s="540"/>
      <c r="D76" s="737" t="s">
        <v>3010</v>
      </c>
      <c r="E76" s="738"/>
      <c r="F76" s="739" t="s">
        <v>3009</v>
      </c>
      <c r="G76" s="737" t="s">
        <v>3010</v>
      </c>
      <c r="H76" s="738"/>
      <c r="I76" s="738"/>
      <c r="J76" s="740" t="s">
        <v>3009</v>
      </c>
      <c r="K76" s="615"/>
      <c r="L76" s="540"/>
    </row>
    <row r="77" spans="2:12" s="539" customFormat="1" ht="14.4" customHeight="1" x14ac:dyDescent="0.25">
      <c r="B77" s="542"/>
      <c r="C77" s="541"/>
      <c r="D77" s="741"/>
      <c r="E77" s="741"/>
      <c r="F77" s="741"/>
      <c r="G77" s="741"/>
      <c r="H77" s="741"/>
      <c r="I77" s="741"/>
      <c r="J77" s="741"/>
      <c r="K77" s="541"/>
      <c r="L77" s="540"/>
    </row>
    <row r="78" spans="2:12" x14ac:dyDescent="0.25">
      <c r="D78" s="709"/>
      <c r="E78" s="709"/>
      <c r="F78" s="709"/>
      <c r="G78" s="709"/>
      <c r="H78" s="709"/>
      <c r="I78" s="709"/>
      <c r="J78" s="709"/>
    </row>
    <row r="79" spans="2:12" x14ac:dyDescent="0.25">
      <c r="D79" s="709"/>
      <c r="E79" s="709"/>
      <c r="F79" s="709"/>
      <c r="G79" s="709"/>
      <c r="H79" s="709"/>
      <c r="I79" s="709"/>
      <c r="J79" s="709"/>
    </row>
    <row r="80" spans="2:12" x14ac:dyDescent="0.25">
      <c r="D80" s="709"/>
      <c r="E80" s="709"/>
      <c r="F80" s="709"/>
      <c r="G80" s="709"/>
      <c r="H80" s="709"/>
      <c r="I80" s="709"/>
      <c r="J80" s="709"/>
    </row>
    <row r="81" spans="2:47" s="539" customFormat="1" ht="6.9" customHeight="1" x14ac:dyDescent="0.25">
      <c r="B81" s="597"/>
      <c r="C81" s="596"/>
      <c r="D81" s="742"/>
      <c r="E81" s="742"/>
      <c r="F81" s="742"/>
      <c r="G81" s="742"/>
      <c r="H81" s="742"/>
      <c r="I81" s="742"/>
      <c r="J81" s="742"/>
      <c r="K81" s="596"/>
      <c r="L81" s="540"/>
    </row>
    <row r="82" spans="2:47" s="539" customFormat="1" ht="24.9" customHeight="1" x14ac:dyDescent="0.25">
      <c r="B82" s="540"/>
      <c r="C82" s="595" t="s">
        <v>95</v>
      </c>
      <c r="D82" s="714"/>
      <c r="E82" s="714"/>
      <c r="F82" s="714"/>
      <c r="G82" s="714"/>
      <c r="H82" s="714"/>
      <c r="I82" s="714"/>
      <c r="J82" s="714"/>
      <c r="L82" s="540"/>
    </row>
    <row r="83" spans="2:47" s="539" customFormat="1" ht="6.9" customHeight="1" x14ac:dyDescent="0.25">
      <c r="B83" s="540"/>
      <c r="D83" s="714"/>
      <c r="E83" s="714"/>
      <c r="F83" s="714"/>
      <c r="G83" s="714"/>
      <c r="H83" s="714"/>
      <c r="I83" s="714"/>
      <c r="J83" s="714"/>
      <c r="L83" s="540"/>
    </row>
    <row r="84" spans="2:47" s="539" customFormat="1" ht="12.05" customHeight="1" x14ac:dyDescent="0.25">
      <c r="B84" s="540"/>
      <c r="C84" s="589" t="s">
        <v>15</v>
      </c>
      <c r="D84" s="714"/>
      <c r="E84" s="714"/>
      <c r="F84" s="714"/>
      <c r="G84" s="714"/>
      <c r="H84" s="714"/>
      <c r="I84" s="714"/>
      <c r="J84" s="714"/>
      <c r="L84" s="540"/>
    </row>
    <row r="85" spans="2:47" s="539" customFormat="1" ht="16.5" customHeight="1" x14ac:dyDescent="0.25">
      <c r="B85" s="540"/>
      <c r="D85" s="714"/>
      <c r="E85" s="712" t="str">
        <f>E7</f>
        <v>Rekonstrukce plynové kotelny Rokycanské nemocnice</v>
      </c>
      <c r="F85" s="713"/>
      <c r="G85" s="713"/>
      <c r="H85" s="713"/>
      <c r="I85" s="714"/>
      <c r="J85" s="714"/>
      <c r="L85" s="540"/>
    </row>
    <row r="86" spans="2:47" s="539" customFormat="1" ht="12.05" customHeight="1" x14ac:dyDescent="0.25">
      <c r="B86" s="540"/>
      <c r="C86" s="589" t="s">
        <v>93</v>
      </c>
      <c r="D86" s="714"/>
      <c r="E86" s="714"/>
      <c r="F86" s="714"/>
      <c r="G86" s="714"/>
      <c r="H86" s="714"/>
      <c r="I86" s="714"/>
      <c r="J86" s="714"/>
      <c r="L86" s="540"/>
    </row>
    <row r="87" spans="2:47" s="539" customFormat="1" ht="30.05" customHeight="1" x14ac:dyDescent="0.25">
      <c r="B87" s="540"/>
      <c r="D87" s="714"/>
      <c r="E87" s="715" t="str">
        <f>E9</f>
        <v>D.1.1.4a) - SO 01 Kotelna - Zdravotně technické instalace - rozvod vody a kanalizace (ZTI)</v>
      </c>
      <c r="F87" s="716"/>
      <c r="G87" s="716"/>
      <c r="H87" s="716"/>
      <c r="I87" s="714"/>
      <c r="J87" s="714"/>
      <c r="L87" s="540"/>
    </row>
    <row r="88" spans="2:47" s="539" customFormat="1" ht="6.9" customHeight="1" x14ac:dyDescent="0.25">
      <c r="B88" s="540"/>
      <c r="D88" s="714"/>
      <c r="E88" s="714"/>
      <c r="F88" s="714"/>
      <c r="G88" s="714"/>
      <c r="H88" s="714"/>
      <c r="I88" s="714"/>
      <c r="J88" s="714"/>
      <c r="L88" s="540"/>
    </row>
    <row r="89" spans="2:47" s="539" customFormat="1" ht="12.05" customHeight="1" x14ac:dyDescent="0.25">
      <c r="B89" s="540"/>
      <c r="C89" s="589" t="s">
        <v>21</v>
      </c>
      <c r="D89" s="714"/>
      <c r="E89" s="714"/>
      <c r="F89" s="717" t="str">
        <f>F12</f>
        <v>Rokycany</v>
      </c>
      <c r="G89" s="714"/>
      <c r="H89" s="714"/>
      <c r="I89" s="711" t="s">
        <v>23</v>
      </c>
      <c r="J89" s="718" t="str">
        <f>IF(J12="","",J12)</f>
        <v>15. 3. 2023</v>
      </c>
      <c r="L89" s="540"/>
    </row>
    <row r="90" spans="2:47" s="539" customFormat="1" ht="6.9" customHeight="1" x14ac:dyDescent="0.25">
      <c r="B90" s="540"/>
      <c r="D90" s="714"/>
      <c r="E90" s="714"/>
      <c r="F90" s="714"/>
      <c r="G90" s="714"/>
      <c r="H90" s="714"/>
      <c r="I90" s="714"/>
      <c r="J90" s="714"/>
      <c r="L90" s="540"/>
    </row>
    <row r="91" spans="2:47" s="539" customFormat="1" ht="40.1" customHeight="1" x14ac:dyDescent="0.25">
      <c r="B91" s="540"/>
      <c r="C91" s="589" t="s">
        <v>27</v>
      </c>
      <c r="D91" s="714"/>
      <c r="E91" s="714"/>
      <c r="F91" s="717" t="str">
        <f>E15</f>
        <v>Plzeňský kraj, Škroupova 1760/18, 301 00 Plzeň</v>
      </c>
      <c r="G91" s="714"/>
      <c r="H91" s="714"/>
      <c r="I91" s="711" t="s">
        <v>34</v>
      </c>
      <c r="J91" s="743" t="str">
        <f>E21</f>
        <v xml:space="preserve">ČKJ Projekt s.r.o., Doležalova 1059, 198 00 Praha </v>
      </c>
      <c r="L91" s="540"/>
    </row>
    <row r="92" spans="2:47" s="539" customFormat="1" ht="15.2" customHeight="1" x14ac:dyDescent="0.25">
      <c r="B92" s="540"/>
      <c r="C92" s="589" t="s">
        <v>2995</v>
      </c>
      <c r="D92" s="714"/>
      <c r="E92" s="714"/>
      <c r="F92" s="717" t="str">
        <f>IF(E18="","",E18)</f>
        <v>Vyplň údaj</v>
      </c>
      <c r="G92" s="714"/>
      <c r="H92" s="714"/>
      <c r="I92" s="711" t="s">
        <v>38</v>
      </c>
      <c r="J92" s="743" t="str">
        <f>E24</f>
        <v>J.Seidl</v>
      </c>
      <c r="L92" s="540"/>
    </row>
    <row r="93" spans="2:47" s="539" customFormat="1" ht="10.3" customHeight="1" x14ac:dyDescent="0.25">
      <c r="B93" s="540"/>
      <c r="D93" s="714"/>
      <c r="E93" s="714"/>
      <c r="F93" s="714"/>
      <c r="G93" s="714"/>
      <c r="H93" s="714"/>
      <c r="I93" s="714"/>
      <c r="J93" s="714"/>
      <c r="L93" s="540"/>
    </row>
    <row r="94" spans="2:47" s="539" customFormat="1" ht="29.25" customHeight="1" x14ac:dyDescent="0.25">
      <c r="B94" s="540"/>
      <c r="C94" s="614" t="s">
        <v>96</v>
      </c>
      <c r="D94" s="744"/>
      <c r="E94" s="744"/>
      <c r="F94" s="744"/>
      <c r="G94" s="744"/>
      <c r="H94" s="744"/>
      <c r="I94" s="744"/>
      <c r="J94" s="745" t="s">
        <v>97</v>
      </c>
      <c r="K94" s="598"/>
      <c r="L94" s="540"/>
    </row>
    <row r="95" spans="2:47" s="539" customFormat="1" ht="10.3" customHeight="1" x14ac:dyDescent="0.25">
      <c r="B95" s="540"/>
      <c r="D95" s="714"/>
      <c r="E95" s="714"/>
      <c r="F95" s="714"/>
      <c r="G95" s="714"/>
      <c r="H95" s="714"/>
      <c r="I95" s="714"/>
      <c r="J95" s="714"/>
      <c r="L95" s="540"/>
    </row>
    <row r="96" spans="2:47" s="539" customFormat="1" ht="22.8" customHeight="1" x14ac:dyDescent="0.25">
      <c r="B96" s="540"/>
      <c r="C96" s="609" t="s">
        <v>3008</v>
      </c>
      <c r="D96" s="714"/>
      <c r="E96" s="714"/>
      <c r="F96" s="714"/>
      <c r="G96" s="714"/>
      <c r="H96" s="714"/>
      <c r="I96" s="714"/>
      <c r="J96" s="725">
        <f>J135</f>
        <v>0</v>
      </c>
      <c r="L96" s="540"/>
      <c r="AU96" s="543" t="s">
        <v>98</v>
      </c>
    </row>
    <row r="97" spans="2:65" s="610" customFormat="1" ht="24.9" customHeight="1" x14ac:dyDescent="0.25">
      <c r="B97" s="611"/>
      <c r="D97" s="746" t="s">
        <v>105</v>
      </c>
      <c r="E97" s="747"/>
      <c r="F97" s="747"/>
      <c r="G97" s="747"/>
      <c r="H97" s="747"/>
      <c r="I97" s="747"/>
      <c r="J97" s="748">
        <f>J136</f>
        <v>0</v>
      </c>
      <c r="L97" s="611"/>
    </row>
    <row r="98" spans="2:65" s="612" customFormat="1" ht="19.899999999999999" customHeight="1" x14ac:dyDescent="0.25">
      <c r="B98" s="613"/>
      <c r="D98" s="749" t="s">
        <v>3007</v>
      </c>
      <c r="E98" s="750"/>
      <c r="F98" s="750"/>
      <c r="G98" s="750"/>
      <c r="H98" s="750"/>
      <c r="I98" s="750"/>
      <c r="J98" s="751">
        <f>J137</f>
        <v>0</v>
      </c>
      <c r="L98" s="613"/>
    </row>
    <row r="99" spans="2:65" s="612" customFormat="1" ht="19.899999999999999" customHeight="1" x14ac:dyDescent="0.25">
      <c r="B99" s="613"/>
      <c r="D99" s="749" t="s">
        <v>3006</v>
      </c>
      <c r="E99" s="750"/>
      <c r="F99" s="750"/>
      <c r="G99" s="750"/>
      <c r="H99" s="750"/>
      <c r="I99" s="750"/>
      <c r="J99" s="751">
        <f>J170</f>
        <v>0</v>
      </c>
      <c r="L99" s="613"/>
    </row>
    <row r="100" spans="2:65" s="612" customFormat="1" ht="19.899999999999999" customHeight="1" x14ac:dyDescent="0.25">
      <c r="B100" s="613"/>
      <c r="D100" s="749" t="s">
        <v>108</v>
      </c>
      <c r="E100" s="750"/>
      <c r="F100" s="750"/>
      <c r="G100" s="750"/>
      <c r="H100" s="750"/>
      <c r="I100" s="750"/>
      <c r="J100" s="751">
        <f>J237</f>
        <v>0</v>
      </c>
      <c r="L100" s="613"/>
    </row>
    <row r="101" spans="2:65" s="612" customFormat="1" ht="19.899999999999999" customHeight="1" x14ac:dyDescent="0.25">
      <c r="B101" s="613"/>
      <c r="D101" s="749" t="s">
        <v>492</v>
      </c>
      <c r="E101" s="750"/>
      <c r="F101" s="750"/>
      <c r="G101" s="750"/>
      <c r="H101" s="750"/>
      <c r="I101" s="750"/>
      <c r="J101" s="751">
        <f>J266</f>
        <v>0</v>
      </c>
      <c r="L101" s="613"/>
    </row>
    <row r="102" spans="2:65" s="612" customFormat="1" ht="19.899999999999999" customHeight="1" x14ac:dyDescent="0.25">
      <c r="B102" s="613"/>
      <c r="D102" s="749" t="s">
        <v>110</v>
      </c>
      <c r="E102" s="750"/>
      <c r="F102" s="750"/>
      <c r="G102" s="750"/>
      <c r="H102" s="750"/>
      <c r="I102" s="750"/>
      <c r="J102" s="751">
        <f>J283</f>
        <v>0</v>
      </c>
      <c r="L102" s="613"/>
    </row>
    <row r="103" spans="2:65" s="610" customFormat="1" ht="24.9" customHeight="1" x14ac:dyDescent="0.25">
      <c r="B103" s="611"/>
      <c r="D103" s="746" t="s">
        <v>3005</v>
      </c>
      <c r="E103" s="747"/>
      <c r="F103" s="747"/>
      <c r="G103" s="747"/>
      <c r="H103" s="747"/>
      <c r="I103" s="747"/>
      <c r="J103" s="748">
        <f>J288</f>
        <v>0</v>
      </c>
      <c r="L103" s="611"/>
    </row>
    <row r="104" spans="2:65" s="612" customFormat="1" ht="19.899999999999999" customHeight="1" x14ac:dyDescent="0.25">
      <c r="B104" s="613"/>
      <c r="D104" s="749" t="s">
        <v>3004</v>
      </c>
      <c r="E104" s="750"/>
      <c r="F104" s="750"/>
      <c r="G104" s="750"/>
      <c r="H104" s="750"/>
      <c r="I104" s="750"/>
      <c r="J104" s="751">
        <f>J289</f>
        <v>0</v>
      </c>
      <c r="L104" s="613"/>
    </row>
    <row r="105" spans="2:65" s="610" customFormat="1" ht="24.9" customHeight="1" x14ac:dyDescent="0.25">
      <c r="B105" s="611"/>
      <c r="D105" s="746" t="s">
        <v>3003</v>
      </c>
      <c r="E105" s="747"/>
      <c r="F105" s="747"/>
      <c r="G105" s="747"/>
      <c r="H105" s="747"/>
      <c r="I105" s="747"/>
      <c r="J105" s="748">
        <f>J300</f>
        <v>0</v>
      </c>
      <c r="L105" s="611"/>
    </row>
    <row r="106" spans="2:65" s="539" customFormat="1" ht="21.9" customHeight="1" x14ac:dyDescent="0.25">
      <c r="B106" s="540"/>
      <c r="D106" s="714"/>
      <c r="E106" s="714"/>
      <c r="F106" s="714"/>
      <c r="G106" s="714"/>
      <c r="H106" s="714"/>
      <c r="I106" s="714"/>
      <c r="J106" s="714"/>
      <c r="L106" s="540"/>
    </row>
    <row r="107" spans="2:65" s="539" customFormat="1" ht="6.9" customHeight="1" x14ac:dyDescent="0.25">
      <c r="B107" s="540"/>
      <c r="D107" s="714"/>
      <c r="E107" s="714"/>
      <c r="F107" s="714"/>
      <c r="G107" s="714"/>
      <c r="H107" s="714"/>
      <c r="I107" s="714"/>
      <c r="J107" s="714"/>
      <c r="L107" s="540"/>
    </row>
    <row r="108" spans="2:65" s="539" customFormat="1" ht="29.25" customHeight="1" x14ac:dyDescent="0.25">
      <c r="B108" s="540"/>
      <c r="C108" s="609" t="s">
        <v>3002</v>
      </c>
      <c r="J108" s="608">
        <f>ROUND(J109 + J110 + J111 + J112 + J113 + J114,2)</f>
        <v>0</v>
      </c>
      <c r="L108" s="540"/>
      <c r="N108" s="552" t="s">
        <v>45</v>
      </c>
    </row>
    <row r="109" spans="2:65" s="539" customFormat="1" ht="18" customHeight="1" x14ac:dyDescent="0.25">
      <c r="B109" s="557"/>
      <c r="C109" s="547"/>
      <c r="D109" s="607" t="s">
        <v>3001</v>
      </c>
      <c r="E109" s="606"/>
      <c r="F109" s="606"/>
      <c r="G109" s="547"/>
      <c r="H109" s="547"/>
      <c r="I109" s="547"/>
      <c r="J109" s="604">
        <v>0</v>
      </c>
      <c r="K109" s="547"/>
      <c r="L109" s="557"/>
      <c r="M109" s="547"/>
      <c r="N109" s="603" t="s">
        <v>46</v>
      </c>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547"/>
      <c r="AK109" s="547"/>
      <c r="AL109" s="547"/>
      <c r="AM109" s="547"/>
      <c r="AN109" s="547"/>
      <c r="AO109" s="547"/>
      <c r="AP109" s="547"/>
      <c r="AQ109" s="547"/>
      <c r="AR109" s="547"/>
      <c r="AS109" s="547"/>
      <c r="AT109" s="547"/>
      <c r="AU109" s="547"/>
      <c r="AV109" s="547"/>
      <c r="AW109" s="547"/>
      <c r="AX109" s="547"/>
      <c r="AY109" s="601" t="s">
        <v>481</v>
      </c>
      <c r="AZ109" s="547"/>
      <c r="BA109" s="547"/>
      <c r="BB109" s="547"/>
      <c r="BC109" s="547"/>
      <c r="BD109" s="547"/>
      <c r="BE109" s="602">
        <f>IF(N109="základní",J109,0)</f>
        <v>0</v>
      </c>
      <c r="BF109" s="602">
        <f>IF(N109="snížená",J109,0)</f>
        <v>0</v>
      </c>
      <c r="BG109" s="602">
        <f>IF(N109="zákl. přenesená",J109,0)</f>
        <v>0</v>
      </c>
      <c r="BH109" s="602">
        <f>IF(N109="sníž. přenesená",J109,0)</f>
        <v>0</v>
      </c>
      <c r="BI109" s="602">
        <f>IF(N109="nulová",J109,0)</f>
        <v>0</v>
      </c>
      <c r="BJ109" s="601" t="s">
        <v>83</v>
      </c>
      <c r="BK109" s="547"/>
      <c r="BL109" s="547"/>
      <c r="BM109" s="547"/>
    </row>
    <row r="110" spans="2:65" s="539" customFormat="1" ht="18" customHeight="1" x14ac:dyDescent="0.25">
      <c r="B110" s="557"/>
      <c r="C110" s="547"/>
      <c r="D110" s="607" t="s">
        <v>3000</v>
      </c>
      <c r="E110" s="606"/>
      <c r="F110" s="606"/>
      <c r="G110" s="547"/>
      <c r="H110" s="547"/>
      <c r="I110" s="547"/>
      <c r="J110" s="604">
        <v>0</v>
      </c>
      <c r="K110" s="547"/>
      <c r="L110" s="557"/>
      <c r="M110" s="547"/>
      <c r="N110" s="603" t="s">
        <v>46</v>
      </c>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601" t="s">
        <v>481</v>
      </c>
      <c r="AZ110" s="547"/>
      <c r="BA110" s="547"/>
      <c r="BB110" s="547"/>
      <c r="BC110" s="547"/>
      <c r="BD110" s="547"/>
      <c r="BE110" s="602">
        <f>IF(N110="základní",J110,0)</f>
        <v>0</v>
      </c>
      <c r="BF110" s="602">
        <f>IF(N110="snížená",J110,0)</f>
        <v>0</v>
      </c>
      <c r="BG110" s="602">
        <f>IF(N110="zákl. přenesená",J110,0)</f>
        <v>0</v>
      </c>
      <c r="BH110" s="602">
        <f>IF(N110="sníž. přenesená",J110,0)</f>
        <v>0</v>
      </c>
      <c r="BI110" s="602">
        <f>IF(N110="nulová",J110,0)</f>
        <v>0</v>
      </c>
      <c r="BJ110" s="601" t="s">
        <v>83</v>
      </c>
      <c r="BK110" s="547"/>
      <c r="BL110" s="547"/>
      <c r="BM110" s="547"/>
    </row>
    <row r="111" spans="2:65" s="539" customFormat="1" ht="18" customHeight="1" x14ac:dyDescent="0.25">
      <c r="B111" s="557"/>
      <c r="C111" s="547"/>
      <c r="D111" s="607" t="s">
        <v>485</v>
      </c>
      <c r="E111" s="606"/>
      <c r="F111" s="606"/>
      <c r="G111" s="547"/>
      <c r="H111" s="547"/>
      <c r="I111" s="547"/>
      <c r="J111" s="604">
        <v>0</v>
      </c>
      <c r="K111" s="547"/>
      <c r="L111" s="557"/>
      <c r="M111" s="547"/>
      <c r="N111" s="603" t="s">
        <v>46</v>
      </c>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7"/>
      <c r="AY111" s="601" t="s">
        <v>481</v>
      </c>
      <c r="AZ111" s="547"/>
      <c r="BA111" s="547"/>
      <c r="BB111" s="547"/>
      <c r="BC111" s="547"/>
      <c r="BD111" s="547"/>
      <c r="BE111" s="602">
        <f>IF(N111="základní",J111,0)</f>
        <v>0</v>
      </c>
      <c r="BF111" s="602">
        <f>IF(N111="snížená",J111,0)</f>
        <v>0</v>
      </c>
      <c r="BG111" s="602">
        <f>IF(N111="zákl. přenesená",J111,0)</f>
        <v>0</v>
      </c>
      <c r="BH111" s="602">
        <f>IF(N111="sníž. přenesená",J111,0)</f>
        <v>0</v>
      </c>
      <c r="BI111" s="602">
        <f>IF(N111="nulová",J111,0)</f>
        <v>0</v>
      </c>
      <c r="BJ111" s="601" t="s">
        <v>83</v>
      </c>
      <c r="BK111" s="547"/>
      <c r="BL111" s="547"/>
      <c r="BM111" s="547"/>
    </row>
    <row r="112" spans="2:65" s="539" customFormat="1" ht="18" customHeight="1" x14ac:dyDescent="0.25">
      <c r="B112" s="557"/>
      <c r="C112" s="547"/>
      <c r="D112" s="607" t="s">
        <v>487</v>
      </c>
      <c r="E112" s="606"/>
      <c r="F112" s="606"/>
      <c r="G112" s="547"/>
      <c r="H112" s="547"/>
      <c r="I112" s="547"/>
      <c r="J112" s="604">
        <v>0</v>
      </c>
      <c r="K112" s="547"/>
      <c r="L112" s="557"/>
      <c r="M112" s="547"/>
      <c r="N112" s="603" t="s">
        <v>46</v>
      </c>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7"/>
      <c r="AY112" s="601" t="s">
        <v>481</v>
      </c>
      <c r="AZ112" s="547"/>
      <c r="BA112" s="547"/>
      <c r="BB112" s="547"/>
      <c r="BC112" s="547"/>
      <c r="BD112" s="547"/>
      <c r="BE112" s="602">
        <f>IF(N112="základní",J112,0)</f>
        <v>0</v>
      </c>
      <c r="BF112" s="602">
        <f>IF(N112="snížená",J112,0)</f>
        <v>0</v>
      </c>
      <c r="BG112" s="602">
        <f>IF(N112="zákl. přenesená",J112,0)</f>
        <v>0</v>
      </c>
      <c r="BH112" s="602">
        <f>IF(N112="sníž. přenesená",J112,0)</f>
        <v>0</v>
      </c>
      <c r="BI112" s="602">
        <f>IF(N112="nulová",J112,0)</f>
        <v>0</v>
      </c>
      <c r="BJ112" s="601" t="s">
        <v>83</v>
      </c>
      <c r="BK112" s="547"/>
      <c r="BL112" s="547"/>
      <c r="BM112" s="547"/>
    </row>
    <row r="113" spans="2:65" s="539" customFormat="1" ht="18" customHeight="1" x14ac:dyDescent="0.25">
      <c r="B113" s="557"/>
      <c r="C113" s="547"/>
      <c r="D113" s="607" t="s">
        <v>2999</v>
      </c>
      <c r="E113" s="606"/>
      <c r="F113" s="606"/>
      <c r="G113" s="547"/>
      <c r="H113" s="547"/>
      <c r="I113" s="547"/>
      <c r="J113" s="604">
        <v>0</v>
      </c>
      <c r="K113" s="547"/>
      <c r="L113" s="557"/>
      <c r="M113" s="547"/>
      <c r="N113" s="603" t="s">
        <v>46</v>
      </c>
      <c r="O113" s="547"/>
      <c r="P113" s="547"/>
      <c r="Q113" s="547"/>
      <c r="R113" s="547"/>
      <c r="S113" s="547"/>
      <c r="T113" s="547"/>
      <c r="U113" s="547"/>
      <c r="V113" s="547"/>
      <c r="W113" s="547"/>
      <c r="X113" s="547"/>
      <c r="Y113" s="547"/>
      <c r="Z113" s="547"/>
      <c r="AA113" s="547"/>
      <c r="AB113" s="547"/>
      <c r="AC113" s="547"/>
      <c r="AD113" s="547"/>
      <c r="AE113" s="547"/>
      <c r="AF113" s="547"/>
      <c r="AG113" s="547"/>
      <c r="AH113" s="547"/>
      <c r="AI113" s="547"/>
      <c r="AJ113" s="547"/>
      <c r="AK113" s="547"/>
      <c r="AL113" s="547"/>
      <c r="AM113" s="547"/>
      <c r="AN113" s="547"/>
      <c r="AO113" s="547"/>
      <c r="AP113" s="547"/>
      <c r="AQ113" s="547"/>
      <c r="AR113" s="547"/>
      <c r="AS113" s="547"/>
      <c r="AT113" s="547"/>
      <c r="AU113" s="547"/>
      <c r="AV113" s="547"/>
      <c r="AW113" s="547"/>
      <c r="AX113" s="547"/>
      <c r="AY113" s="601" t="s">
        <v>481</v>
      </c>
      <c r="AZ113" s="547"/>
      <c r="BA113" s="547"/>
      <c r="BB113" s="547"/>
      <c r="BC113" s="547"/>
      <c r="BD113" s="547"/>
      <c r="BE113" s="602">
        <f>IF(N113="základní",J113,0)</f>
        <v>0</v>
      </c>
      <c r="BF113" s="602">
        <f>IF(N113="snížená",J113,0)</f>
        <v>0</v>
      </c>
      <c r="BG113" s="602">
        <f>IF(N113="zákl. přenesená",J113,0)</f>
        <v>0</v>
      </c>
      <c r="BH113" s="602">
        <f>IF(N113="sníž. přenesená",J113,0)</f>
        <v>0</v>
      </c>
      <c r="BI113" s="602">
        <f>IF(N113="nulová",J113,0)</f>
        <v>0</v>
      </c>
      <c r="BJ113" s="601" t="s">
        <v>83</v>
      </c>
      <c r="BK113" s="547"/>
      <c r="BL113" s="547"/>
      <c r="BM113" s="547"/>
    </row>
    <row r="114" spans="2:65" s="539" customFormat="1" ht="18" customHeight="1" x14ac:dyDescent="0.25">
      <c r="B114" s="557"/>
      <c r="C114" s="547"/>
      <c r="D114" s="605" t="s">
        <v>2998</v>
      </c>
      <c r="E114" s="547"/>
      <c r="F114" s="547"/>
      <c r="G114" s="547"/>
      <c r="H114" s="547"/>
      <c r="I114" s="547"/>
      <c r="J114" s="604">
        <f>ROUND(J30*T114,2)</f>
        <v>0</v>
      </c>
      <c r="K114" s="547"/>
      <c r="L114" s="557"/>
      <c r="M114" s="547"/>
      <c r="N114" s="603" t="s">
        <v>46</v>
      </c>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47"/>
      <c r="AY114" s="601" t="s">
        <v>2997</v>
      </c>
      <c r="AZ114" s="547"/>
      <c r="BA114" s="547"/>
      <c r="BB114" s="547"/>
      <c r="BC114" s="547"/>
      <c r="BD114" s="547"/>
      <c r="BE114" s="602">
        <f>IF(N114="základní",J114,0)</f>
        <v>0</v>
      </c>
      <c r="BF114" s="602">
        <f>IF(N114="snížená",J114,0)</f>
        <v>0</v>
      </c>
      <c r="BG114" s="602">
        <f>IF(N114="zákl. přenesená",J114,0)</f>
        <v>0</v>
      </c>
      <c r="BH114" s="602">
        <f>IF(N114="sníž. přenesená",J114,0)</f>
        <v>0</v>
      </c>
      <c r="BI114" s="602">
        <f>IF(N114="nulová",J114,0)</f>
        <v>0</v>
      </c>
      <c r="BJ114" s="601" t="s">
        <v>83</v>
      </c>
      <c r="BK114" s="547"/>
      <c r="BL114" s="547"/>
      <c r="BM114" s="547"/>
    </row>
    <row r="115" spans="2:65" s="539" customFormat="1" x14ac:dyDescent="0.25">
      <c r="B115" s="540"/>
      <c r="L115" s="540"/>
    </row>
    <row r="116" spans="2:65" s="539" customFormat="1" ht="29.25" customHeight="1" x14ac:dyDescent="0.25">
      <c r="B116" s="540"/>
      <c r="C116" s="600" t="s">
        <v>2996</v>
      </c>
      <c r="D116" s="598"/>
      <c r="E116" s="598"/>
      <c r="F116" s="598"/>
      <c r="G116" s="598"/>
      <c r="H116" s="598"/>
      <c r="I116" s="598"/>
      <c r="J116" s="599">
        <f>ROUND(J96+J108,2)</f>
        <v>0</v>
      </c>
      <c r="K116" s="598"/>
      <c r="L116" s="540"/>
    </row>
    <row r="117" spans="2:65" s="539" customFormat="1" ht="6.9" customHeight="1" x14ac:dyDescent="0.25">
      <c r="B117" s="542"/>
      <c r="C117" s="541"/>
      <c r="D117" s="541"/>
      <c r="E117" s="541"/>
      <c r="F117" s="541"/>
      <c r="G117" s="541"/>
      <c r="H117" s="541"/>
      <c r="I117" s="541"/>
      <c r="J117" s="541"/>
      <c r="K117" s="541"/>
      <c r="L117" s="540"/>
    </row>
    <row r="118" spans="2:65" x14ac:dyDescent="0.25">
      <c r="C118" s="709"/>
      <c r="D118" s="709"/>
      <c r="E118" s="709"/>
      <c r="F118" s="709"/>
      <c r="G118" s="709"/>
      <c r="H118" s="709"/>
    </row>
    <row r="119" spans="2:65" x14ac:dyDescent="0.25">
      <c r="C119" s="709"/>
      <c r="D119" s="709"/>
      <c r="E119" s="709"/>
      <c r="F119" s="709"/>
      <c r="G119" s="709"/>
      <c r="H119" s="709"/>
    </row>
    <row r="120" spans="2:65" x14ac:dyDescent="0.25">
      <c r="C120" s="709"/>
      <c r="D120" s="709"/>
      <c r="E120" s="709"/>
      <c r="F120" s="709"/>
      <c r="G120" s="709"/>
      <c r="H120" s="709"/>
    </row>
    <row r="121" spans="2:65" s="539" customFormat="1" ht="6.9" customHeight="1" x14ac:dyDescent="0.25">
      <c r="B121" s="597"/>
      <c r="C121" s="742"/>
      <c r="D121" s="742"/>
      <c r="E121" s="742"/>
      <c r="F121" s="742"/>
      <c r="G121" s="742"/>
      <c r="H121" s="742"/>
      <c r="I121" s="596"/>
      <c r="J121" s="596"/>
      <c r="K121" s="596"/>
      <c r="L121" s="540"/>
    </row>
    <row r="122" spans="2:65" s="539" customFormat="1" ht="24.9" customHeight="1" x14ac:dyDescent="0.25">
      <c r="B122" s="540"/>
      <c r="C122" s="710" t="s">
        <v>116</v>
      </c>
      <c r="D122" s="714"/>
      <c r="E122" s="714"/>
      <c r="F122" s="714"/>
      <c r="G122" s="714"/>
      <c r="H122" s="714"/>
      <c r="L122" s="540"/>
    </row>
    <row r="123" spans="2:65" s="539" customFormat="1" ht="6.9" customHeight="1" x14ac:dyDescent="0.25">
      <c r="B123" s="540"/>
      <c r="C123" s="714"/>
      <c r="D123" s="714"/>
      <c r="E123" s="714"/>
      <c r="F123" s="714"/>
      <c r="G123" s="714"/>
      <c r="H123" s="714"/>
      <c r="J123" s="714"/>
      <c r="L123" s="540"/>
    </row>
    <row r="124" spans="2:65" s="539" customFormat="1" ht="12.05" customHeight="1" x14ac:dyDescent="0.25">
      <c r="B124" s="540"/>
      <c r="C124" s="711" t="s">
        <v>15</v>
      </c>
      <c r="D124" s="714"/>
      <c r="E124" s="714"/>
      <c r="F124" s="714"/>
      <c r="G124" s="714"/>
      <c r="H124" s="714"/>
      <c r="J124" s="714"/>
      <c r="L124" s="540"/>
    </row>
    <row r="125" spans="2:65" s="539" customFormat="1" ht="16.5" customHeight="1" x14ac:dyDescent="0.25">
      <c r="B125" s="540"/>
      <c r="C125" s="714"/>
      <c r="D125" s="714"/>
      <c r="E125" s="712" t="str">
        <f>E7</f>
        <v>Rekonstrukce plynové kotelny Rokycanské nemocnice</v>
      </c>
      <c r="F125" s="713"/>
      <c r="G125" s="713"/>
      <c r="H125" s="713"/>
      <c r="J125" s="714"/>
      <c r="L125" s="540"/>
    </row>
    <row r="126" spans="2:65" s="539" customFormat="1" ht="12.05" customHeight="1" x14ac:dyDescent="0.25">
      <c r="B126" s="540"/>
      <c r="C126" s="711" t="s">
        <v>93</v>
      </c>
      <c r="D126" s="714"/>
      <c r="E126" s="714"/>
      <c r="F126" s="714"/>
      <c r="G126" s="714"/>
      <c r="H126" s="714"/>
      <c r="J126" s="714"/>
      <c r="L126" s="540"/>
    </row>
    <row r="127" spans="2:65" s="539" customFormat="1" ht="30.05" customHeight="1" x14ac:dyDescent="0.25">
      <c r="B127" s="540"/>
      <c r="C127" s="714"/>
      <c r="D127" s="714"/>
      <c r="E127" s="715" t="str">
        <f>E9</f>
        <v>D.1.1.4a) - SO 01 Kotelna - Zdravotně technické instalace - rozvod vody a kanalizace (ZTI)</v>
      </c>
      <c r="F127" s="716"/>
      <c r="G127" s="716"/>
      <c r="H127" s="716"/>
      <c r="J127" s="714"/>
      <c r="L127" s="540"/>
    </row>
    <row r="128" spans="2:65" s="539" customFormat="1" ht="6.9" customHeight="1" x14ac:dyDescent="0.25">
      <c r="B128" s="540"/>
      <c r="C128" s="714"/>
      <c r="D128" s="714"/>
      <c r="E128" s="714"/>
      <c r="F128" s="714"/>
      <c r="G128" s="714"/>
      <c r="H128" s="714"/>
      <c r="J128" s="714"/>
      <c r="L128" s="540"/>
    </row>
    <row r="129" spans="2:65" s="539" customFormat="1" ht="12.05" customHeight="1" x14ac:dyDescent="0.25">
      <c r="B129" s="540"/>
      <c r="C129" s="711" t="s">
        <v>21</v>
      </c>
      <c r="D129" s="714"/>
      <c r="E129" s="714"/>
      <c r="F129" s="717" t="str">
        <f>F12</f>
        <v>Rokycany</v>
      </c>
      <c r="G129" s="714"/>
      <c r="H129" s="714"/>
      <c r="I129" s="589" t="s">
        <v>23</v>
      </c>
      <c r="J129" s="718" t="str">
        <f>IF(J12="","",J12)</f>
        <v>15. 3. 2023</v>
      </c>
      <c r="L129" s="540"/>
    </row>
    <row r="130" spans="2:65" s="539" customFormat="1" ht="6.9" customHeight="1" x14ac:dyDescent="0.25">
      <c r="B130" s="540"/>
      <c r="C130" s="714"/>
      <c r="D130" s="714"/>
      <c r="E130" s="714"/>
      <c r="F130" s="714"/>
      <c r="G130" s="714"/>
      <c r="H130" s="714"/>
      <c r="J130" s="714"/>
      <c r="L130" s="540"/>
    </row>
    <row r="131" spans="2:65" s="539" customFormat="1" ht="40.1" customHeight="1" x14ac:dyDescent="0.25">
      <c r="B131" s="540"/>
      <c r="C131" s="711" t="s">
        <v>27</v>
      </c>
      <c r="D131" s="714"/>
      <c r="E131" s="714"/>
      <c r="F131" s="717" t="str">
        <f>E15</f>
        <v>Plzeňský kraj, Škroupova 1760/18, 301 00 Plzeň</v>
      </c>
      <c r="G131" s="714"/>
      <c r="H131" s="714"/>
      <c r="I131" s="589" t="s">
        <v>34</v>
      </c>
      <c r="J131" s="743" t="str">
        <f>E21</f>
        <v xml:space="preserve">ČKJ Projekt s.r.o., Doležalova 1059, 198 00 Praha </v>
      </c>
      <c r="L131" s="540"/>
    </row>
    <row r="132" spans="2:65" s="539" customFormat="1" ht="15.2" customHeight="1" x14ac:dyDescent="0.25">
      <c r="B132" s="540"/>
      <c r="C132" s="711" t="s">
        <v>2995</v>
      </c>
      <c r="D132" s="714"/>
      <c r="E132" s="714"/>
      <c r="F132" s="717" t="str">
        <f>IF(E18="","",E18)</f>
        <v>Vyplň údaj</v>
      </c>
      <c r="G132" s="714"/>
      <c r="H132" s="714"/>
      <c r="I132" s="589" t="s">
        <v>38</v>
      </c>
      <c r="J132" s="743" t="str">
        <f>E24</f>
        <v>J.Seidl</v>
      </c>
      <c r="L132" s="540"/>
    </row>
    <row r="133" spans="2:65" s="539" customFormat="1" ht="10.3" customHeight="1" x14ac:dyDescent="0.25">
      <c r="B133" s="540"/>
      <c r="C133" s="714"/>
      <c r="D133" s="714"/>
      <c r="E133" s="714"/>
      <c r="F133" s="714"/>
      <c r="G133" s="714"/>
      <c r="H133" s="714"/>
      <c r="J133" s="714"/>
      <c r="L133" s="540"/>
    </row>
    <row r="134" spans="2:65" s="581" customFormat="1" ht="29.25" customHeight="1" x14ac:dyDescent="0.25">
      <c r="B134" s="585"/>
      <c r="C134" s="752" t="s">
        <v>117</v>
      </c>
      <c r="D134" s="753" t="s">
        <v>60</v>
      </c>
      <c r="E134" s="753" t="s">
        <v>56</v>
      </c>
      <c r="F134" s="753" t="s">
        <v>57</v>
      </c>
      <c r="G134" s="753" t="s">
        <v>118</v>
      </c>
      <c r="H134" s="753" t="s">
        <v>119</v>
      </c>
      <c r="I134" s="587" t="s">
        <v>120</v>
      </c>
      <c r="J134" s="771" t="s">
        <v>97</v>
      </c>
      <c r="K134" s="586" t="s">
        <v>121</v>
      </c>
      <c r="L134" s="585"/>
      <c r="M134" s="584" t="s">
        <v>3</v>
      </c>
      <c r="N134" s="583" t="s">
        <v>45</v>
      </c>
      <c r="O134" s="583" t="s">
        <v>122</v>
      </c>
      <c r="P134" s="583" t="s">
        <v>123</v>
      </c>
      <c r="Q134" s="583" t="s">
        <v>124</v>
      </c>
      <c r="R134" s="583" t="s">
        <v>125</v>
      </c>
      <c r="S134" s="583" t="s">
        <v>126</v>
      </c>
      <c r="T134" s="582" t="s">
        <v>127</v>
      </c>
    </row>
    <row r="135" spans="2:65" s="539" customFormat="1" ht="22.8" customHeight="1" x14ac:dyDescent="0.35">
      <c r="B135" s="540"/>
      <c r="C135" s="754" t="s">
        <v>128</v>
      </c>
      <c r="D135" s="714"/>
      <c r="E135" s="714"/>
      <c r="F135" s="714"/>
      <c r="G135" s="714"/>
      <c r="H135" s="714"/>
      <c r="J135" s="772">
        <f>BK135</f>
        <v>0</v>
      </c>
      <c r="L135" s="540"/>
      <c r="M135" s="579"/>
      <c r="N135" s="577"/>
      <c r="O135" s="577"/>
      <c r="P135" s="578">
        <f>P136+P288+P300</f>
        <v>0</v>
      </c>
      <c r="Q135" s="577"/>
      <c r="R135" s="578">
        <f>R136+R288+R300</f>
        <v>2.8225200000000013</v>
      </c>
      <c r="S135" s="577"/>
      <c r="T135" s="576">
        <f>T136+T288+T300</f>
        <v>1.6800000000000001E-3</v>
      </c>
      <c r="AT135" s="543" t="s">
        <v>74</v>
      </c>
      <c r="AU135" s="543" t="s">
        <v>98</v>
      </c>
      <c r="BK135" s="575">
        <f>BK136+BK288+BK300</f>
        <v>0</v>
      </c>
    </row>
    <row r="136" spans="2:65" s="560" customFormat="1" ht="25.95" customHeight="1" x14ac:dyDescent="0.35">
      <c r="B136" s="567"/>
      <c r="C136" s="755"/>
      <c r="D136" s="756" t="s">
        <v>74</v>
      </c>
      <c r="E136" s="757" t="s">
        <v>233</v>
      </c>
      <c r="F136" s="757" t="s">
        <v>234</v>
      </c>
      <c r="G136" s="755"/>
      <c r="H136" s="755"/>
      <c r="I136" s="568"/>
      <c r="J136" s="773">
        <f>BK136</f>
        <v>0</v>
      </c>
      <c r="L136" s="567"/>
      <c r="M136" s="566"/>
      <c r="P136" s="565">
        <f>P137+P170+P237+P266+P283</f>
        <v>0</v>
      </c>
      <c r="R136" s="565">
        <f>R137+R170+R237+R266+R283</f>
        <v>2.8225200000000013</v>
      </c>
      <c r="T136" s="564">
        <f>T137+T170+T237+T266+T283</f>
        <v>1.6800000000000001E-3</v>
      </c>
      <c r="AR136" s="562" t="s">
        <v>85</v>
      </c>
      <c r="AT136" s="563" t="s">
        <v>74</v>
      </c>
      <c r="AU136" s="563" t="s">
        <v>75</v>
      </c>
      <c r="AY136" s="562" t="s">
        <v>131</v>
      </c>
      <c r="BK136" s="561">
        <f>BK137+BK170+BK237+BK266+BK283</f>
        <v>0</v>
      </c>
    </row>
    <row r="137" spans="2:65" s="560" customFormat="1" ht="22.8" customHeight="1" x14ac:dyDescent="0.3">
      <c r="B137" s="567"/>
      <c r="C137" s="755"/>
      <c r="D137" s="756" t="s">
        <v>74</v>
      </c>
      <c r="E137" s="758" t="s">
        <v>1533</v>
      </c>
      <c r="F137" s="758" t="s">
        <v>1534</v>
      </c>
      <c r="G137" s="755"/>
      <c r="H137" s="755"/>
      <c r="I137" s="568"/>
      <c r="J137" s="774">
        <f>BK137</f>
        <v>0</v>
      </c>
      <c r="L137" s="567"/>
      <c r="M137" s="566"/>
      <c r="P137" s="565">
        <f>SUM(P138:P169)</f>
        <v>0</v>
      </c>
      <c r="R137" s="565">
        <f>SUM(R138:R169)</f>
        <v>0.14855000000000002</v>
      </c>
      <c r="T137" s="564">
        <f>SUM(T138:T169)</f>
        <v>1.6800000000000001E-3</v>
      </c>
      <c r="AR137" s="562" t="s">
        <v>85</v>
      </c>
      <c r="AT137" s="563" t="s">
        <v>74</v>
      </c>
      <c r="AU137" s="563" t="s">
        <v>83</v>
      </c>
      <c r="AY137" s="562" t="s">
        <v>131</v>
      </c>
      <c r="BK137" s="561">
        <f>SUM(BK138:BK169)</f>
        <v>0</v>
      </c>
    </row>
    <row r="138" spans="2:65" s="539" customFormat="1" ht="16.5" customHeight="1" x14ac:dyDescent="0.25">
      <c r="B138" s="557"/>
      <c r="C138" s="759" t="s">
        <v>83</v>
      </c>
      <c r="D138" s="759" t="s">
        <v>133</v>
      </c>
      <c r="E138" s="760" t="s">
        <v>2994</v>
      </c>
      <c r="F138" s="761" t="s">
        <v>2993</v>
      </c>
      <c r="G138" s="762" t="s">
        <v>194</v>
      </c>
      <c r="H138" s="763">
        <v>4</v>
      </c>
      <c r="I138" s="555"/>
      <c r="J138" s="775">
        <f>ROUND(I138*H138,2)</f>
        <v>0</v>
      </c>
      <c r="K138" s="554"/>
      <c r="L138" s="540"/>
      <c r="M138" s="553" t="s">
        <v>3</v>
      </c>
      <c r="N138" s="552" t="s">
        <v>46</v>
      </c>
      <c r="P138" s="551">
        <f>O138*H138</f>
        <v>0</v>
      </c>
      <c r="Q138" s="551">
        <v>5.8E-4</v>
      </c>
      <c r="R138" s="551">
        <f>Q138*H138</f>
        <v>2.32E-3</v>
      </c>
      <c r="S138" s="551">
        <v>4.2000000000000002E-4</v>
      </c>
      <c r="T138" s="550">
        <f>S138*H138</f>
        <v>1.6800000000000001E-3</v>
      </c>
      <c r="AR138" s="548" t="s">
        <v>239</v>
      </c>
      <c r="AT138" s="548" t="s">
        <v>133</v>
      </c>
      <c r="AU138" s="548" t="s">
        <v>85</v>
      </c>
      <c r="AY138" s="543" t="s">
        <v>131</v>
      </c>
      <c r="BE138" s="549">
        <f>IF(N138="základní",J138,0)</f>
        <v>0</v>
      </c>
      <c r="BF138" s="549">
        <f>IF(N138="snížená",J138,0)</f>
        <v>0</v>
      </c>
      <c r="BG138" s="549">
        <f>IF(N138="zákl. přenesená",J138,0)</f>
        <v>0</v>
      </c>
      <c r="BH138" s="549">
        <f>IF(N138="sníž. přenesená",J138,0)</f>
        <v>0</v>
      </c>
      <c r="BI138" s="549">
        <f>IF(N138="nulová",J138,0)</f>
        <v>0</v>
      </c>
      <c r="BJ138" s="543" t="s">
        <v>83</v>
      </c>
      <c r="BK138" s="549">
        <f>ROUND(I138*H138,2)</f>
        <v>0</v>
      </c>
      <c r="BL138" s="543" t="s">
        <v>239</v>
      </c>
      <c r="BM138" s="548" t="s">
        <v>2992</v>
      </c>
    </row>
    <row r="139" spans="2:65" s="539" customFormat="1" ht="17.8" x14ac:dyDescent="0.25">
      <c r="B139" s="540"/>
      <c r="C139" s="714"/>
      <c r="D139" s="764" t="s">
        <v>2681</v>
      </c>
      <c r="E139" s="714"/>
      <c r="F139" s="765" t="s">
        <v>2991</v>
      </c>
      <c r="G139" s="714"/>
      <c r="H139" s="714"/>
      <c r="I139" s="547"/>
      <c r="J139" s="714"/>
      <c r="L139" s="540"/>
      <c r="M139" s="559"/>
      <c r="T139" s="558"/>
      <c r="AT139" s="543" t="s">
        <v>2681</v>
      </c>
      <c r="AU139" s="543" t="s">
        <v>85</v>
      </c>
    </row>
    <row r="140" spans="2:65" s="539" customFormat="1" ht="16.5" customHeight="1" x14ac:dyDescent="0.25">
      <c r="B140" s="557"/>
      <c r="C140" s="759" t="s">
        <v>85</v>
      </c>
      <c r="D140" s="759" t="s">
        <v>133</v>
      </c>
      <c r="E140" s="760" t="s">
        <v>2990</v>
      </c>
      <c r="F140" s="761" t="s">
        <v>2989</v>
      </c>
      <c r="G140" s="762" t="s">
        <v>194</v>
      </c>
      <c r="H140" s="763">
        <v>1</v>
      </c>
      <c r="I140" s="555"/>
      <c r="J140" s="775">
        <f>ROUND(I140*H140,2)</f>
        <v>0</v>
      </c>
      <c r="K140" s="554"/>
      <c r="L140" s="540"/>
      <c r="M140" s="553" t="s">
        <v>3</v>
      </c>
      <c r="N140" s="552" t="s">
        <v>46</v>
      </c>
      <c r="P140" s="551">
        <f>O140*H140</f>
        <v>0</v>
      </c>
      <c r="Q140" s="551">
        <v>1.6320000000000001E-2</v>
      </c>
      <c r="R140" s="551">
        <f>Q140*H140</f>
        <v>1.6320000000000001E-2</v>
      </c>
      <c r="S140" s="551">
        <v>0</v>
      </c>
      <c r="T140" s="550">
        <f>S140*H140</f>
        <v>0</v>
      </c>
      <c r="AR140" s="548" t="s">
        <v>239</v>
      </c>
      <c r="AT140" s="548" t="s">
        <v>133</v>
      </c>
      <c r="AU140" s="548" t="s">
        <v>85</v>
      </c>
      <c r="AY140" s="543" t="s">
        <v>131</v>
      </c>
      <c r="BE140" s="549">
        <f>IF(N140="základní",J140,0)</f>
        <v>0</v>
      </c>
      <c r="BF140" s="549">
        <f>IF(N140="snížená",J140,0)</f>
        <v>0</v>
      </c>
      <c r="BG140" s="549">
        <f>IF(N140="zákl. přenesená",J140,0)</f>
        <v>0</v>
      </c>
      <c r="BH140" s="549">
        <f>IF(N140="sníž. přenesená",J140,0)</f>
        <v>0</v>
      </c>
      <c r="BI140" s="549">
        <f>IF(N140="nulová",J140,0)</f>
        <v>0</v>
      </c>
      <c r="BJ140" s="543" t="s">
        <v>83</v>
      </c>
      <c r="BK140" s="549">
        <f>ROUND(I140*H140,2)</f>
        <v>0</v>
      </c>
      <c r="BL140" s="543" t="s">
        <v>239</v>
      </c>
      <c r="BM140" s="548" t="s">
        <v>2988</v>
      </c>
    </row>
    <row r="141" spans="2:65" s="539" customFormat="1" ht="17.8" x14ac:dyDescent="0.25">
      <c r="B141" s="540"/>
      <c r="C141" s="714"/>
      <c r="D141" s="764" t="s">
        <v>2681</v>
      </c>
      <c r="E141" s="714"/>
      <c r="F141" s="765" t="s">
        <v>2987</v>
      </c>
      <c r="G141" s="714"/>
      <c r="H141" s="714"/>
      <c r="I141" s="547"/>
      <c r="J141" s="714"/>
      <c r="L141" s="540"/>
      <c r="M141" s="559"/>
      <c r="T141" s="558"/>
      <c r="AT141" s="543" t="s">
        <v>2681</v>
      </c>
      <c r="AU141" s="543" t="s">
        <v>85</v>
      </c>
    </row>
    <row r="142" spans="2:65" s="539" customFormat="1" ht="16.5" customHeight="1" x14ac:dyDescent="0.25">
      <c r="B142" s="557"/>
      <c r="C142" s="759" t="s">
        <v>152</v>
      </c>
      <c r="D142" s="759" t="s">
        <v>133</v>
      </c>
      <c r="E142" s="760" t="s">
        <v>2986</v>
      </c>
      <c r="F142" s="761" t="s">
        <v>2985</v>
      </c>
      <c r="G142" s="762" t="s">
        <v>194</v>
      </c>
      <c r="H142" s="763">
        <v>1</v>
      </c>
      <c r="I142" s="555"/>
      <c r="J142" s="775">
        <f>ROUND(I142*H142,2)</f>
        <v>0</v>
      </c>
      <c r="K142" s="554"/>
      <c r="L142" s="540"/>
      <c r="M142" s="553" t="s">
        <v>3</v>
      </c>
      <c r="N142" s="552" t="s">
        <v>46</v>
      </c>
      <c r="P142" s="551">
        <f>O142*H142</f>
        <v>0</v>
      </c>
      <c r="Q142" s="551">
        <v>2.0200000000000001E-3</v>
      </c>
      <c r="R142" s="551">
        <f>Q142*H142</f>
        <v>2.0200000000000001E-3</v>
      </c>
      <c r="S142" s="551">
        <v>0</v>
      </c>
      <c r="T142" s="550">
        <f>S142*H142</f>
        <v>0</v>
      </c>
      <c r="AR142" s="548" t="s">
        <v>239</v>
      </c>
      <c r="AT142" s="548" t="s">
        <v>133</v>
      </c>
      <c r="AU142" s="548" t="s">
        <v>85</v>
      </c>
      <c r="AY142" s="543" t="s">
        <v>131</v>
      </c>
      <c r="BE142" s="549">
        <f>IF(N142="základní",J142,0)</f>
        <v>0</v>
      </c>
      <c r="BF142" s="549">
        <f>IF(N142="snížená",J142,0)</f>
        <v>0</v>
      </c>
      <c r="BG142" s="549">
        <f>IF(N142="zákl. přenesená",J142,0)</f>
        <v>0</v>
      </c>
      <c r="BH142" s="549">
        <f>IF(N142="sníž. přenesená",J142,0)</f>
        <v>0</v>
      </c>
      <c r="BI142" s="549">
        <f>IF(N142="nulová",J142,0)</f>
        <v>0</v>
      </c>
      <c r="BJ142" s="543" t="s">
        <v>83</v>
      </c>
      <c r="BK142" s="549">
        <f>ROUND(I142*H142,2)</f>
        <v>0</v>
      </c>
      <c r="BL142" s="543" t="s">
        <v>239</v>
      </c>
      <c r="BM142" s="548" t="s">
        <v>2984</v>
      </c>
    </row>
    <row r="143" spans="2:65" s="539" customFormat="1" ht="17.8" x14ac:dyDescent="0.25">
      <c r="B143" s="540"/>
      <c r="C143" s="714"/>
      <c r="D143" s="764" t="s">
        <v>2681</v>
      </c>
      <c r="E143" s="714"/>
      <c r="F143" s="765" t="s">
        <v>2983</v>
      </c>
      <c r="G143" s="714"/>
      <c r="H143" s="714"/>
      <c r="I143" s="547"/>
      <c r="J143" s="714"/>
      <c r="L143" s="540"/>
      <c r="M143" s="559"/>
      <c r="T143" s="558"/>
      <c r="AT143" s="543" t="s">
        <v>2681</v>
      </c>
      <c r="AU143" s="543" t="s">
        <v>85</v>
      </c>
    </row>
    <row r="144" spans="2:65" s="539" customFormat="1" ht="16.5" customHeight="1" x14ac:dyDescent="0.25">
      <c r="B144" s="557"/>
      <c r="C144" s="759" t="s">
        <v>138</v>
      </c>
      <c r="D144" s="759" t="s">
        <v>133</v>
      </c>
      <c r="E144" s="760" t="s">
        <v>2982</v>
      </c>
      <c r="F144" s="761" t="s">
        <v>2981</v>
      </c>
      <c r="G144" s="762" t="s">
        <v>278</v>
      </c>
      <c r="H144" s="763">
        <v>5</v>
      </c>
      <c r="I144" s="555"/>
      <c r="J144" s="775">
        <f>ROUND(I144*H144,2)</f>
        <v>0</v>
      </c>
      <c r="K144" s="554"/>
      <c r="L144" s="540"/>
      <c r="M144" s="553" t="s">
        <v>3</v>
      </c>
      <c r="N144" s="552" t="s">
        <v>46</v>
      </c>
      <c r="P144" s="551">
        <f>O144*H144</f>
        <v>0</v>
      </c>
      <c r="Q144" s="551">
        <v>7.1000000000000002E-4</v>
      </c>
      <c r="R144" s="551">
        <f>Q144*H144</f>
        <v>3.5500000000000002E-3</v>
      </c>
      <c r="S144" s="551">
        <v>0</v>
      </c>
      <c r="T144" s="550">
        <f>S144*H144</f>
        <v>0</v>
      </c>
      <c r="AR144" s="548" t="s">
        <v>239</v>
      </c>
      <c r="AT144" s="548" t="s">
        <v>133</v>
      </c>
      <c r="AU144" s="548" t="s">
        <v>85</v>
      </c>
      <c r="AY144" s="543" t="s">
        <v>131</v>
      </c>
      <c r="BE144" s="549">
        <f>IF(N144="základní",J144,0)</f>
        <v>0</v>
      </c>
      <c r="BF144" s="549">
        <f>IF(N144="snížená",J144,0)</f>
        <v>0</v>
      </c>
      <c r="BG144" s="549">
        <f>IF(N144="zákl. přenesená",J144,0)</f>
        <v>0</v>
      </c>
      <c r="BH144" s="549">
        <f>IF(N144="sníž. přenesená",J144,0)</f>
        <v>0</v>
      </c>
      <c r="BI144" s="549">
        <f>IF(N144="nulová",J144,0)</f>
        <v>0</v>
      </c>
      <c r="BJ144" s="543" t="s">
        <v>83</v>
      </c>
      <c r="BK144" s="549">
        <f>ROUND(I144*H144,2)</f>
        <v>0</v>
      </c>
      <c r="BL144" s="543" t="s">
        <v>239</v>
      </c>
      <c r="BM144" s="548" t="s">
        <v>2980</v>
      </c>
    </row>
    <row r="145" spans="2:65" s="539" customFormat="1" x14ac:dyDescent="0.25">
      <c r="B145" s="540"/>
      <c r="C145" s="714"/>
      <c r="D145" s="764" t="s">
        <v>2681</v>
      </c>
      <c r="E145" s="714"/>
      <c r="F145" s="765" t="s">
        <v>2979</v>
      </c>
      <c r="G145" s="714"/>
      <c r="H145" s="714"/>
      <c r="I145" s="547"/>
      <c r="J145" s="714"/>
      <c r="L145" s="540"/>
      <c r="M145" s="559"/>
      <c r="T145" s="558"/>
      <c r="AT145" s="543" t="s">
        <v>2681</v>
      </c>
      <c r="AU145" s="543" t="s">
        <v>85</v>
      </c>
    </row>
    <row r="146" spans="2:65" s="539" customFormat="1" ht="16.5" customHeight="1" x14ac:dyDescent="0.25">
      <c r="B146" s="557"/>
      <c r="C146" s="759" t="s">
        <v>171</v>
      </c>
      <c r="D146" s="759" t="s">
        <v>133</v>
      </c>
      <c r="E146" s="760" t="s">
        <v>2978</v>
      </c>
      <c r="F146" s="761" t="s">
        <v>2977</v>
      </c>
      <c r="G146" s="762" t="s">
        <v>278</v>
      </c>
      <c r="H146" s="763">
        <v>46</v>
      </c>
      <c r="I146" s="555"/>
      <c r="J146" s="775">
        <f>ROUND(I146*H146,2)</f>
        <v>0</v>
      </c>
      <c r="K146" s="554"/>
      <c r="L146" s="540"/>
      <c r="M146" s="553" t="s">
        <v>3</v>
      </c>
      <c r="N146" s="552" t="s">
        <v>46</v>
      </c>
      <c r="P146" s="551">
        <f>O146*H146</f>
        <v>0</v>
      </c>
      <c r="Q146" s="551">
        <v>2.0600000000000002E-3</v>
      </c>
      <c r="R146" s="551">
        <f>Q146*H146</f>
        <v>9.4760000000000011E-2</v>
      </c>
      <c r="S146" s="551">
        <v>0</v>
      </c>
      <c r="T146" s="550">
        <f>S146*H146</f>
        <v>0</v>
      </c>
      <c r="AR146" s="548" t="s">
        <v>239</v>
      </c>
      <c r="AT146" s="548" t="s">
        <v>133</v>
      </c>
      <c r="AU146" s="548" t="s">
        <v>85</v>
      </c>
      <c r="AY146" s="543" t="s">
        <v>131</v>
      </c>
      <c r="BE146" s="549">
        <f>IF(N146="základní",J146,0)</f>
        <v>0</v>
      </c>
      <c r="BF146" s="549">
        <f>IF(N146="snížená",J146,0)</f>
        <v>0</v>
      </c>
      <c r="BG146" s="549">
        <f>IF(N146="zákl. přenesená",J146,0)</f>
        <v>0</v>
      </c>
      <c r="BH146" s="549">
        <f>IF(N146="sníž. přenesená",J146,0)</f>
        <v>0</v>
      </c>
      <c r="BI146" s="549">
        <f>IF(N146="nulová",J146,0)</f>
        <v>0</v>
      </c>
      <c r="BJ146" s="543" t="s">
        <v>83</v>
      </c>
      <c r="BK146" s="549">
        <f>ROUND(I146*H146,2)</f>
        <v>0</v>
      </c>
      <c r="BL146" s="543" t="s">
        <v>239</v>
      </c>
      <c r="BM146" s="548" t="s">
        <v>2976</v>
      </c>
    </row>
    <row r="147" spans="2:65" s="539" customFormat="1" x14ac:dyDescent="0.25">
      <c r="B147" s="540"/>
      <c r="C147" s="714"/>
      <c r="D147" s="764" t="s">
        <v>2681</v>
      </c>
      <c r="E147" s="714"/>
      <c r="F147" s="765" t="s">
        <v>2975</v>
      </c>
      <c r="G147" s="714"/>
      <c r="H147" s="714"/>
      <c r="I147" s="547"/>
      <c r="J147" s="714"/>
      <c r="L147" s="540"/>
      <c r="M147" s="559"/>
      <c r="T147" s="558"/>
      <c r="AT147" s="543" t="s">
        <v>2681</v>
      </c>
      <c r="AU147" s="543" t="s">
        <v>85</v>
      </c>
    </row>
    <row r="148" spans="2:65" s="539" customFormat="1" ht="16.5" customHeight="1" x14ac:dyDescent="0.25">
      <c r="B148" s="557"/>
      <c r="C148" s="759" t="s">
        <v>180</v>
      </c>
      <c r="D148" s="759" t="s">
        <v>133</v>
      </c>
      <c r="E148" s="760" t="s">
        <v>2974</v>
      </c>
      <c r="F148" s="761" t="s">
        <v>2973</v>
      </c>
      <c r="G148" s="762" t="s">
        <v>278</v>
      </c>
      <c r="H148" s="763">
        <v>8</v>
      </c>
      <c r="I148" s="555"/>
      <c r="J148" s="775">
        <f>ROUND(I148*H148,2)</f>
        <v>0</v>
      </c>
      <c r="K148" s="554"/>
      <c r="L148" s="540"/>
      <c r="M148" s="553" t="s">
        <v>3</v>
      </c>
      <c r="N148" s="552" t="s">
        <v>46</v>
      </c>
      <c r="P148" s="551">
        <f>O148*H148</f>
        <v>0</v>
      </c>
      <c r="Q148" s="551">
        <v>4.0000000000000002E-4</v>
      </c>
      <c r="R148" s="551">
        <f>Q148*H148</f>
        <v>3.2000000000000002E-3</v>
      </c>
      <c r="S148" s="551">
        <v>0</v>
      </c>
      <c r="T148" s="550">
        <f>S148*H148</f>
        <v>0</v>
      </c>
      <c r="AR148" s="548" t="s">
        <v>239</v>
      </c>
      <c r="AT148" s="548" t="s">
        <v>133</v>
      </c>
      <c r="AU148" s="548" t="s">
        <v>85</v>
      </c>
      <c r="AY148" s="543" t="s">
        <v>131</v>
      </c>
      <c r="BE148" s="549">
        <f>IF(N148="základní",J148,0)</f>
        <v>0</v>
      </c>
      <c r="BF148" s="549">
        <f>IF(N148="snížená",J148,0)</f>
        <v>0</v>
      </c>
      <c r="BG148" s="549">
        <f>IF(N148="zákl. přenesená",J148,0)</f>
        <v>0</v>
      </c>
      <c r="BH148" s="549">
        <f>IF(N148="sníž. přenesená",J148,0)</f>
        <v>0</v>
      </c>
      <c r="BI148" s="549">
        <f>IF(N148="nulová",J148,0)</f>
        <v>0</v>
      </c>
      <c r="BJ148" s="543" t="s">
        <v>83</v>
      </c>
      <c r="BK148" s="549">
        <f>ROUND(I148*H148,2)</f>
        <v>0</v>
      </c>
      <c r="BL148" s="543" t="s">
        <v>239</v>
      </c>
      <c r="BM148" s="548" t="s">
        <v>2972</v>
      </c>
    </row>
    <row r="149" spans="2:65" s="539" customFormat="1" x14ac:dyDescent="0.25">
      <c r="B149" s="540"/>
      <c r="C149" s="714"/>
      <c r="D149" s="764" t="s">
        <v>2681</v>
      </c>
      <c r="E149" s="714"/>
      <c r="F149" s="765" t="s">
        <v>2971</v>
      </c>
      <c r="G149" s="714"/>
      <c r="H149" s="714"/>
      <c r="I149" s="547"/>
      <c r="J149" s="714"/>
      <c r="L149" s="540"/>
      <c r="M149" s="559"/>
      <c r="T149" s="558"/>
      <c r="AT149" s="543" t="s">
        <v>2681</v>
      </c>
      <c r="AU149" s="543" t="s">
        <v>85</v>
      </c>
    </row>
    <row r="150" spans="2:65" s="539" customFormat="1" ht="16.5" customHeight="1" x14ac:dyDescent="0.25">
      <c r="B150" s="557"/>
      <c r="C150" s="759" t="s">
        <v>185</v>
      </c>
      <c r="D150" s="759" t="s">
        <v>133</v>
      </c>
      <c r="E150" s="760" t="s">
        <v>2970</v>
      </c>
      <c r="F150" s="761" t="s">
        <v>2969</v>
      </c>
      <c r="G150" s="762" t="s">
        <v>278</v>
      </c>
      <c r="H150" s="763">
        <v>12</v>
      </c>
      <c r="I150" s="555"/>
      <c r="J150" s="775">
        <f>ROUND(I150*H150,2)</f>
        <v>0</v>
      </c>
      <c r="K150" s="554"/>
      <c r="L150" s="540"/>
      <c r="M150" s="553" t="s">
        <v>3</v>
      </c>
      <c r="N150" s="552" t="s">
        <v>46</v>
      </c>
      <c r="P150" s="551">
        <f>O150*H150</f>
        <v>0</v>
      </c>
      <c r="Q150" s="551">
        <v>4.0999999999999999E-4</v>
      </c>
      <c r="R150" s="551">
        <f>Q150*H150</f>
        <v>4.9199999999999999E-3</v>
      </c>
      <c r="S150" s="551">
        <v>0</v>
      </c>
      <c r="T150" s="550">
        <f>S150*H150</f>
        <v>0</v>
      </c>
      <c r="AR150" s="548" t="s">
        <v>239</v>
      </c>
      <c r="AT150" s="548" t="s">
        <v>133</v>
      </c>
      <c r="AU150" s="548" t="s">
        <v>85</v>
      </c>
      <c r="AY150" s="543" t="s">
        <v>131</v>
      </c>
      <c r="BE150" s="549">
        <f>IF(N150="základní",J150,0)</f>
        <v>0</v>
      </c>
      <c r="BF150" s="549">
        <f>IF(N150="snížená",J150,0)</f>
        <v>0</v>
      </c>
      <c r="BG150" s="549">
        <f>IF(N150="zákl. přenesená",J150,0)</f>
        <v>0</v>
      </c>
      <c r="BH150" s="549">
        <f>IF(N150="sníž. přenesená",J150,0)</f>
        <v>0</v>
      </c>
      <c r="BI150" s="549">
        <f>IF(N150="nulová",J150,0)</f>
        <v>0</v>
      </c>
      <c r="BJ150" s="543" t="s">
        <v>83</v>
      </c>
      <c r="BK150" s="549">
        <f>ROUND(I150*H150,2)</f>
        <v>0</v>
      </c>
      <c r="BL150" s="543" t="s">
        <v>239</v>
      </c>
      <c r="BM150" s="548" t="s">
        <v>2968</v>
      </c>
    </row>
    <row r="151" spans="2:65" s="539" customFormat="1" x14ac:dyDescent="0.25">
      <c r="B151" s="540"/>
      <c r="C151" s="714"/>
      <c r="D151" s="764" t="s">
        <v>2681</v>
      </c>
      <c r="E151" s="714"/>
      <c r="F151" s="765" t="s">
        <v>2967</v>
      </c>
      <c r="G151" s="714"/>
      <c r="H151" s="714"/>
      <c r="I151" s="547"/>
      <c r="J151" s="714"/>
      <c r="L151" s="540"/>
      <c r="M151" s="559"/>
      <c r="T151" s="558"/>
      <c r="AT151" s="543" t="s">
        <v>2681</v>
      </c>
      <c r="AU151" s="543" t="s">
        <v>85</v>
      </c>
    </row>
    <row r="152" spans="2:65" s="539" customFormat="1" ht="16.5" customHeight="1" x14ac:dyDescent="0.25">
      <c r="B152" s="557"/>
      <c r="C152" s="759" t="s">
        <v>149</v>
      </c>
      <c r="D152" s="759" t="s">
        <v>133</v>
      </c>
      <c r="E152" s="760" t="s">
        <v>2966</v>
      </c>
      <c r="F152" s="761" t="s">
        <v>2965</v>
      </c>
      <c r="G152" s="762" t="s">
        <v>278</v>
      </c>
      <c r="H152" s="763">
        <v>12</v>
      </c>
      <c r="I152" s="555"/>
      <c r="J152" s="775">
        <f>ROUND(I152*H152,2)</f>
        <v>0</v>
      </c>
      <c r="K152" s="554"/>
      <c r="L152" s="540"/>
      <c r="M152" s="553" t="s">
        <v>3</v>
      </c>
      <c r="N152" s="552" t="s">
        <v>46</v>
      </c>
      <c r="P152" s="551">
        <f>O152*H152</f>
        <v>0</v>
      </c>
      <c r="Q152" s="551">
        <v>4.8000000000000001E-4</v>
      </c>
      <c r="R152" s="551">
        <f>Q152*H152</f>
        <v>5.7600000000000004E-3</v>
      </c>
      <c r="S152" s="551">
        <v>0</v>
      </c>
      <c r="T152" s="550">
        <f>S152*H152</f>
        <v>0</v>
      </c>
      <c r="AR152" s="548" t="s">
        <v>239</v>
      </c>
      <c r="AT152" s="548" t="s">
        <v>133</v>
      </c>
      <c r="AU152" s="548" t="s">
        <v>85</v>
      </c>
      <c r="AY152" s="543" t="s">
        <v>131</v>
      </c>
      <c r="BE152" s="549">
        <f>IF(N152="základní",J152,0)</f>
        <v>0</v>
      </c>
      <c r="BF152" s="549">
        <f>IF(N152="snížená",J152,0)</f>
        <v>0</v>
      </c>
      <c r="BG152" s="549">
        <f>IF(N152="zákl. přenesená",J152,0)</f>
        <v>0</v>
      </c>
      <c r="BH152" s="549">
        <f>IF(N152="sníž. přenesená",J152,0)</f>
        <v>0</v>
      </c>
      <c r="BI152" s="549">
        <f>IF(N152="nulová",J152,0)</f>
        <v>0</v>
      </c>
      <c r="BJ152" s="543" t="s">
        <v>83</v>
      </c>
      <c r="BK152" s="549">
        <f>ROUND(I152*H152,2)</f>
        <v>0</v>
      </c>
      <c r="BL152" s="543" t="s">
        <v>239</v>
      </c>
      <c r="BM152" s="548" t="s">
        <v>2964</v>
      </c>
    </row>
    <row r="153" spans="2:65" s="539" customFormat="1" x14ac:dyDescent="0.25">
      <c r="B153" s="540"/>
      <c r="C153" s="714"/>
      <c r="D153" s="764" t="s">
        <v>2681</v>
      </c>
      <c r="E153" s="714"/>
      <c r="F153" s="765" t="s">
        <v>2963</v>
      </c>
      <c r="G153" s="714"/>
      <c r="H153" s="714"/>
      <c r="I153" s="547"/>
      <c r="J153" s="714"/>
      <c r="L153" s="540"/>
      <c r="M153" s="559"/>
      <c r="T153" s="558"/>
      <c r="AT153" s="543" t="s">
        <v>2681</v>
      </c>
      <c r="AU153" s="543" t="s">
        <v>85</v>
      </c>
    </row>
    <row r="154" spans="2:65" s="539" customFormat="1" ht="16.5" customHeight="1" x14ac:dyDescent="0.25">
      <c r="B154" s="557"/>
      <c r="C154" s="759" t="s">
        <v>169</v>
      </c>
      <c r="D154" s="759" t="s">
        <v>133</v>
      </c>
      <c r="E154" s="760" t="s">
        <v>2962</v>
      </c>
      <c r="F154" s="761" t="s">
        <v>2961</v>
      </c>
      <c r="G154" s="762" t="s">
        <v>194</v>
      </c>
      <c r="H154" s="763">
        <v>1</v>
      </c>
      <c r="I154" s="555"/>
      <c r="J154" s="775">
        <f>ROUND(I154*H154,2)</f>
        <v>0</v>
      </c>
      <c r="K154" s="554"/>
      <c r="L154" s="540"/>
      <c r="M154" s="553" t="s">
        <v>3</v>
      </c>
      <c r="N154" s="552" t="s">
        <v>46</v>
      </c>
      <c r="P154" s="551">
        <f>O154*H154</f>
        <v>0</v>
      </c>
      <c r="Q154" s="551">
        <v>0</v>
      </c>
      <c r="R154" s="551">
        <f>Q154*H154</f>
        <v>0</v>
      </c>
      <c r="S154" s="551">
        <v>0</v>
      </c>
      <c r="T154" s="550">
        <f>S154*H154</f>
        <v>0</v>
      </c>
      <c r="AR154" s="548" t="s">
        <v>239</v>
      </c>
      <c r="AT154" s="548" t="s">
        <v>133</v>
      </c>
      <c r="AU154" s="548" t="s">
        <v>85</v>
      </c>
      <c r="AY154" s="543" t="s">
        <v>131</v>
      </c>
      <c r="BE154" s="549">
        <f>IF(N154="základní",J154,0)</f>
        <v>0</v>
      </c>
      <c r="BF154" s="549">
        <f>IF(N154="snížená",J154,0)</f>
        <v>0</v>
      </c>
      <c r="BG154" s="549">
        <f>IF(N154="zákl. přenesená",J154,0)</f>
        <v>0</v>
      </c>
      <c r="BH154" s="549">
        <f>IF(N154="sníž. přenesená",J154,0)</f>
        <v>0</v>
      </c>
      <c r="BI154" s="549">
        <f>IF(N154="nulová",J154,0)</f>
        <v>0</v>
      </c>
      <c r="BJ154" s="543" t="s">
        <v>83</v>
      </c>
      <c r="BK154" s="549">
        <f>ROUND(I154*H154,2)</f>
        <v>0</v>
      </c>
      <c r="BL154" s="543" t="s">
        <v>239</v>
      </c>
      <c r="BM154" s="548" t="s">
        <v>2960</v>
      </c>
    </row>
    <row r="155" spans="2:65" s="539" customFormat="1" ht="17.8" x14ac:dyDescent="0.25">
      <c r="B155" s="540"/>
      <c r="C155" s="714"/>
      <c r="D155" s="764" t="s">
        <v>2681</v>
      </c>
      <c r="E155" s="714"/>
      <c r="F155" s="765" t="s">
        <v>2959</v>
      </c>
      <c r="G155" s="714"/>
      <c r="H155" s="714"/>
      <c r="I155" s="547"/>
      <c r="J155" s="714"/>
      <c r="L155" s="540"/>
      <c r="M155" s="559"/>
      <c r="T155" s="558"/>
      <c r="AT155" s="543" t="s">
        <v>2681</v>
      </c>
      <c r="AU155" s="543" t="s">
        <v>85</v>
      </c>
    </row>
    <row r="156" spans="2:65" s="539" customFormat="1" ht="21.75" customHeight="1" x14ac:dyDescent="0.25">
      <c r="B156" s="557"/>
      <c r="C156" s="759" t="s">
        <v>205</v>
      </c>
      <c r="D156" s="759" t="s">
        <v>133</v>
      </c>
      <c r="E156" s="760" t="s">
        <v>2958</v>
      </c>
      <c r="F156" s="761" t="s">
        <v>2957</v>
      </c>
      <c r="G156" s="762" t="s">
        <v>194</v>
      </c>
      <c r="H156" s="763">
        <v>6</v>
      </c>
      <c r="I156" s="555"/>
      <c r="J156" s="775">
        <f>ROUND(I156*H156,2)</f>
        <v>0</v>
      </c>
      <c r="K156" s="554"/>
      <c r="L156" s="540"/>
      <c r="M156" s="553" t="s">
        <v>3</v>
      </c>
      <c r="N156" s="552" t="s">
        <v>46</v>
      </c>
      <c r="P156" s="551">
        <f>O156*H156</f>
        <v>0</v>
      </c>
      <c r="Q156" s="551">
        <v>0</v>
      </c>
      <c r="R156" s="551">
        <f>Q156*H156</f>
        <v>0</v>
      </c>
      <c r="S156" s="551">
        <v>0</v>
      </c>
      <c r="T156" s="550">
        <f>S156*H156</f>
        <v>0</v>
      </c>
      <c r="AR156" s="548" t="s">
        <v>239</v>
      </c>
      <c r="AT156" s="548" t="s">
        <v>133</v>
      </c>
      <c r="AU156" s="548" t="s">
        <v>85</v>
      </c>
      <c r="AY156" s="543" t="s">
        <v>131</v>
      </c>
      <c r="BE156" s="549">
        <f>IF(N156="základní",J156,0)</f>
        <v>0</v>
      </c>
      <c r="BF156" s="549">
        <f>IF(N156="snížená",J156,0)</f>
        <v>0</v>
      </c>
      <c r="BG156" s="549">
        <f>IF(N156="zákl. přenesená",J156,0)</f>
        <v>0</v>
      </c>
      <c r="BH156" s="549">
        <f>IF(N156="sníž. přenesená",J156,0)</f>
        <v>0</v>
      </c>
      <c r="BI156" s="549">
        <f>IF(N156="nulová",J156,0)</f>
        <v>0</v>
      </c>
      <c r="BJ156" s="543" t="s">
        <v>83</v>
      </c>
      <c r="BK156" s="549">
        <f>ROUND(I156*H156,2)</f>
        <v>0</v>
      </c>
      <c r="BL156" s="543" t="s">
        <v>239</v>
      </c>
      <c r="BM156" s="548" t="s">
        <v>2956</v>
      </c>
    </row>
    <row r="157" spans="2:65" s="539" customFormat="1" ht="17.8" x14ac:dyDescent="0.25">
      <c r="B157" s="540"/>
      <c r="C157" s="714"/>
      <c r="D157" s="764" t="s">
        <v>2681</v>
      </c>
      <c r="E157" s="714"/>
      <c r="F157" s="765" t="s">
        <v>2955</v>
      </c>
      <c r="G157" s="714"/>
      <c r="H157" s="714"/>
      <c r="I157" s="547"/>
      <c r="J157" s="714"/>
      <c r="L157" s="540"/>
      <c r="M157" s="559"/>
      <c r="T157" s="558"/>
      <c r="AT157" s="543" t="s">
        <v>2681</v>
      </c>
      <c r="AU157" s="543" t="s">
        <v>85</v>
      </c>
    </row>
    <row r="158" spans="2:65" s="539" customFormat="1" ht="24.2" customHeight="1" x14ac:dyDescent="0.25">
      <c r="B158" s="557"/>
      <c r="C158" s="759" t="s">
        <v>210</v>
      </c>
      <c r="D158" s="759" t="s">
        <v>133</v>
      </c>
      <c r="E158" s="760" t="s">
        <v>2954</v>
      </c>
      <c r="F158" s="761" t="s">
        <v>2953</v>
      </c>
      <c r="G158" s="762" t="s">
        <v>194</v>
      </c>
      <c r="H158" s="763">
        <v>4</v>
      </c>
      <c r="I158" s="555"/>
      <c r="J158" s="775">
        <f>ROUND(I158*H158,2)</f>
        <v>0</v>
      </c>
      <c r="K158" s="554"/>
      <c r="L158" s="540"/>
      <c r="M158" s="553" t="s">
        <v>3</v>
      </c>
      <c r="N158" s="552" t="s">
        <v>46</v>
      </c>
      <c r="P158" s="551">
        <f>O158*H158</f>
        <v>0</v>
      </c>
      <c r="Q158" s="551">
        <v>3.9100000000000003E-3</v>
      </c>
      <c r="R158" s="551">
        <f>Q158*H158</f>
        <v>1.5640000000000001E-2</v>
      </c>
      <c r="S158" s="551">
        <v>0</v>
      </c>
      <c r="T158" s="550">
        <f>S158*H158</f>
        <v>0</v>
      </c>
      <c r="AR158" s="548" t="s">
        <v>239</v>
      </c>
      <c r="AT158" s="548" t="s">
        <v>133</v>
      </c>
      <c r="AU158" s="548" t="s">
        <v>85</v>
      </c>
      <c r="AY158" s="543" t="s">
        <v>131</v>
      </c>
      <c r="BE158" s="549">
        <f>IF(N158="základní",J158,0)</f>
        <v>0</v>
      </c>
      <c r="BF158" s="549">
        <f>IF(N158="snížená",J158,0)</f>
        <v>0</v>
      </c>
      <c r="BG158" s="549">
        <f>IF(N158="zákl. přenesená",J158,0)</f>
        <v>0</v>
      </c>
      <c r="BH158" s="549">
        <f>IF(N158="sníž. přenesená",J158,0)</f>
        <v>0</v>
      </c>
      <c r="BI158" s="549">
        <f>IF(N158="nulová",J158,0)</f>
        <v>0</v>
      </c>
      <c r="BJ158" s="543" t="s">
        <v>83</v>
      </c>
      <c r="BK158" s="549">
        <f>ROUND(I158*H158,2)</f>
        <v>0</v>
      </c>
      <c r="BL158" s="543" t="s">
        <v>239</v>
      </c>
      <c r="BM158" s="548" t="s">
        <v>2952</v>
      </c>
    </row>
    <row r="159" spans="2:65" s="539" customFormat="1" ht="17.8" x14ac:dyDescent="0.25">
      <c r="B159" s="540"/>
      <c r="C159" s="714"/>
      <c r="D159" s="764" t="s">
        <v>2681</v>
      </c>
      <c r="E159" s="714"/>
      <c r="F159" s="765" t="s">
        <v>2951</v>
      </c>
      <c r="G159" s="714"/>
      <c r="H159" s="714"/>
      <c r="I159" s="547"/>
      <c r="J159" s="714"/>
      <c r="L159" s="540"/>
      <c r="M159" s="559"/>
      <c r="T159" s="558"/>
      <c r="AT159" s="543" t="s">
        <v>2681</v>
      </c>
      <c r="AU159" s="543" t="s">
        <v>85</v>
      </c>
    </row>
    <row r="160" spans="2:65" s="539" customFormat="1" ht="16.5" customHeight="1" x14ac:dyDescent="0.25">
      <c r="B160" s="557"/>
      <c r="C160" s="759" t="s">
        <v>215</v>
      </c>
      <c r="D160" s="759" t="s">
        <v>133</v>
      </c>
      <c r="E160" s="760" t="s">
        <v>2950</v>
      </c>
      <c r="F160" s="761" t="s">
        <v>2949</v>
      </c>
      <c r="G160" s="762" t="s">
        <v>194</v>
      </c>
      <c r="H160" s="763">
        <v>3</v>
      </c>
      <c r="I160" s="555"/>
      <c r="J160" s="775">
        <f>ROUND(I160*H160,2)</f>
        <v>0</v>
      </c>
      <c r="K160" s="554"/>
      <c r="L160" s="540"/>
      <c r="M160" s="553" t="s">
        <v>3</v>
      </c>
      <c r="N160" s="552" t="s">
        <v>46</v>
      </c>
      <c r="P160" s="551">
        <f>O160*H160</f>
        <v>0</v>
      </c>
      <c r="Q160" s="551">
        <v>2.0000000000000002E-5</v>
      </c>
      <c r="R160" s="551">
        <f>Q160*H160</f>
        <v>6.0000000000000008E-5</v>
      </c>
      <c r="S160" s="551">
        <v>0</v>
      </c>
      <c r="T160" s="550">
        <f>S160*H160</f>
        <v>0</v>
      </c>
      <c r="AR160" s="548" t="s">
        <v>239</v>
      </c>
      <c r="AT160" s="548" t="s">
        <v>133</v>
      </c>
      <c r="AU160" s="548" t="s">
        <v>85</v>
      </c>
      <c r="AY160" s="543" t="s">
        <v>131</v>
      </c>
      <c r="BE160" s="549">
        <f>IF(N160="základní",J160,0)</f>
        <v>0</v>
      </c>
      <c r="BF160" s="549">
        <f>IF(N160="snížená",J160,0)</f>
        <v>0</v>
      </c>
      <c r="BG160" s="549">
        <f>IF(N160="zákl. přenesená",J160,0)</f>
        <v>0</v>
      </c>
      <c r="BH160" s="549">
        <f>IF(N160="sníž. přenesená",J160,0)</f>
        <v>0</v>
      </c>
      <c r="BI160" s="549">
        <f>IF(N160="nulová",J160,0)</f>
        <v>0</v>
      </c>
      <c r="BJ160" s="543" t="s">
        <v>83</v>
      </c>
      <c r="BK160" s="549">
        <f>ROUND(I160*H160,2)</f>
        <v>0</v>
      </c>
      <c r="BL160" s="543" t="s">
        <v>239</v>
      </c>
      <c r="BM160" s="548" t="s">
        <v>2948</v>
      </c>
    </row>
    <row r="161" spans="2:65" s="539" customFormat="1" ht="17.8" x14ac:dyDescent="0.25">
      <c r="B161" s="540"/>
      <c r="C161" s="714"/>
      <c r="D161" s="764" t="s">
        <v>2681</v>
      </c>
      <c r="E161" s="714"/>
      <c r="F161" s="765" t="s">
        <v>2947</v>
      </c>
      <c r="G161" s="714"/>
      <c r="H161" s="714"/>
      <c r="I161" s="547"/>
      <c r="J161" s="714"/>
      <c r="L161" s="540"/>
      <c r="M161" s="559"/>
      <c r="T161" s="558"/>
      <c r="AT161" s="543" t="s">
        <v>2681</v>
      </c>
      <c r="AU161" s="543" t="s">
        <v>85</v>
      </c>
    </row>
    <row r="162" spans="2:65" s="539" customFormat="1" ht="24.2" customHeight="1" x14ac:dyDescent="0.25">
      <c r="B162" s="557"/>
      <c r="C162" s="766" t="s">
        <v>221</v>
      </c>
      <c r="D162" s="766" t="s">
        <v>145</v>
      </c>
      <c r="E162" s="767" t="s">
        <v>2946</v>
      </c>
      <c r="F162" s="768" t="s">
        <v>2944</v>
      </c>
      <c r="G162" s="769" t="s">
        <v>201</v>
      </c>
      <c r="H162" s="770">
        <v>3</v>
      </c>
      <c r="I162" s="573"/>
      <c r="J162" s="776">
        <f>ROUND(I162*H162,2)</f>
        <v>0</v>
      </c>
      <c r="K162" s="572"/>
      <c r="L162" s="571"/>
      <c r="M162" s="570" t="s">
        <v>3</v>
      </c>
      <c r="N162" s="569" t="s">
        <v>46</v>
      </c>
      <c r="P162" s="551">
        <f>O162*H162</f>
        <v>0</v>
      </c>
      <c r="Q162" s="551">
        <v>0</v>
      </c>
      <c r="R162" s="551">
        <f>Q162*H162</f>
        <v>0</v>
      </c>
      <c r="S162" s="551">
        <v>0</v>
      </c>
      <c r="T162" s="550">
        <f>S162*H162</f>
        <v>0</v>
      </c>
      <c r="AR162" s="548" t="s">
        <v>245</v>
      </c>
      <c r="AT162" s="548" t="s">
        <v>145</v>
      </c>
      <c r="AU162" s="548" t="s">
        <v>85</v>
      </c>
      <c r="AY162" s="543" t="s">
        <v>131</v>
      </c>
      <c r="BE162" s="549">
        <f>IF(N162="základní",J162,0)</f>
        <v>0</v>
      </c>
      <c r="BF162" s="549">
        <f>IF(N162="snížená",J162,0)</f>
        <v>0</v>
      </c>
      <c r="BG162" s="549">
        <f>IF(N162="zákl. přenesená",J162,0)</f>
        <v>0</v>
      </c>
      <c r="BH162" s="549">
        <f>IF(N162="sníž. přenesená",J162,0)</f>
        <v>0</v>
      </c>
      <c r="BI162" s="549">
        <f>IF(N162="nulová",J162,0)</f>
        <v>0</v>
      </c>
      <c r="BJ162" s="543" t="s">
        <v>83</v>
      </c>
      <c r="BK162" s="549">
        <f>ROUND(I162*H162,2)</f>
        <v>0</v>
      </c>
      <c r="BL162" s="543" t="s">
        <v>239</v>
      </c>
      <c r="BM162" s="548" t="s">
        <v>2945</v>
      </c>
    </row>
    <row r="163" spans="2:65" s="539" customFormat="1" ht="17.8" x14ac:dyDescent="0.25">
      <c r="B163" s="540"/>
      <c r="C163" s="714"/>
      <c r="D163" s="764" t="s">
        <v>2681</v>
      </c>
      <c r="E163" s="714"/>
      <c r="F163" s="765" t="s">
        <v>2944</v>
      </c>
      <c r="G163" s="714"/>
      <c r="H163" s="714"/>
      <c r="I163" s="547"/>
      <c r="J163" s="714"/>
      <c r="L163" s="540"/>
      <c r="M163" s="559"/>
      <c r="T163" s="558"/>
      <c r="AT163" s="543" t="s">
        <v>2681</v>
      </c>
      <c r="AU163" s="543" t="s">
        <v>85</v>
      </c>
    </row>
    <row r="164" spans="2:65" s="539" customFormat="1" ht="21.75" customHeight="1" x14ac:dyDescent="0.25">
      <c r="B164" s="557"/>
      <c r="C164" s="759" t="s">
        <v>228</v>
      </c>
      <c r="D164" s="759" t="s">
        <v>133</v>
      </c>
      <c r="E164" s="760" t="s">
        <v>2943</v>
      </c>
      <c r="F164" s="761" t="s">
        <v>2942</v>
      </c>
      <c r="G164" s="762" t="s">
        <v>278</v>
      </c>
      <c r="H164" s="763">
        <v>100</v>
      </c>
      <c r="I164" s="555"/>
      <c r="J164" s="775">
        <f>ROUND(I164*H164,2)</f>
        <v>0</v>
      </c>
      <c r="K164" s="554"/>
      <c r="L164" s="540"/>
      <c r="M164" s="553" t="s">
        <v>3</v>
      </c>
      <c r="N164" s="552" t="s">
        <v>46</v>
      </c>
      <c r="P164" s="551">
        <f>O164*H164</f>
        <v>0</v>
      </c>
      <c r="Q164" s="551">
        <v>0</v>
      </c>
      <c r="R164" s="551">
        <f>Q164*H164</f>
        <v>0</v>
      </c>
      <c r="S164" s="551">
        <v>0</v>
      </c>
      <c r="T164" s="550">
        <f>S164*H164</f>
        <v>0</v>
      </c>
      <c r="AR164" s="548" t="s">
        <v>239</v>
      </c>
      <c r="AT164" s="548" t="s">
        <v>133</v>
      </c>
      <c r="AU164" s="548" t="s">
        <v>85</v>
      </c>
      <c r="AY164" s="543" t="s">
        <v>131</v>
      </c>
      <c r="BE164" s="549">
        <f>IF(N164="základní",J164,0)</f>
        <v>0</v>
      </c>
      <c r="BF164" s="549">
        <f>IF(N164="snížená",J164,0)</f>
        <v>0</v>
      </c>
      <c r="BG164" s="549">
        <f>IF(N164="zákl. přenesená",J164,0)</f>
        <v>0</v>
      </c>
      <c r="BH164" s="549">
        <f>IF(N164="sníž. přenesená",J164,0)</f>
        <v>0</v>
      </c>
      <c r="BI164" s="549">
        <f>IF(N164="nulová",J164,0)</f>
        <v>0</v>
      </c>
      <c r="BJ164" s="543" t="s">
        <v>83</v>
      </c>
      <c r="BK164" s="549">
        <f>ROUND(I164*H164,2)</f>
        <v>0</v>
      </c>
      <c r="BL164" s="543" t="s">
        <v>239</v>
      </c>
      <c r="BM164" s="548" t="s">
        <v>2941</v>
      </c>
    </row>
    <row r="165" spans="2:65" s="539" customFormat="1" x14ac:dyDescent="0.25">
      <c r="B165" s="540"/>
      <c r="C165" s="714"/>
      <c r="D165" s="764" t="s">
        <v>2681</v>
      </c>
      <c r="E165" s="714"/>
      <c r="F165" s="765" t="s">
        <v>2940</v>
      </c>
      <c r="G165" s="714"/>
      <c r="H165" s="714"/>
      <c r="I165" s="547"/>
      <c r="J165" s="714"/>
      <c r="L165" s="540"/>
      <c r="M165" s="559"/>
      <c r="T165" s="558"/>
      <c r="AT165" s="543" t="s">
        <v>2681</v>
      </c>
      <c r="AU165" s="543" t="s">
        <v>85</v>
      </c>
    </row>
    <row r="166" spans="2:65" s="539" customFormat="1" ht="24.2" customHeight="1" x14ac:dyDescent="0.25">
      <c r="B166" s="557"/>
      <c r="C166" s="766" t="s">
        <v>9</v>
      </c>
      <c r="D166" s="766" t="s">
        <v>145</v>
      </c>
      <c r="E166" s="767" t="s">
        <v>2939</v>
      </c>
      <c r="F166" s="768" t="s">
        <v>2938</v>
      </c>
      <c r="G166" s="769" t="s">
        <v>201</v>
      </c>
      <c r="H166" s="770">
        <v>3</v>
      </c>
      <c r="I166" s="573"/>
      <c r="J166" s="776">
        <f>ROUND(I166*H166,2)</f>
        <v>0</v>
      </c>
      <c r="K166" s="572"/>
      <c r="L166" s="571"/>
      <c r="M166" s="570" t="s">
        <v>3</v>
      </c>
      <c r="N166" s="569" t="s">
        <v>46</v>
      </c>
      <c r="P166" s="551">
        <f>O166*H166</f>
        <v>0</v>
      </c>
      <c r="Q166" s="551">
        <v>0</v>
      </c>
      <c r="R166" s="551">
        <f>Q166*H166</f>
        <v>0</v>
      </c>
      <c r="S166" s="551">
        <v>0</v>
      </c>
      <c r="T166" s="550">
        <f>S166*H166</f>
        <v>0</v>
      </c>
      <c r="AR166" s="548" t="s">
        <v>245</v>
      </c>
      <c r="AT166" s="548" t="s">
        <v>145</v>
      </c>
      <c r="AU166" s="548" t="s">
        <v>85</v>
      </c>
      <c r="AY166" s="543" t="s">
        <v>131</v>
      </c>
      <c r="BE166" s="549">
        <f>IF(N166="základní",J166,0)</f>
        <v>0</v>
      </c>
      <c r="BF166" s="549">
        <f>IF(N166="snížená",J166,0)</f>
        <v>0</v>
      </c>
      <c r="BG166" s="549">
        <f>IF(N166="zákl. přenesená",J166,0)</f>
        <v>0</v>
      </c>
      <c r="BH166" s="549">
        <f>IF(N166="sníž. přenesená",J166,0)</f>
        <v>0</v>
      </c>
      <c r="BI166" s="549">
        <f>IF(N166="nulová",J166,0)</f>
        <v>0</v>
      </c>
      <c r="BJ166" s="543" t="s">
        <v>83</v>
      </c>
      <c r="BK166" s="549">
        <f>ROUND(I166*H166,2)</f>
        <v>0</v>
      </c>
      <c r="BL166" s="543" t="s">
        <v>239</v>
      </c>
      <c r="BM166" s="548" t="s">
        <v>2937</v>
      </c>
    </row>
    <row r="167" spans="2:65" s="539" customFormat="1" x14ac:dyDescent="0.25">
      <c r="B167" s="540"/>
      <c r="C167" s="714"/>
      <c r="D167" s="764" t="s">
        <v>2681</v>
      </c>
      <c r="E167" s="714"/>
      <c r="F167" s="765" t="s">
        <v>2936</v>
      </c>
      <c r="G167" s="714"/>
      <c r="H167" s="714"/>
      <c r="I167" s="547"/>
      <c r="J167" s="714"/>
      <c r="L167" s="540"/>
      <c r="M167" s="559"/>
      <c r="T167" s="558"/>
      <c r="AT167" s="543" t="s">
        <v>2681</v>
      </c>
      <c r="AU167" s="543" t="s">
        <v>85</v>
      </c>
    </row>
    <row r="168" spans="2:65" s="539" customFormat="1" ht="24.2" customHeight="1" x14ac:dyDescent="0.25">
      <c r="B168" s="557"/>
      <c r="C168" s="759" t="s">
        <v>239</v>
      </c>
      <c r="D168" s="759" t="s">
        <v>133</v>
      </c>
      <c r="E168" s="760" t="s">
        <v>2935</v>
      </c>
      <c r="F168" s="761" t="s">
        <v>2934</v>
      </c>
      <c r="G168" s="762" t="s">
        <v>148</v>
      </c>
      <c r="H168" s="763">
        <v>0.14899999999999999</v>
      </c>
      <c r="I168" s="555"/>
      <c r="J168" s="775">
        <f>ROUND(I168*H168,2)</f>
        <v>0</v>
      </c>
      <c r="K168" s="554"/>
      <c r="L168" s="540"/>
      <c r="M168" s="553" t="s">
        <v>3</v>
      </c>
      <c r="N168" s="552" t="s">
        <v>46</v>
      </c>
      <c r="P168" s="551">
        <f>O168*H168</f>
        <v>0</v>
      </c>
      <c r="Q168" s="551">
        <v>0</v>
      </c>
      <c r="R168" s="551">
        <f>Q168*H168</f>
        <v>0</v>
      </c>
      <c r="S168" s="551">
        <v>0</v>
      </c>
      <c r="T168" s="550">
        <f>S168*H168</f>
        <v>0</v>
      </c>
      <c r="AR168" s="548" t="s">
        <v>239</v>
      </c>
      <c r="AT168" s="548" t="s">
        <v>133</v>
      </c>
      <c r="AU168" s="548" t="s">
        <v>85</v>
      </c>
      <c r="AY168" s="543" t="s">
        <v>131</v>
      </c>
      <c r="BE168" s="549">
        <f>IF(N168="základní",J168,0)</f>
        <v>0</v>
      </c>
      <c r="BF168" s="549">
        <f>IF(N168="snížená",J168,0)</f>
        <v>0</v>
      </c>
      <c r="BG168" s="549">
        <f>IF(N168="zákl. přenesená",J168,0)</f>
        <v>0</v>
      </c>
      <c r="BH168" s="549">
        <f>IF(N168="sníž. přenesená",J168,0)</f>
        <v>0</v>
      </c>
      <c r="BI168" s="549">
        <f>IF(N168="nulová",J168,0)</f>
        <v>0</v>
      </c>
      <c r="BJ168" s="543" t="s">
        <v>83</v>
      </c>
      <c r="BK168" s="549">
        <f>ROUND(I168*H168,2)</f>
        <v>0</v>
      </c>
      <c r="BL168" s="543" t="s">
        <v>239</v>
      </c>
      <c r="BM168" s="548" t="s">
        <v>2933</v>
      </c>
    </row>
    <row r="169" spans="2:65" s="539" customFormat="1" ht="26.65" x14ac:dyDescent="0.25">
      <c r="B169" s="540"/>
      <c r="C169" s="714"/>
      <c r="D169" s="764" t="s">
        <v>2681</v>
      </c>
      <c r="E169" s="714"/>
      <c r="F169" s="765" t="s">
        <v>2932</v>
      </c>
      <c r="G169" s="714"/>
      <c r="H169" s="714"/>
      <c r="I169" s="547"/>
      <c r="J169" s="714"/>
      <c r="L169" s="540"/>
      <c r="M169" s="559"/>
      <c r="T169" s="558"/>
      <c r="AT169" s="543" t="s">
        <v>2681</v>
      </c>
      <c r="AU169" s="543" t="s">
        <v>85</v>
      </c>
    </row>
    <row r="170" spans="2:65" s="560" customFormat="1" ht="22.8" customHeight="1" x14ac:dyDescent="0.3">
      <c r="B170" s="567"/>
      <c r="C170" s="755"/>
      <c r="D170" s="756" t="s">
        <v>74</v>
      </c>
      <c r="E170" s="758" t="s">
        <v>2931</v>
      </c>
      <c r="F170" s="758" t="s">
        <v>2930</v>
      </c>
      <c r="G170" s="755"/>
      <c r="H170" s="755"/>
      <c r="I170" s="568"/>
      <c r="J170" s="774">
        <f>BK170</f>
        <v>0</v>
      </c>
      <c r="L170" s="567"/>
      <c r="M170" s="566"/>
      <c r="P170" s="565">
        <f>SUM(P171:P236)</f>
        <v>0</v>
      </c>
      <c r="R170" s="565">
        <f>SUM(R171:R236)</f>
        <v>2.4699700000000009</v>
      </c>
      <c r="T170" s="564">
        <f>SUM(T171:T236)</f>
        <v>0</v>
      </c>
      <c r="AR170" s="562" t="s">
        <v>85</v>
      </c>
      <c r="AT170" s="563" t="s">
        <v>74</v>
      </c>
      <c r="AU170" s="563" t="s">
        <v>83</v>
      </c>
      <c r="AY170" s="562" t="s">
        <v>131</v>
      </c>
      <c r="BK170" s="561">
        <f>SUM(BK171:BK236)</f>
        <v>0</v>
      </c>
    </row>
    <row r="171" spans="2:65" s="539" customFormat="1" ht="24.2" customHeight="1" x14ac:dyDescent="0.25">
      <c r="B171" s="557"/>
      <c r="C171" s="759" t="s">
        <v>248</v>
      </c>
      <c r="D171" s="759" t="s">
        <v>133</v>
      </c>
      <c r="E171" s="760" t="s">
        <v>2929</v>
      </c>
      <c r="F171" s="761" t="s">
        <v>2928</v>
      </c>
      <c r="G171" s="762" t="s">
        <v>278</v>
      </c>
      <c r="H171" s="763">
        <v>66</v>
      </c>
      <c r="I171" s="555"/>
      <c r="J171" s="775">
        <f>ROUND(I171*H171,2)</f>
        <v>0</v>
      </c>
      <c r="K171" s="554"/>
      <c r="L171" s="540"/>
      <c r="M171" s="553" t="s">
        <v>3</v>
      </c>
      <c r="N171" s="552" t="s">
        <v>46</v>
      </c>
      <c r="P171" s="551">
        <f>O171*H171</f>
        <v>0</v>
      </c>
      <c r="Q171" s="551">
        <v>7.2999999999999996E-4</v>
      </c>
      <c r="R171" s="551">
        <f>Q171*H171</f>
        <v>4.8180000000000001E-2</v>
      </c>
      <c r="S171" s="551">
        <v>0</v>
      </c>
      <c r="T171" s="550">
        <f>S171*H171</f>
        <v>0</v>
      </c>
      <c r="AR171" s="548" t="s">
        <v>239</v>
      </c>
      <c r="AT171" s="548" t="s">
        <v>133</v>
      </c>
      <c r="AU171" s="548" t="s">
        <v>85</v>
      </c>
      <c r="AY171" s="543" t="s">
        <v>131</v>
      </c>
      <c r="BE171" s="549">
        <f>IF(N171="základní",J171,0)</f>
        <v>0</v>
      </c>
      <c r="BF171" s="549">
        <f>IF(N171="snížená",J171,0)</f>
        <v>0</v>
      </c>
      <c r="BG171" s="549">
        <f>IF(N171="zákl. přenesená",J171,0)</f>
        <v>0</v>
      </c>
      <c r="BH171" s="549">
        <f>IF(N171="sníž. přenesená",J171,0)</f>
        <v>0</v>
      </c>
      <c r="BI171" s="549">
        <f>IF(N171="nulová",J171,0)</f>
        <v>0</v>
      </c>
      <c r="BJ171" s="543" t="s">
        <v>83</v>
      </c>
      <c r="BK171" s="549">
        <f>ROUND(I171*H171,2)</f>
        <v>0</v>
      </c>
      <c r="BL171" s="543" t="s">
        <v>239</v>
      </c>
      <c r="BM171" s="548" t="s">
        <v>2927</v>
      </c>
    </row>
    <row r="172" spans="2:65" s="539" customFormat="1" ht="17.8" x14ac:dyDescent="0.25">
      <c r="B172" s="540"/>
      <c r="C172" s="714"/>
      <c r="D172" s="764" t="s">
        <v>2681</v>
      </c>
      <c r="E172" s="714"/>
      <c r="F172" s="765" t="s">
        <v>2926</v>
      </c>
      <c r="G172" s="714"/>
      <c r="H172" s="714"/>
      <c r="I172" s="547"/>
      <c r="J172" s="714"/>
      <c r="L172" s="540"/>
      <c r="M172" s="559"/>
      <c r="T172" s="558"/>
      <c r="AT172" s="543" t="s">
        <v>2681</v>
      </c>
      <c r="AU172" s="543" t="s">
        <v>85</v>
      </c>
    </row>
    <row r="173" spans="2:65" s="539" customFormat="1" ht="24.2" customHeight="1" x14ac:dyDescent="0.25">
      <c r="B173" s="557"/>
      <c r="C173" s="759" t="s">
        <v>254</v>
      </c>
      <c r="D173" s="759" t="s">
        <v>133</v>
      </c>
      <c r="E173" s="760" t="s">
        <v>2925</v>
      </c>
      <c r="F173" s="761" t="s">
        <v>2924</v>
      </c>
      <c r="G173" s="762" t="s">
        <v>278</v>
      </c>
      <c r="H173" s="763">
        <v>26</v>
      </c>
      <c r="I173" s="555"/>
      <c r="J173" s="775">
        <f>ROUND(I173*H173,2)</f>
        <v>0</v>
      </c>
      <c r="K173" s="554"/>
      <c r="L173" s="540"/>
      <c r="M173" s="553" t="s">
        <v>3</v>
      </c>
      <c r="N173" s="552" t="s">
        <v>46</v>
      </c>
      <c r="P173" s="551">
        <f>O173*H173</f>
        <v>0</v>
      </c>
      <c r="Q173" s="551">
        <v>9.7999999999999997E-4</v>
      </c>
      <c r="R173" s="551">
        <f>Q173*H173</f>
        <v>2.5479999999999999E-2</v>
      </c>
      <c r="S173" s="551">
        <v>0</v>
      </c>
      <c r="T173" s="550">
        <f>S173*H173</f>
        <v>0</v>
      </c>
      <c r="AR173" s="548" t="s">
        <v>239</v>
      </c>
      <c r="AT173" s="548" t="s">
        <v>133</v>
      </c>
      <c r="AU173" s="548" t="s">
        <v>85</v>
      </c>
      <c r="AY173" s="543" t="s">
        <v>131</v>
      </c>
      <c r="BE173" s="549">
        <f>IF(N173="základní",J173,0)</f>
        <v>0</v>
      </c>
      <c r="BF173" s="549">
        <f>IF(N173="snížená",J173,0)</f>
        <v>0</v>
      </c>
      <c r="BG173" s="549">
        <f>IF(N173="zákl. přenesená",J173,0)</f>
        <v>0</v>
      </c>
      <c r="BH173" s="549">
        <f>IF(N173="sníž. přenesená",J173,0)</f>
        <v>0</v>
      </c>
      <c r="BI173" s="549">
        <f>IF(N173="nulová",J173,0)</f>
        <v>0</v>
      </c>
      <c r="BJ173" s="543" t="s">
        <v>83</v>
      </c>
      <c r="BK173" s="549">
        <f>ROUND(I173*H173,2)</f>
        <v>0</v>
      </c>
      <c r="BL173" s="543" t="s">
        <v>239</v>
      </c>
      <c r="BM173" s="548" t="s">
        <v>2923</v>
      </c>
    </row>
    <row r="174" spans="2:65" s="539" customFormat="1" ht="17.8" x14ac:dyDescent="0.25">
      <c r="B174" s="540"/>
      <c r="C174" s="714"/>
      <c r="D174" s="764" t="s">
        <v>2681</v>
      </c>
      <c r="E174" s="714"/>
      <c r="F174" s="765" t="s">
        <v>2922</v>
      </c>
      <c r="G174" s="714"/>
      <c r="H174" s="714"/>
      <c r="I174" s="547"/>
      <c r="J174" s="714"/>
      <c r="L174" s="540"/>
      <c r="M174" s="559"/>
      <c r="T174" s="558"/>
      <c r="AT174" s="543" t="s">
        <v>2681</v>
      </c>
      <c r="AU174" s="543" t="s">
        <v>85</v>
      </c>
    </row>
    <row r="175" spans="2:65" s="539" customFormat="1" ht="24.2" customHeight="1" x14ac:dyDescent="0.25">
      <c r="B175" s="557"/>
      <c r="C175" s="759" t="s">
        <v>259</v>
      </c>
      <c r="D175" s="759" t="s">
        <v>133</v>
      </c>
      <c r="E175" s="760" t="s">
        <v>2921</v>
      </c>
      <c r="F175" s="761" t="s">
        <v>2920</v>
      </c>
      <c r="G175" s="762" t="s">
        <v>278</v>
      </c>
      <c r="H175" s="763">
        <v>86</v>
      </c>
      <c r="I175" s="555"/>
      <c r="J175" s="775">
        <f>ROUND(I175*H175,2)</f>
        <v>0</v>
      </c>
      <c r="K175" s="554"/>
      <c r="L175" s="540"/>
      <c r="M175" s="553" t="s">
        <v>3</v>
      </c>
      <c r="N175" s="552" t="s">
        <v>46</v>
      </c>
      <c r="P175" s="551">
        <f>O175*H175</f>
        <v>0</v>
      </c>
      <c r="Q175" s="551">
        <v>1.2999999999999999E-3</v>
      </c>
      <c r="R175" s="551">
        <f>Q175*H175</f>
        <v>0.1118</v>
      </c>
      <c r="S175" s="551">
        <v>0</v>
      </c>
      <c r="T175" s="550">
        <f>S175*H175</f>
        <v>0</v>
      </c>
      <c r="AR175" s="548" t="s">
        <v>239</v>
      </c>
      <c r="AT175" s="548" t="s">
        <v>133</v>
      </c>
      <c r="AU175" s="548" t="s">
        <v>85</v>
      </c>
      <c r="AY175" s="543" t="s">
        <v>131</v>
      </c>
      <c r="BE175" s="549">
        <f>IF(N175="základní",J175,0)</f>
        <v>0</v>
      </c>
      <c r="BF175" s="549">
        <f>IF(N175="snížená",J175,0)</f>
        <v>0</v>
      </c>
      <c r="BG175" s="549">
        <f>IF(N175="zákl. přenesená",J175,0)</f>
        <v>0</v>
      </c>
      <c r="BH175" s="549">
        <f>IF(N175="sníž. přenesená",J175,0)</f>
        <v>0</v>
      </c>
      <c r="BI175" s="549">
        <f>IF(N175="nulová",J175,0)</f>
        <v>0</v>
      </c>
      <c r="BJ175" s="543" t="s">
        <v>83</v>
      </c>
      <c r="BK175" s="549">
        <f>ROUND(I175*H175,2)</f>
        <v>0</v>
      </c>
      <c r="BL175" s="543" t="s">
        <v>239</v>
      </c>
      <c r="BM175" s="548" t="s">
        <v>2919</v>
      </c>
    </row>
    <row r="176" spans="2:65" s="539" customFormat="1" ht="17.8" x14ac:dyDescent="0.25">
      <c r="B176" s="540"/>
      <c r="C176" s="714"/>
      <c r="D176" s="764" t="s">
        <v>2681</v>
      </c>
      <c r="E176" s="714"/>
      <c r="F176" s="765" t="s">
        <v>2918</v>
      </c>
      <c r="G176" s="714"/>
      <c r="H176" s="714"/>
      <c r="I176" s="547"/>
      <c r="J176" s="714"/>
      <c r="L176" s="540"/>
      <c r="M176" s="559"/>
      <c r="T176" s="558"/>
      <c r="AT176" s="543" t="s">
        <v>2681</v>
      </c>
      <c r="AU176" s="543" t="s">
        <v>85</v>
      </c>
    </row>
    <row r="177" spans="2:65" s="539" customFormat="1" ht="24.2" customHeight="1" x14ac:dyDescent="0.25">
      <c r="B177" s="557"/>
      <c r="C177" s="759" t="s">
        <v>264</v>
      </c>
      <c r="D177" s="759" t="s">
        <v>133</v>
      </c>
      <c r="E177" s="760" t="s">
        <v>2917</v>
      </c>
      <c r="F177" s="761" t="s">
        <v>2916</v>
      </c>
      <c r="G177" s="762" t="s">
        <v>278</v>
      </c>
      <c r="H177" s="763">
        <v>50</v>
      </c>
      <c r="I177" s="555"/>
      <c r="J177" s="775">
        <f>ROUND(I177*H177,2)</f>
        <v>0</v>
      </c>
      <c r="K177" s="554"/>
      <c r="L177" s="540"/>
      <c r="M177" s="553" t="s">
        <v>3</v>
      </c>
      <c r="N177" s="552" t="s">
        <v>46</v>
      </c>
      <c r="P177" s="551">
        <f>O177*H177</f>
        <v>0</v>
      </c>
      <c r="Q177" s="551">
        <v>6.0099999999999997E-3</v>
      </c>
      <c r="R177" s="551">
        <f>Q177*H177</f>
        <v>0.30049999999999999</v>
      </c>
      <c r="S177" s="551">
        <v>0</v>
      </c>
      <c r="T177" s="550">
        <f>S177*H177</f>
        <v>0</v>
      </c>
      <c r="AR177" s="548" t="s">
        <v>239</v>
      </c>
      <c r="AT177" s="548" t="s">
        <v>133</v>
      </c>
      <c r="AU177" s="548" t="s">
        <v>85</v>
      </c>
      <c r="AY177" s="543" t="s">
        <v>131</v>
      </c>
      <c r="BE177" s="549">
        <f>IF(N177="základní",J177,0)</f>
        <v>0</v>
      </c>
      <c r="BF177" s="549">
        <f>IF(N177="snížená",J177,0)</f>
        <v>0</v>
      </c>
      <c r="BG177" s="549">
        <f>IF(N177="zákl. přenesená",J177,0)</f>
        <v>0</v>
      </c>
      <c r="BH177" s="549">
        <f>IF(N177="sníž. přenesená",J177,0)</f>
        <v>0</v>
      </c>
      <c r="BI177" s="549">
        <f>IF(N177="nulová",J177,0)</f>
        <v>0</v>
      </c>
      <c r="BJ177" s="543" t="s">
        <v>83</v>
      </c>
      <c r="BK177" s="549">
        <f>ROUND(I177*H177,2)</f>
        <v>0</v>
      </c>
      <c r="BL177" s="543" t="s">
        <v>239</v>
      </c>
      <c r="BM177" s="548" t="s">
        <v>2915</v>
      </c>
    </row>
    <row r="178" spans="2:65" s="539" customFormat="1" ht="17.8" x14ac:dyDescent="0.25">
      <c r="B178" s="540"/>
      <c r="C178" s="714"/>
      <c r="D178" s="764" t="s">
        <v>2681</v>
      </c>
      <c r="E178" s="714"/>
      <c r="F178" s="765" t="s">
        <v>2914</v>
      </c>
      <c r="G178" s="714"/>
      <c r="H178" s="714"/>
      <c r="I178" s="547"/>
      <c r="J178" s="714"/>
      <c r="L178" s="540"/>
      <c r="M178" s="559"/>
      <c r="T178" s="558"/>
      <c r="AT178" s="543" t="s">
        <v>2681</v>
      </c>
      <c r="AU178" s="543" t="s">
        <v>85</v>
      </c>
    </row>
    <row r="179" spans="2:65" s="539" customFormat="1" ht="24.2" customHeight="1" x14ac:dyDescent="0.25">
      <c r="B179" s="557"/>
      <c r="C179" s="759" t="s">
        <v>8</v>
      </c>
      <c r="D179" s="759" t="s">
        <v>133</v>
      </c>
      <c r="E179" s="760" t="s">
        <v>2913</v>
      </c>
      <c r="F179" s="761" t="s">
        <v>2912</v>
      </c>
      <c r="G179" s="762" t="s">
        <v>278</v>
      </c>
      <c r="H179" s="763">
        <v>80</v>
      </c>
      <c r="I179" s="555"/>
      <c r="J179" s="775">
        <f>ROUND(I179*H179,2)</f>
        <v>0</v>
      </c>
      <c r="K179" s="554"/>
      <c r="L179" s="540"/>
      <c r="M179" s="553" t="s">
        <v>3</v>
      </c>
      <c r="N179" s="552" t="s">
        <v>46</v>
      </c>
      <c r="P179" s="551">
        <f>O179*H179</f>
        <v>0</v>
      </c>
      <c r="Q179" s="551">
        <v>2.2210000000000001E-2</v>
      </c>
      <c r="R179" s="551">
        <f>Q179*H179</f>
        <v>1.7768000000000002</v>
      </c>
      <c r="S179" s="551">
        <v>0</v>
      </c>
      <c r="T179" s="550">
        <f>S179*H179</f>
        <v>0</v>
      </c>
      <c r="AR179" s="548" t="s">
        <v>239</v>
      </c>
      <c r="AT179" s="548" t="s">
        <v>133</v>
      </c>
      <c r="AU179" s="548" t="s">
        <v>85</v>
      </c>
      <c r="AY179" s="543" t="s">
        <v>131</v>
      </c>
      <c r="BE179" s="549">
        <f>IF(N179="základní",J179,0)</f>
        <v>0</v>
      </c>
      <c r="BF179" s="549">
        <f>IF(N179="snížená",J179,0)</f>
        <v>0</v>
      </c>
      <c r="BG179" s="549">
        <f>IF(N179="zákl. přenesená",J179,0)</f>
        <v>0</v>
      </c>
      <c r="BH179" s="549">
        <f>IF(N179="sníž. přenesená",J179,0)</f>
        <v>0</v>
      </c>
      <c r="BI179" s="549">
        <f>IF(N179="nulová",J179,0)</f>
        <v>0</v>
      </c>
      <c r="BJ179" s="543" t="s">
        <v>83</v>
      </c>
      <c r="BK179" s="549">
        <f>ROUND(I179*H179,2)</f>
        <v>0</v>
      </c>
      <c r="BL179" s="543" t="s">
        <v>239</v>
      </c>
      <c r="BM179" s="548" t="s">
        <v>2911</v>
      </c>
    </row>
    <row r="180" spans="2:65" s="539" customFormat="1" ht="17.8" x14ac:dyDescent="0.25">
      <c r="B180" s="540"/>
      <c r="C180" s="714"/>
      <c r="D180" s="764" t="s">
        <v>2681</v>
      </c>
      <c r="E180" s="714"/>
      <c r="F180" s="765" t="s">
        <v>2910</v>
      </c>
      <c r="G180" s="714"/>
      <c r="H180" s="714"/>
      <c r="I180" s="547"/>
      <c r="J180" s="714"/>
      <c r="L180" s="540"/>
      <c r="M180" s="559"/>
      <c r="T180" s="558"/>
      <c r="AT180" s="543" t="s">
        <v>2681</v>
      </c>
      <c r="AU180" s="543" t="s">
        <v>85</v>
      </c>
    </row>
    <row r="181" spans="2:65" s="539" customFormat="1" ht="37.75" customHeight="1" x14ac:dyDescent="0.25">
      <c r="B181" s="557"/>
      <c r="C181" s="759" t="s">
        <v>275</v>
      </c>
      <c r="D181" s="759" t="s">
        <v>133</v>
      </c>
      <c r="E181" s="760" t="s">
        <v>2909</v>
      </c>
      <c r="F181" s="761" t="s">
        <v>2908</v>
      </c>
      <c r="G181" s="762" t="s">
        <v>278</v>
      </c>
      <c r="H181" s="763">
        <v>66</v>
      </c>
      <c r="I181" s="555"/>
      <c r="J181" s="775">
        <f>ROUND(I181*H181,2)</f>
        <v>0</v>
      </c>
      <c r="K181" s="554"/>
      <c r="L181" s="540"/>
      <c r="M181" s="553" t="s">
        <v>3</v>
      </c>
      <c r="N181" s="552" t="s">
        <v>46</v>
      </c>
      <c r="P181" s="551">
        <f>O181*H181</f>
        <v>0</v>
      </c>
      <c r="Q181" s="551">
        <v>5.0000000000000002E-5</v>
      </c>
      <c r="R181" s="551">
        <f>Q181*H181</f>
        <v>3.3E-3</v>
      </c>
      <c r="S181" s="551">
        <v>0</v>
      </c>
      <c r="T181" s="550">
        <f>S181*H181</f>
        <v>0</v>
      </c>
      <c r="AR181" s="548" t="s">
        <v>239</v>
      </c>
      <c r="AT181" s="548" t="s">
        <v>133</v>
      </c>
      <c r="AU181" s="548" t="s">
        <v>85</v>
      </c>
      <c r="AY181" s="543" t="s">
        <v>131</v>
      </c>
      <c r="BE181" s="549">
        <f>IF(N181="základní",J181,0)</f>
        <v>0</v>
      </c>
      <c r="BF181" s="549">
        <f>IF(N181="snížená",J181,0)</f>
        <v>0</v>
      </c>
      <c r="BG181" s="549">
        <f>IF(N181="zákl. přenesená",J181,0)</f>
        <v>0</v>
      </c>
      <c r="BH181" s="549">
        <f>IF(N181="sníž. přenesená",J181,0)</f>
        <v>0</v>
      </c>
      <c r="BI181" s="549">
        <f>IF(N181="nulová",J181,0)</f>
        <v>0</v>
      </c>
      <c r="BJ181" s="543" t="s">
        <v>83</v>
      </c>
      <c r="BK181" s="549">
        <f>ROUND(I181*H181,2)</f>
        <v>0</v>
      </c>
      <c r="BL181" s="543" t="s">
        <v>239</v>
      </c>
      <c r="BM181" s="548" t="s">
        <v>2907</v>
      </c>
    </row>
    <row r="182" spans="2:65" s="539" customFormat="1" ht="26.65" x14ac:dyDescent="0.25">
      <c r="B182" s="540"/>
      <c r="C182" s="714"/>
      <c r="D182" s="764" t="s">
        <v>2681</v>
      </c>
      <c r="E182" s="714"/>
      <c r="F182" s="765" t="s">
        <v>2906</v>
      </c>
      <c r="G182" s="714"/>
      <c r="H182" s="714"/>
      <c r="I182" s="547"/>
      <c r="J182" s="714"/>
      <c r="L182" s="540"/>
      <c r="M182" s="559"/>
      <c r="T182" s="558"/>
      <c r="AT182" s="543" t="s">
        <v>2681</v>
      </c>
      <c r="AU182" s="543" t="s">
        <v>85</v>
      </c>
    </row>
    <row r="183" spans="2:65" s="539" customFormat="1" ht="37.75" customHeight="1" x14ac:dyDescent="0.25">
      <c r="B183" s="557"/>
      <c r="C183" s="759" t="s">
        <v>281</v>
      </c>
      <c r="D183" s="759" t="s">
        <v>133</v>
      </c>
      <c r="E183" s="760" t="s">
        <v>2905</v>
      </c>
      <c r="F183" s="761" t="s">
        <v>2904</v>
      </c>
      <c r="G183" s="762" t="s">
        <v>278</v>
      </c>
      <c r="H183" s="763">
        <v>112</v>
      </c>
      <c r="I183" s="555"/>
      <c r="J183" s="775">
        <f>ROUND(I183*H183,2)</f>
        <v>0</v>
      </c>
      <c r="K183" s="554"/>
      <c r="L183" s="540"/>
      <c r="M183" s="553" t="s">
        <v>3</v>
      </c>
      <c r="N183" s="552" t="s">
        <v>46</v>
      </c>
      <c r="P183" s="551">
        <f>O183*H183</f>
        <v>0</v>
      </c>
      <c r="Q183" s="551">
        <v>1.6000000000000001E-4</v>
      </c>
      <c r="R183" s="551">
        <f>Q183*H183</f>
        <v>1.7920000000000002E-2</v>
      </c>
      <c r="S183" s="551">
        <v>0</v>
      </c>
      <c r="T183" s="550">
        <f>S183*H183</f>
        <v>0</v>
      </c>
      <c r="AR183" s="548" t="s">
        <v>239</v>
      </c>
      <c r="AT183" s="548" t="s">
        <v>133</v>
      </c>
      <c r="AU183" s="548" t="s">
        <v>85</v>
      </c>
      <c r="AY183" s="543" t="s">
        <v>131</v>
      </c>
      <c r="BE183" s="549">
        <f>IF(N183="základní",J183,0)</f>
        <v>0</v>
      </c>
      <c r="BF183" s="549">
        <f>IF(N183="snížená",J183,0)</f>
        <v>0</v>
      </c>
      <c r="BG183" s="549">
        <f>IF(N183="zákl. přenesená",J183,0)</f>
        <v>0</v>
      </c>
      <c r="BH183" s="549">
        <f>IF(N183="sníž. přenesená",J183,0)</f>
        <v>0</v>
      </c>
      <c r="BI183" s="549">
        <f>IF(N183="nulová",J183,0)</f>
        <v>0</v>
      </c>
      <c r="BJ183" s="543" t="s">
        <v>83</v>
      </c>
      <c r="BK183" s="549">
        <f>ROUND(I183*H183,2)</f>
        <v>0</v>
      </c>
      <c r="BL183" s="543" t="s">
        <v>239</v>
      </c>
      <c r="BM183" s="548" t="s">
        <v>2903</v>
      </c>
    </row>
    <row r="184" spans="2:65" s="539" customFormat="1" ht="26.65" x14ac:dyDescent="0.25">
      <c r="B184" s="540"/>
      <c r="C184" s="714"/>
      <c r="D184" s="764" t="s">
        <v>2681</v>
      </c>
      <c r="E184" s="714"/>
      <c r="F184" s="765" t="s">
        <v>2902</v>
      </c>
      <c r="G184" s="714"/>
      <c r="H184" s="714"/>
      <c r="I184" s="547"/>
      <c r="J184" s="714"/>
      <c r="L184" s="540"/>
      <c r="M184" s="559"/>
      <c r="T184" s="558"/>
      <c r="AT184" s="543" t="s">
        <v>2681</v>
      </c>
      <c r="AU184" s="543" t="s">
        <v>85</v>
      </c>
    </row>
    <row r="185" spans="2:65" s="539" customFormat="1" ht="37.75" customHeight="1" x14ac:dyDescent="0.25">
      <c r="B185" s="557"/>
      <c r="C185" s="759" t="s">
        <v>288</v>
      </c>
      <c r="D185" s="759" t="s">
        <v>133</v>
      </c>
      <c r="E185" s="760" t="s">
        <v>2901</v>
      </c>
      <c r="F185" s="761" t="s">
        <v>2900</v>
      </c>
      <c r="G185" s="762" t="s">
        <v>278</v>
      </c>
      <c r="H185" s="763">
        <v>50</v>
      </c>
      <c r="I185" s="555"/>
      <c r="J185" s="775">
        <f>ROUND(I185*H185,2)</f>
        <v>0</v>
      </c>
      <c r="K185" s="554"/>
      <c r="L185" s="540"/>
      <c r="M185" s="553" t="s">
        <v>3</v>
      </c>
      <c r="N185" s="552" t="s">
        <v>46</v>
      </c>
      <c r="P185" s="551">
        <f>O185*H185</f>
        <v>0</v>
      </c>
      <c r="Q185" s="551">
        <v>1.9000000000000001E-4</v>
      </c>
      <c r="R185" s="551">
        <f>Q185*H185</f>
        <v>9.4999999999999998E-3</v>
      </c>
      <c r="S185" s="551">
        <v>0</v>
      </c>
      <c r="T185" s="550">
        <f>S185*H185</f>
        <v>0</v>
      </c>
      <c r="AR185" s="548" t="s">
        <v>239</v>
      </c>
      <c r="AT185" s="548" t="s">
        <v>133</v>
      </c>
      <c r="AU185" s="548" t="s">
        <v>85</v>
      </c>
      <c r="AY185" s="543" t="s">
        <v>131</v>
      </c>
      <c r="BE185" s="549">
        <f>IF(N185="základní",J185,0)</f>
        <v>0</v>
      </c>
      <c r="BF185" s="549">
        <f>IF(N185="snížená",J185,0)</f>
        <v>0</v>
      </c>
      <c r="BG185" s="549">
        <f>IF(N185="zákl. přenesená",J185,0)</f>
        <v>0</v>
      </c>
      <c r="BH185" s="549">
        <f>IF(N185="sníž. přenesená",J185,0)</f>
        <v>0</v>
      </c>
      <c r="BI185" s="549">
        <f>IF(N185="nulová",J185,0)</f>
        <v>0</v>
      </c>
      <c r="BJ185" s="543" t="s">
        <v>83</v>
      </c>
      <c r="BK185" s="549">
        <f>ROUND(I185*H185,2)</f>
        <v>0</v>
      </c>
      <c r="BL185" s="543" t="s">
        <v>239</v>
      </c>
      <c r="BM185" s="548" t="s">
        <v>2899</v>
      </c>
    </row>
    <row r="186" spans="2:65" s="539" customFormat="1" ht="26.65" x14ac:dyDescent="0.25">
      <c r="B186" s="540"/>
      <c r="C186" s="714"/>
      <c r="D186" s="764" t="s">
        <v>2681</v>
      </c>
      <c r="E186" s="714"/>
      <c r="F186" s="765" t="s">
        <v>2898</v>
      </c>
      <c r="G186" s="714"/>
      <c r="H186" s="714"/>
      <c r="I186" s="547"/>
      <c r="J186" s="714"/>
      <c r="L186" s="540"/>
      <c r="M186" s="559"/>
      <c r="T186" s="558"/>
      <c r="AT186" s="543" t="s">
        <v>2681</v>
      </c>
      <c r="AU186" s="543" t="s">
        <v>85</v>
      </c>
    </row>
    <row r="187" spans="2:65" s="539" customFormat="1" ht="37.75" customHeight="1" x14ac:dyDescent="0.25">
      <c r="B187" s="557"/>
      <c r="C187" s="759" t="s">
        <v>295</v>
      </c>
      <c r="D187" s="759" t="s">
        <v>133</v>
      </c>
      <c r="E187" s="760" t="s">
        <v>2897</v>
      </c>
      <c r="F187" s="761" t="s">
        <v>2896</v>
      </c>
      <c r="G187" s="762" t="s">
        <v>278</v>
      </c>
      <c r="H187" s="763">
        <v>40</v>
      </c>
      <c r="I187" s="555"/>
      <c r="J187" s="775">
        <f>ROUND(I187*H187,2)</f>
        <v>0</v>
      </c>
      <c r="K187" s="554"/>
      <c r="L187" s="540"/>
      <c r="M187" s="553" t="s">
        <v>3</v>
      </c>
      <c r="N187" s="552" t="s">
        <v>46</v>
      </c>
      <c r="P187" s="551">
        <f>O187*H187</f>
        <v>0</v>
      </c>
      <c r="Q187" s="551">
        <v>3.1E-4</v>
      </c>
      <c r="R187" s="551">
        <f>Q187*H187</f>
        <v>1.24E-2</v>
      </c>
      <c r="S187" s="551">
        <v>0</v>
      </c>
      <c r="T187" s="550">
        <f>S187*H187</f>
        <v>0</v>
      </c>
      <c r="AR187" s="548" t="s">
        <v>239</v>
      </c>
      <c r="AT187" s="548" t="s">
        <v>133</v>
      </c>
      <c r="AU187" s="548" t="s">
        <v>85</v>
      </c>
      <c r="AY187" s="543" t="s">
        <v>131</v>
      </c>
      <c r="BE187" s="549">
        <f>IF(N187="základní",J187,0)</f>
        <v>0</v>
      </c>
      <c r="BF187" s="549">
        <f>IF(N187="snížená",J187,0)</f>
        <v>0</v>
      </c>
      <c r="BG187" s="549">
        <f>IF(N187="zákl. přenesená",J187,0)</f>
        <v>0</v>
      </c>
      <c r="BH187" s="549">
        <f>IF(N187="sníž. přenesená",J187,0)</f>
        <v>0</v>
      </c>
      <c r="BI187" s="549">
        <f>IF(N187="nulová",J187,0)</f>
        <v>0</v>
      </c>
      <c r="BJ187" s="543" t="s">
        <v>83</v>
      </c>
      <c r="BK187" s="549">
        <f>ROUND(I187*H187,2)</f>
        <v>0</v>
      </c>
      <c r="BL187" s="543" t="s">
        <v>239</v>
      </c>
      <c r="BM187" s="548" t="s">
        <v>2895</v>
      </c>
    </row>
    <row r="188" spans="2:65" s="539" customFormat="1" ht="35.549999999999997" x14ac:dyDescent="0.25">
      <c r="B188" s="540"/>
      <c r="C188" s="714"/>
      <c r="D188" s="764" t="s">
        <v>2681</v>
      </c>
      <c r="E188" s="714"/>
      <c r="F188" s="765" t="s">
        <v>2894</v>
      </c>
      <c r="G188" s="714"/>
      <c r="H188" s="714"/>
      <c r="I188" s="547"/>
      <c r="J188" s="714"/>
      <c r="L188" s="540"/>
      <c r="M188" s="559"/>
      <c r="T188" s="558"/>
      <c r="AT188" s="543" t="s">
        <v>2681</v>
      </c>
      <c r="AU188" s="543" t="s">
        <v>85</v>
      </c>
    </row>
    <row r="189" spans="2:65" s="539" customFormat="1" ht="37.75" customHeight="1" x14ac:dyDescent="0.25">
      <c r="B189" s="557"/>
      <c r="C189" s="759" t="s">
        <v>302</v>
      </c>
      <c r="D189" s="759" t="s">
        <v>133</v>
      </c>
      <c r="E189" s="760" t="s">
        <v>2893</v>
      </c>
      <c r="F189" s="761" t="s">
        <v>2892</v>
      </c>
      <c r="G189" s="762" t="s">
        <v>278</v>
      </c>
      <c r="H189" s="763">
        <v>40</v>
      </c>
      <c r="I189" s="555"/>
      <c r="J189" s="775">
        <f>ROUND(I189*H189,2)</f>
        <v>0</v>
      </c>
      <c r="K189" s="554"/>
      <c r="L189" s="540"/>
      <c r="M189" s="553" t="s">
        <v>3</v>
      </c>
      <c r="N189" s="552" t="s">
        <v>46</v>
      </c>
      <c r="P189" s="551">
        <f>O189*H189</f>
        <v>0</v>
      </c>
      <c r="Q189" s="551">
        <v>4.4000000000000002E-4</v>
      </c>
      <c r="R189" s="551">
        <f>Q189*H189</f>
        <v>1.7600000000000001E-2</v>
      </c>
      <c r="S189" s="551">
        <v>0</v>
      </c>
      <c r="T189" s="550">
        <f>S189*H189</f>
        <v>0</v>
      </c>
      <c r="AR189" s="548" t="s">
        <v>239</v>
      </c>
      <c r="AT189" s="548" t="s">
        <v>133</v>
      </c>
      <c r="AU189" s="548" t="s">
        <v>85</v>
      </c>
      <c r="AY189" s="543" t="s">
        <v>131</v>
      </c>
      <c r="BE189" s="549">
        <f>IF(N189="základní",J189,0)</f>
        <v>0</v>
      </c>
      <c r="BF189" s="549">
        <f>IF(N189="snížená",J189,0)</f>
        <v>0</v>
      </c>
      <c r="BG189" s="549">
        <f>IF(N189="zákl. přenesená",J189,0)</f>
        <v>0</v>
      </c>
      <c r="BH189" s="549">
        <f>IF(N189="sníž. přenesená",J189,0)</f>
        <v>0</v>
      </c>
      <c r="BI189" s="549">
        <f>IF(N189="nulová",J189,0)</f>
        <v>0</v>
      </c>
      <c r="BJ189" s="543" t="s">
        <v>83</v>
      </c>
      <c r="BK189" s="549">
        <f>ROUND(I189*H189,2)</f>
        <v>0</v>
      </c>
      <c r="BL189" s="543" t="s">
        <v>239</v>
      </c>
      <c r="BM189" s="548" t="s">
        <v>2891</v>
      </c>
    </row>
    <row r="190" spans="2:65" s="539" customFormat="1" ht="35.549999999999997" x14ac:dyDescent="0.25">
      <c r="B190" s="540"/>
      <c r="C190" s="714"/>
      <c r="D190" s="764" t="s">
        <v>2681</v>
      </c>
      <c r="E190" s="714"/>
      <c r="F190" s="765" t="s">
        <v>2890</v>
      </c>
      <c r="G190" s="714"/>
      <c r="H190" s="714"/>
      <c r="I190" s="547"/>
      <c r="J190" s="714"/>
      <c r="L190" s="540"/>
      <c r="M190" s="559"/>
      <c r="T190" s="558"/>
      <c r="AT190" s="543" t="s">
        <v>2681</v>
      </c>
      <c r="AU190" s="543" t="s">
        <v>85</v>
      </c>
    </row>
    <row r="191" spans="2:65" s="539" customFormat="1" ht="16.5" customHeight="1" x14ac:dyDescent="0.25">
      <c r="B191" s="557"/>
      <c r="C191" s="759" t="s">
        <v>310</v>
      </c>
      <c r="D191" s="759" t="s">
        <v>133</v>
      </c>
      <c r="E191" s="760" t="s">
        <v>2889</v>
      </c>
      <c r="F191" s="761" t="s">
        <v>2888</v>
      </c>
      <c r="G191" s="762" t="s">
        <v>194</v>
      </c>
      <c r="H191" s="763">
        <v>4</v>
      </c>
      <c r="I191" s="555"/>
      <c r="J191" s="775">
        <f>ROUND(I191*H191,2)</f>
        <v>0</v>
      </c>
      <c r="K191" s="554"/>
      <c r="L191" s="540"/>
      <c r="M191" s="553" t="s">
        <v>3</v>
      </c>
      <c r="N191" s="552" t="s">
        <v>46</v>
      </c>
      <c r="P191" s="551">
        <f>O191*H191</f>
        <v>0</v>
      </c>
      <c r="Q191" s="551">
        <v>0</v>
      </c>
      <c r="R191" s="551">
        <f>Q191*H191</f>
        <v>0</v>
      </c>
      <c r="S191" s="551">
        <v>0</v>
      </c>
      <c r="T191" s="550">
        <f>S191*H191</f>
        <v>0</v>
      </c>
      <c r="AR191" s="548" t="s">
        <v>239</v>
      </c>
      <c r="AT191" s="548" t="s">
        <v>133</v>
      </c>
      <c r="AU191" s="548" t="s">
        <v>85</v>
      </c>
      <c r="AY191" s="543" t="s">
        <v>131</v>
      </c>
      <c r="BE191" s="549">
        <f>IF(N191="základní",J191,0)</f>
        <v>0</v>
      </c>
      <c r="BF191" s="549">
        <f>IF(N191="snížená",J191,0)</f>
        <v>0</v>
      </c>
      <c r="BG191" s="549">
        <f>IF(N191="zákl. přenesená",J191,0)</f>
        <v>0</v>
      </c>
      <c r="BH191" s="549">
        <f>IF(N191="sníž. přenesená",J191,0)</f>
        <v>0</v>
      </c>
      <c r="BI191" s="549">
        <f>IF(N191="nulová",J191,0)</f>
        <v>0</v>
      </c>
      <c r="BJ191" s="543" t="s">
        <v>83</v>
      </c>
      <c r="BK191" s="549">
        <f>ROUND(I191*H191,2)</f>
        <v>0</v>
      </c>
      <c r="BL191" s="543" t="s">
        <v>239</v>
      </c>
      <c r="BM191" s="548" t="s">
        <v>2887</v>
      </c>
    </row>
    <row r="192" spans="2:65" s="539" customFormat="1" x14ac:dyDescent="0.25">
      <c r="B192" s="540"/>
      <c r="C192" s="714"/>
      <c r="D192" s="764" t="s">
        <v>2681</v>
      </c>
      <c r="E192" s="714"/>
      <c r="F192" s="765" t="s">
        <v>2886</v>
      </c>
      <c r="G192" s="714"/>
      <c r="H192" s="714"/>
      <c r="I192" s="547"/>
      <c r="J192" s="714"/>
      <c r="L192" s="540"/>
      <c r="M192" s="559"/>
      <c r="T192" s="558"/>
      <c r="AT192" s="543" t="s">
        <v>2681</v>
      </c>
      <c r="AU192" s="543" t="s">
        <v>85</v>
      </c>
    </row>
    <row r="193" spans="2:65" s="539" customFormat="1" ht="21.75" customHeight="1" x14ac:dyDescent="0.25">
      <c r="B193" s="557"/>
      <c r="C193" s="759" t="s">
        <v>316</v>
      </c>
      <c r="D193" s="759" t="s">
        <v>133</v>
      </c>
      <c r="E193" s="760" t="s">
        <v>2885</v>
      </c>
      <c r="F193" s="761" t="s">
        <v>2884</v>
      </c>
      <c r="G193" s="762" t="s">
        <v>194</v>
      </c>
      <c r="H193" s="763">
        <v>3</v>
      </c>
      <c r="I193" s="555"/>
      <c r="J193" s="775">
        <f>ROUND(I193*H193,2)</f>
        <v>0</v>
      </c>
      <c r="K193" s="554"/>
      <c r="L193" s="540"/>
      <c r="M193" s="553" t="s">
        <v>3</v>
      </c>
      <c r="N193" s="552" t="s">
        <v>46</v>
      </c>
      <c r="P193" s="551">
        <f>O193*H193</f>
        <v>0</v>
      </c>
      <c r="Q193" s="551">
        <v>0</v>
      </c>
      <c r="R193" s="551">
        <f>Q193*H193</f>
        <v>0</v>
      </c>
      <c r="S193" s="551">
        <v>0</v>
      </c>
      <c r="T193" s="550">
        <f>S193*H193</f>
        <v>0</v>
      </c>
      <c r="AR193" s="548" t="s">
        <v>239</v>
      </c>
      <c r="AT193" s="548" t="s">
        <v>133</v>
      </c>
      <c r="AU193" s="548" t="s">
        <v>85</v>
      </c>
      <c r="AY193" s="543" t="s">
        <v>131</v>
      </c>
      <c r="BE193" s="549">
        <f>IF(N193="základní",J193,0)</f>
        <v>0</v>
      </c>
      <c r="BF193" s="549">
        <f>IF(N193="snížená",J193,0)</f>
        <v>0</v>
      </c>
      <c r="BG193" s="549">
        <f>IF(N193="zákl. přenesená",J193,0)</f>
        <v>0</v>
      </c>
      <c r="BH193" s="549">
        <f>IF(N193="sníž. přenesená",J193,0)</f>
        <v>0</v>
      </c>
      <c r="BI193" s="549">
        <f>IF(N193="nulová",J193,0)</f>
        <v>0</v>
      </c>
      <c r="BJ193" s="543" t="s">
        <v>83</v>
      </c>
      <c r="BK193" s="549">
        <f>ROUND(I193*H193,2)</f>
        <v>0</v>
      </c>
      <c r="BL193" s="543" t="s">
        <v>239</v>
      </c>
      <c r="BM193" s="548" t="s">
        <v>2883</v>
      </c>
    </row>
    <row r="194" spans="2:65" s="539" customFormat="1" ht="17.8" x14ac:dyDescent="0.25">
      <c r="B194" s="540"/>
      <c r="C194" s="714"/>
      <c r="D194" s="764" t="s">
        <v>2681</v>
      </c>
      <c r="E194" s="714"/>
      <c r="F194" s="765" t="s">
        <v>2882</v>
      </c>
      <c r="G194" s="714"/>
      <c r="H194" s="714"/>
      <c r="I194" s="547"/>
      <c r="J194" s="714"/>
      <c r="L194" s="540"/>
      <c r="M194" s="559"/>
      <c r="T194" s="558"/>
      <c r="AT194" s="543" t="s">
        <v>2681</v>
      </c>
      <c r="AU194" s="543" t="s">
        <v>85</v>
      </c>
    </row>
    <row r="195" spans="2:65" s="539" customFormat="1" ht="21.75" customHeight="1" x14ac:dyDescent="0.25">
      <c r="B195" s="557"/>
      <c r="C195" s="759" t="s">
        <v>321</v>
      </c>
      <c r="D195" s="759" t="s">
        <v>133</v>
      </c>
      <c r="E195" s="760" t="s">
        <v>2881</v>
      </c>
      <c r="F195" s="761" t="s">
        <v>2880</v>
      </c>
      <c r="G195" s="762" t="s">
        <v>194</v>
      </c>
      <c r="H195" s="763">
        <v>6</v>
      </c>
      <c r="I195" s="555"/>
      <c r="J195" s="775">
        <f>ROUND(I195*H195,2)</f>
        <v>0</v>
      </c>
      <c r="K195" s="554"/>
      <c r="L195" s="540"/>
      <c r="M195" s="553" t="s">
        <v>3</v>
      </c>
      <c r="N195" s="552" t="s">
        <v>46</v>
      </c>
      <c r="P195" s="551">
        <f>O195*H195</f>
        <v>0</v>
      </c>
      <c r="Q195" s="551">
        <v>0</v>
      </c>
      <c r="R195" s="551">
        <f>Q195*H195</f>
        <v>0</v>
      </c>
      <c r="S195" s="551">
        <v>0</v>
      </c>
      <c r="T195" s="550">
        <f>S195*H195</f>
        <v>0</v>
      </c>
      <c r="AR195" s="548" t="s">
        <v>239</v>
      </c>
      <c r="AT195" s="548" t="s">
        <v>133</v>
      </c>
      <c r="AU195" s="548" t="s">
        <v>85</v>
      </c>
      <c r="AY195" s="543" t="s">
        <v>131</v>
      </c>
      <c r="BE195" s="549">
        <f>IF(N195="základní",J195,0)</f>
        <v>0</v>
      </c>
      <c r="BF195" s="549">
        <f>IF(N195="snížená",J195,0)</f>
        <v>0</v>
      </c>
      <c r="BG195" s="549">
        <f>IF(N195="zákl. přenesená",J195,0)</f>
        <v>0</v>
      </c>
      <c r="BH195" s="549">
        <f>IF(N195="sníž. přenesená",J195,0)</f>
        <v>0</v>
      </c>
      <c r="BI195" s="549">
        <f>IF(N195="nulová",J195,0)</f>
        <v>0</v>
      </c>
      <c r="BJ195" s="543" t="s">
        <v>83</v>
      </c>
      <c r="BK195" s="549">
        <f>ROUND(I195*H195,2)</f>
        <v>0</v>
      </c>
      <c r="BL195" s="543" t="s">
        <v>239</v>
      </c>
      <c r="BM195" s="548" t="s">
        <v>2879</v>
      </c>
    </row>
    <row r="196" spans="2:65" s="539" customFormat="1" ht="17.8" x14ac:dyDescent="0.25">
      <c r="B196" s="540"/>
      <c r="C196" s="714"/>
      <c r="D196" s="764" t="s">
        <v>2681</v>
      </c>
      <c r="E196" s="714"/>
      <c r="F196" s="765" t="s">
        <v>2878</v>
      </c>
      <c r="G196" s="714"/>
      <c r="H196" s="714"/>
      <c r="I196" s="547"/>
      <c r="J196" s="714"/>
      <c r="L196" s="540"/>
      <c r="M196" s="559"/>
      <c r="T196" s="558"/>
      <c r="AT196" s="543" t="s">
        <v>2681</v>
      </c>
      <c r="AU196" s="543" t="s">
        <v>85</v>
      </c>
    </row>
    <row r="197" spans="2:65" s="539" customFormat="1" ht="21.75" customHeight="1" x14ac:dyDescent="0.25">
      <c r="B197" s="557"/>
      <c r="C197" s="759" t="s">
        <v>326</v>
      </c>
      <c r="D197" s="759" t="s">
        <v>133</v>
      </c>
      <c r="E197" s="760" t="s">
        <v>2877</v>
      </c>
      <c r="F197" s="761" t="s">
        <v>2876</v>
      </c>
      <c r="G197" s="762" t="s">
        <v>194</v>
      </c>
      <c r="H197" s="763">
        <v>1</v>
      </c>
      <c r="I197" s="555"/>
      <c r="J197" s="775">
        <f>ROUND(I197*H197,2)</f>
        <v>0</v>
      </c>
      <c r="K197" s="554"/>
      <c r="L197" s="540"/>
      <c r="M197" s="553" t="s">
        <v>3</v>
      </c>
      <c r="N197" s="552" t="s">
        <v>46</v>
      </c>
      <c r="P197" s="551">
        <f>O197*H197</f>
        <v>0</v>
      </c>
      <c r="Q197" s="551">
        <v>1.2999999999999999E-4</v>
      </c>
      <c r="R197" s="551">
        <f>Q197*H197</f>
        <v>1.2999999999999999E-4</v>
      </c>
      <c r="S197" s="551">
        <v>0</v>
      </c>
      <c r="T197" s="550">
        <f>S197*H197</f>
        <v>0</v>
      </c>
      <c r="AR197" s="548" t="s">
        <v>239</v>
      </c>
      <c r="AT197" s="548" t="s">
        <v>133</v>
      </c>
      <c r="AU197" s="548" t="s">
        <v>85</v>
      </c>
      <c r="AY197" s="543" t="s">
        <v>131</v>
      </c>
      <c r="BE197" s="549">
        <f>IF(N197="základní",J197,0)</f>
        <v>0</v>
      </c>
      <c r="BF197" s="549">
        <f>IF(N197="snížená",J197,0)</f>
        <v>0</v>
      </c>
      <c r="BG197" s="549">
        <f>IF(N197="zákl. přenesená",J197,0)</f>
        <v>0</v>
      </c>
      <c r="BH197" s="549">
        <f>IF(N197="sníž. přenesená",J197,0)</f>
        <v>0</v>
      </c>
      <c r="BI197" s="549">
        <f>IF(N197="nulová",J197,0)</f>
        <v>0</v>
      </c>
      <c r="BJ197" s="543" t="s">
        <v>83</v>
      </c>
      <c r="BK197" s="549">
        <f>ROUND(I197*H197,2)</f>
        <v>0</v>
      </c>
      <c r="BL197" s="543" t="s">
        <v>239</v>
      </c>
      <c r="BM197" s="548" t="s">
        <v>2875</v>
      </c>
    </row>
    <row r="198" spans="2:65" s="539" customFormat="1" x14ac:dyDescent="0.25">
      <c r="B198" s="540"/>
      <c r="C198" s="714"/>
      <c r="D198" s="764" t="s">
        <v>2681</v>
      </c>
      <c r="E198" s="714"/>
      <c r="F198" s="765" t="s">
        <v>2874</v>
      </c>
      <c r="G198" s="714"/>
      <c r="H198" s="714"/>
      <c r="I198" s="547"/>
      <c r="J198" s="714"/>
      <c r="L198" s="540"/>
      <c r="M198" s="559"/>
      <c r="T198" s="558"/>
      <c r="AT198" s="543" t="s">
        <v>2681</v>
      </c>
      <c r="AU198" s="543" t="s">
        <v>85</v>
      </c>
    </row>
    <row r="199" spans="2:65" s="539" customFormat="1" ht="16.5" customHeight="1" x14ac:dyDescent="0.25">
      <c r="B199" s="557"/>
      <c r="C199" s="759" t="s">
        <v>331</v>
      </c>
      <c r="D199" s="759" t="s">
        <v>133</v>
      </c>
      <c r="E199" s="760" t="s">
        <v>2873</v>
      </c>
      <c r="F199" s="761" t="s">
        <v>2872</v>
      </c>
      <c r="G199" s="762" t="s">
        <v>2871</v>
      </c>
      <c r="H199" s="763">
        <v>1</v>
      </c>
      <c r="I199" s="555"/>
      <c r="J199" s="775">
        <f>ROUND(I199*H199,2)</f>
        <v>0</v>
      </c>
      <c r="K199" s="554"/>
      <c r="L199" s="540"/>
      <c r="M199" s="553" t="s">
        <v>3</v>
      </c>
      <c r="N199" s="552" t="s">
        <v>46</v>
      </c>
      <c r="P199" s="551">
        <f>O199*H199</f>
        <v>0</v>
      </c>
      <c r="Q199" s="551">
        <v>2.5000000000000001E-4</v>
      </c>
      <c r="R199" s="551">
        <f>Q199*H199</f>
        <v>2.5000000000000001E-4</v>
      </c>
      <c r="S199" s="551">
        <v>0</v>
      </c>
      <c r="T199" s="550">
        <f>S199*H199</f>
        <v>0</v>
      </c>
      <c r="AR199" s="548" t="s">
        <v>239</v>
      </c>
      <c r="AT199" s="548" t="s">
        <v>133</v>
      </c>
      <c r="AU199" s="548" t="s">
        <v>85</v>
      </c>
      <c r="AY199" s="543" t="s">
        <v>131</v>
      </c>
      <c r="BE199" s="549">
        <f>IF(N199="základní",J199,0)</f>
        <v>0</v>
      </c>
      <c r="BF199" s="549">
        <f>IF(N199="snížená",J199,0)</f>
        <v>0</v>
      </c>
      <c r="BG199" s="549">
        <f>IF(N199="zákl. přenesená",J199,0)</f>
        <v>0</v>
      </c>
      <c r="BH199" s="549">
        <f>IF(N199="sníž. přenesená",J199,0)</f>
        <v>0</v>
      </c>
      <c r="BI199" s="549">
        <f>IF(N199="nulová",J199,0)</f>
        <v>0</v>
      </c>
      <c r="BJ199" s="543" t="s">
        <v>83</v>
      </c>
      <c r="BK199" s="549">
        <f>ROUND(I199*H199,2)</f>
        <v>0</v>
      </c>
      <c r="BL199" s="543" t="s">
        <v>239</v>
      </c>
      <c r="BM199" s="548" t="s">
        <v>2870</v>
      </c>
    </row>
    <row r="200" spans="2:65" s="539" customFormat="1" x14ac:dyDescent="0.25">
      <c r="B200" s="540"/>
      <c r="C200" s="714"/>
      <c r="D200" s="764" t="s">
        <v>2681</v>
      </c>
      <c r="E200" s="714"/>
      <c r="F200" s="765" t="s">
        <v>2869</v>
      </c>
      <c r="G200" s="714"/>
      <c r="H200" s="714"/>
      <c r="I200" s="547"/>
      <c r="J200" s="714"/>
      <c r="L200" s="540"/>
      <c r="M200" s="559"/>
      <c r="T200" s="558"/>
      <c r="AT200" s="543" t="s">
        <v>2681</v>
      </c>
      <c r="AU200" s="543" t="s">
        <v>85</v>
      </c>
    </row>
    <row r="201" spans="2:65" s="539" customFormat="1" ht="24.2" customHeight="1" x14ac:dyDescent="0.25">
      <c r="B201" s="557"/>
      <c r="C201" s="759" t="s">
        <v>245</v>
      </c>
      <c r="D201" s="759" t="s">
        <v>133</v>
      </c>
      <c r="E201" s="760" t="s">
        <v>2868</v>
      </c>
      <c r="F201" s="761" t="s">
        <v>2867</v>
      </c>
      <c r="G201" s="762" t="s">
        <v>194</v>
      </c>
      <c r="H201" s="763">
        <v>9</v>
      </c>
      <c r="I201" s="555"/>
      <c r="J201" s="775">
        <f>ROUND(I201*H201,2)</f>
        <v>0</v>
      </c>
      <c r="K201" s="554"/>
      <c r="L201" s="540"/>
      <c r="M201" s="553" t="s">
        <v>3</v>
      </c>
      <c r="N201" s="552" t="s">
        <v>46</v>
      </c>
      <c r="P201" s="551">
        <f>O201*H201</f>
        <v>0</v>
      </c>
      <c r="Q201" s="551">
        <v>2.2000000000000001E-4</v>
      </c>
      <c r="R201" s="551">
        <f>Q201*H201</f>
        <v>1.98E-3</v>
      </c>
      <c r="S201" s="551">
        <v>0</v>
      </c>
      <c r="T201" s="550">
        <f>S201*H201</f>
        <v>0</v>
      </c>
      <c r="AR201" s="548" t="s">
        <v>239</v>
      </c>
      <c r="AT201" s="548" t="s">
        <v>133</v>
      </c>
      <c r="AU201" s="548" t="s">
        <v>85</v>
      </c>
      <c r="AY201" s="543" t="s">
        <v>131</v>
      </c>
      <c r="BE201" s="549">
        <f>IF(N201="základní",J201,0)</f>
        <v>0</v>
      </c>
      <c r="BF201" s="549">
        <f>IF(N201="snížená",J201,0)</f>
        <v>0</v>
      </c>
      <c r="BG201" s="549">
        <f>IF(N201="zákl. přenesená",J201,0)</f>
        <v>0</v>
      </c>
      <c r="BH201" s="549">
        <f>IF(N201="sníž. přenesená",J201,0)</f>
        <v>0</v>
      </c>
      <c r="BI201" s="549">
        <f>IF(N201="nulová",J201,0)</f>
        <v>0</v>
      </c>
      <c r="BJ201" s="543" t="s">
        <v>83</v>
      </c>
      <c r="BK201" s="549">
        <f>ROUND(I201*H201,2)</f>
        <v>0</v>
      </c>
      <c r="BL201" s="543" t="s">
        <v>239</v>
      </c>
      <c r="BM201" s="548" t="s">
        <v>2866</v>
      </c>
    </row>
    <row r="202" spans="2:65" s="539" customFormat="1" x14ac:dyDescent="0.25">
      <c r="B202" s="540"/>
      <c r="C202" s="714"/>
      <c r="D202" s="764" t="s">
        <v>2681</v>
      </c>
      <c r="E202" s="714"/>
      <c r="F202" s="765" t="s">
        <v>2865</v>
      </c>
      <c r="G202" s="714"/>
      <c r="H202" s="714"/>
      <c r="I202" s="547"/>
      <c r="J202" s="714"/>
      <c r="L202" s="540"/>
      <c r="M202" s="559"/>
      <c r="T202" s="558"/>
      <c r="AT202" s="543" t="s">
        <v>2681</v>
      </c>
      <c r="AU202" s="543" t="s">
        <v>85</v>
      </c>
    </row>
    <row r="203" spans="2:65" s="539" customFormat="1" ht="24.2" customHeight="1" x14ac:dyDescent="0.25">
      <c r="B203" s="557"/>
      <c r="C203" s="759" t="s">
        <v>340</v>
      </c>
      <c r="D203" s="759" t="s">
        <v>133</v>
      </c>
      <c r="E203" s="760" t="s">
        <v>2864</v>
      </c>
      <c r="F203" s="761" t="s">
        <v>2863</v>
      </c>
      <c r="G203" s="762" t="s">
        <v>194</v>
      </c>
      <c r="H203" s="763">
        <v>1</v>
      </c>
      <c r="I203" s="555"/>
      <c r="J203" s="775">
        <f>ROUND(I203*H203,2)</f>
        <v>0</v>
      </c>
      <c r="K203" s="554"/>
      <c r="L203" s="540"/>
      <c r="M203" s="553" t="s">
        <v>3</v>
      </c>
      <c r="N203" s="552" t="s">
        <v>46</v>
      </c>
      <c r="P203" s="551">
        <f>O203*H203</f>
        <v>0</v>
      </c>
      <c r="Q203" s="551">
        <v>5.1999999999999995E-4</v>
      </c>
      <c r="R203" s="551">
        <f>Q203*H203</f>
        <v>5.1999999999999995E-4</v>
      </c>
      <c r="S203" s="551">
        <v>0</v>
      </c>
      <c r="T203" s="550">
        <f>S203*H203</f>
        <v>0</v>
      </c>
      <c r="AR203" s="548" t="s">
        <v>239</v>
      </c>
      <c r="AT203" s="548" t="s">
        <v>133</v>
      </c>
      <c r="AU203" s="548" t="s">
        <v>85</v>
      </c>
      <c r="AY203" s="543" t="s">
        <v>131</v>
      </c>
      <c r="BE203" s="549">
        <f>IF(N203="základní",J203,0)</f>
        <v>0</v>
      </c>
      <c r="BF203" s="549">
        <f>IF(N203="snížená",J203,0)</f>
        <v>0</v>
      </c>
      <c r="BG203" s="549">
        <f>IF(N203="zákl. přenesená",J203,0)</f>
        <v>0</v>
      </c>
      <c r="BH203" s="549">
        <f>IF(N203="sníž. přenesená",J203,0)</f>
        <v>0</v>
      </c>
      <c r="BI203" s="549">
        <f>IF(N203="nulová",J203,0)</f>
        <v>0</v>
      </c>
      <c r="BJ203" s="543" t="s">
        <v>83</v>
      </c>
      <c r="BK203" s="549">
        <f>ROUND(I203*H203,2)</f>
        <v>0</v>
      </c>
      <c r="BL203" s="543" t="s">
        <v>239</v>
      </c>
      <c r="BM203" s="548" t="s">
        <v>2862</v>
      </c>
    </row>
    <row r="204" spans="2:65" s="539" customFormat="1" ht="17.8" x14ac:dyDescent="0.25">
      <c r="B204" s="540"/>
      <c r="C204" s="714"/>
      <c r="D204" s="764" t="s">
        <v>2681</v>
      </c>
      <c r="E204" s="714"/>
      <c r="F204" s="765" t="s">
        <v>2861</v>
      </c>
      <c r="G204" s="714"/>
      <c r="H204" s="714"/>
      <c r="I204" s="547"/>
      <c r="J204" s="714"/>
      <c r="L204" s="540"/>
      <c r="M204" s="559"/>
      <c r="T204" s="558"/>
      <c r="AT204" s="543" t="s">
        <v>2681</v>
      </c>
      <c r="AU204" s="543" t="s">
        <v>85</v>
      </c>
    </row>
    <row r="205" spans="2:65" s="539" customFormat="1" ht="24.2" customHeight="1" x14ac:dyDescent="0.25">
      <c r="B205" s="557"/>
      <c r="C205" s="759" t="s">
        <v>345</v>
      </c>
      <c r="D205" s="759" t="s">
        <v>133</v>
      </c>
      <c r="E205" s="760" t="s">
        <v>2860</v>
      </c>
      <c r="F205" s="761" t="s">
        <v>2859</v>
      </c>
      <c r="G205" s="762" t="s">
        <v>194</v>
      </c>
      <c r="H205" s="763">
        <v>2</v>
      </c>
      <c r="I205" s="555"/>
      <c r="J205" s="775">
        <f>ROUND(I205*H205,2)</f>
        <v>0</v>
      </c>
      <c r="K205" s="554"/>
      <c r="L205" s="540"/>
      <c r="M205" s="553" t="s">
        <v>3</v>
      </c>
      <c r="N205" s="552" t="s">
        <v>46</v>
      </c>
      <c r="P205" s="551">
        <f>O205*H205</f>
        <v>0</v>
      </c>
      <c r="Q205" s="551">
        <v>7.6000000000000004E-4</v>
      </c>
      <c r="R205" s="551">
        <f>Q205*H205</f>
        <v>1.5200000000000001E-3</v>
      </c>
      <c r="S205" s="551">
        <v>0</v>
      </c>
      <c r="T205" s="550">
        <f>S205*H205</f>
        <v>0</v>
      </c>
      <c r="AR205" s="548" t="s">
        <v>239</v>
      </c>
      <c r="AT205" s="548" t="s">
        <v>133</v>
      </c>
      <c r="AU205" s="548" t="s">
        <v>85</v>
      </c>
      <c r="AY205" s="543" t="s">
        <v>131</v>
      </c>
      <c r="BE205" s="549">
        <f>IF(N205="základní",J205,0)</f>
        <v>0</v>
      </c>
      <c r="BF205" s="549">
        <f>IF(N205="snížená",J205,0)</f>
        <v>0</v>
      </c>
      <c r="BG205" s="549">
        <f>IF(N205="zákl. přenesená",J205,0)</f>
        <v>0</v>
      </c>
      <c r="BH205" s="549">
        <f>IF(N205="sníž. přenesená",J205,0)</f>
        <v>0</v>
      </c>
      <c r="BI205" s="549">
        <f>IF(N205="nulová",J205,0)</f>
        <v>0</v>
      </c>
      <c r="BJ205" s="543" t="s">
        <v>83</v>
      </c>
      <c r="BK205" s="549">
        <f>ROUND(I205*H205,2)</f>
        <v>0</v>
      </c>
      <c r="BL205" s="543" t="s">
        <v>239</v>
      </c>
      <c r="BM205" s="548" t="s">
        <v>2858</v>
      </c>
    </row>
    <row r="206" spans="2:65" s="539" customFormat="1" ht="17.8" x14ac:dyDescent="0.25">
      <c r="B206" s="540"/>
      <c r="C206" s="714"/>
      <c r="D206" s="764" t="s">
        <v>2681</v>
      </c>
      <c r="E206" s="714"/>
      <c r="F206" s="765" t="s">
        <v>2857</v>
      </c>
      <c r="G206" s="714"/>
      <c r="H206" s="714"/>
      <c r="I206" s="547"/>
      <c r="J206" s="714"/>
      <c r="L206" s="540"/>
      <c r="M206" s="559"/>
      <c r="T206" s="558"/>
      <c r="AT206" s="543" t="s">
        <v>2681</v>
      </c>
      <c r="AU206" s="543" t="s">
        <v>85</v>
      </c>
    </row>
    <row r="207" spans="2:65" s="539" customFormat="1" ht="24.2" customHeight="1" x14ac:dyDescent="0.25">
      <c r="B207" s="557"/>
      <c r="C207" s="759" t="s">
        <v>352</v>
      </c>
      <c r="D207" s="759" t="s">
        <v>133</v>
      </c>
      <c r="E207" s="760" t="s">
        <v>2856</v>
      </c>
      <c r="F207" s="761" t="s">
        <v>2855</v>
      </c>
      <c r="G207" s="762" t="s">
        <v>194</v>
      </c>
      <c r="H207" s="763">
        <v>1</v>
      </c>
      <c r="I207" s="555"/>
      <c r="J207" s="775">
        <f>ROUND(I207*H207,2)</f>
        <v>0</v>
      </c>
      <c r="K207" s="554"/>
      <c r="L207" s="540"/>
      <c r="M207" s="553" t="s">
        <v>3</v>
      </c>
      <c r="N207" s="552" t="s">
        <v>46</v>
      </c>
      <c r="P207" s="551">
        <f>O207*H207</f>
        <v>0</v>
      </c>
      <c r="Q207" s="551">
        <v>1.8799999999999999E-3</v>
      </c>
      <c r="R207" s="551">
        <f>Q207*H207</f>
        <v>1.8799999999999999E-3</v>
      </c>
      <c r="S207" s="551">
        <v>0</v>
      </c>
      <c r="T207" s="550">
        <f>S207*H207</f>
        <v>0</v>
      </c>
      <c r="AR207" s="548" t="s">
        <v>239</v>
      </c>
      <c r="AT207" s="548" t="s">
        <v>133</v>
      </c>
      <c r="AU207" s="548" t="s">
        <v>85</v>
      </c>
      <c r="AY207" s="543" t="s">
        <v>131</v>
      </c>
      <c r="BE207" s="549">
        <f>IF(N207="základní",J207,0)</f>
        <v>0</v>
      </c>
      <c r="BF207" s="549">
        <f>IF(N207="snížená",J207,0)</f>
        <v>0</v>
      </c>
      <c r="BG207" s="549">
        <f>IF(N207="zákl. přenesená",J207,0)</f>
        <v>0</v>
      </c>
      <c r="BH207" s="549">
        <f>IF(N207="sníž. přenesená",J207,0)</f>
        <v>0</v>
      </c>
      <c r="BI207" s="549">
        <f>IF(N207="nulová",J207,0)</f>
        <v>0</v>
      </c>
      <c r="BJ207" s="543" t="s">
        <v>83</v>
      </c>
      <c r="BK207" s="549">
        <f>ROUND(I207*H207,2)</f>
        <v>0</v>
      </c>
      <c r="BL207" s="543" t="s">
        <v>239</v>
      </c>
      <c r="BM207" s="548" t="s">
        <v>2854</v>
      </c>
    </row>
    <row r="208" spans="2:65" s="539" customFormat="1" ht="17.8" x14ac:dyDescent="0.25">
      <c r="B208" s="540"/>
      <c r="C208" s="714"/>
      <c r="D208" s="764" t="s">
        <v>2681</v>
      </c>
      <c r="E208" s="714"/>
      <c r="F208" s="765" t="s">
        <v>2853</v>
      </c>
      <c r="G208" s="714"/>
      <c r="H208" s="714"/>
      <c r="I208" s="547"/>
      <c r="J208" s="714"/>
      <c r="L208" s="540"/>
      <c r="M208" s="559"/>
      <c r="T208" s="558"/>
      <c r="AT208" s="543" t="s">
        <v>2681</v>
      </c>
      <c r="AU208" s="543" t="s">
        <v>85</v>
      </c>
    </row>
    <row r="209" spans="2:65" s="539" customFormat="1" ht="16.5" customHeight="1" x14ac:dyDescent="0.25">
      <c r="B209" s="557"/>
      <c r="C209" s="759" t="s">
        <v>357</v>
      </c>
      <c r="D209" s="759" t="s">
        <v>133</v>
      </c>
      <c r="E209" s="760" t="s">
        <v>2852</v>
      </c>
      <c r="F209" s="761" t="s">
        <v>2851</v>
      </c>
      <c r="G209" s="762" t="s">
        <v>194</v>
      </c>
      <c r="H209" s="763">
        <v>1</v>
      </c>
      <c r="I209" s="555"/>
      <c r="J209" s="775">
        <f>ROUND(I209*H209,2)</f>
        <v>0</v>
      </c>
      <c r="K209" s="554"/>
      <c r="L209" s="540"/>
      <c r="M209" s="553" t="s">
        <v>3</v>
      </c>
      <c r="N209" s="552" t="s">
        <v>46</v>
      </c>
      <c r="P209" s="551">
        <f>O209*H209</f>
        <v>0</v>
      </c>
      <c r="Q209" s="551">
        <v>2.9E-4</v>
      </c>
      <c r="R209" s="551">
        <f>Q209*H209</f>
        <v>2.9E-4</v>
      </c>
      <c r="S209" s="551">
        <v>0</v>
      </c>
      <c r="T209" s="550">
        <f>S209*H209</f>
        <v>0</v>
      </c>
      <c r="AR209" s="548" t="s">
        <v>239</v>
      </c>
      <c r="AT209" s="548" t="s">
        <v>133</v>
      </c>
      <c r="AU209" s="548" t="s">
        <v>85</v>
      </c>
      <c r="AY209" s="543" t="s">
        <v>131</v>
      </c>
      <c r="BE209" s="549">
        <f>IF(N209="základní",J209,0)</f>
        <v>0</v>
      </c>
      <c r="BF209" s="549">
        <f>IF(N209="snížená",J209,0)</f>
        <v>0</v>
      </c>
      <c r="BG209" s="549">
        <f>IF(N209="zákl. přenesená",J209,0)</f>
        <v>0</v>
      </c>
      <c r="BH209" s="549">
        <f>IF(N209="sníž. přenesená",J209,0)</f>
        <v>0</v>
      </c>
      <c r="BI209" s="549">
        <f>IF(N209="nulová",J209,0)</f>
        <v>0</v>
      </c>
      <c r="BJ209" s="543" t="s">
        <v>83</v>
      </c>
      <c r="BK209" s="549">
        <f>ROUND(I209*H209,2)</f>
        <v>0</v>
      </c>
      <c r="BL209" s="543" t="s">
        <v>239</v>
      </c>
      <c r="BM209" s="548" t="s">
        <v>2850</v>
      </c>
    </row>
    <row r="210" spans="2:65" s="539" customFormat="1" x14ac:dyDescent="0.25">
      <c r="B210" s="540"/>
      <c r="C210" s="714"/>
      <c r="D210" s="764" t="s">
        <v>2681</v>
      </c>
      <c r="E210" s="714"/>
      <c r="F210" s="765" t="s">
        <v>2849</v>
      </c>
      <c r="G210" s="714"/>
      <c r="H210" s="714"/>
      <c r="I210" s="547"/>
      <c r="J210" s="714"/>
      <c r="L210" s="540"/>
      <c r="M210" s="559"/>
      <c r="T210" s="558"/>
      <c r="AT210" s="543" t="s">
        <v>2681</v>
      </c>
      <c r="AU210" s="543" t="s">
        <v>85</v>
      </c>
    </row>
    <row r="211" spans="2:65" s="539" customFormat="1" ht="16.5" customHeight="1" x14ac:dyDescent="0.25">
      <c r="B211" s="557"/>
      <c r="C211" s="759" t="s">
        <v>363</v>
      </c>
      <c r="D211" s="759" t="s">
        <v>133</v>
      </c>
      <c r="E211" s="760" t="s">
        <v>2848</v>
      </c>
      <c r="F211" s="761" t="s">
        <v>2847</v>
      </c>
      <c r="G211" s="762" t="s">
        <v>194</v>
      </c>
      <c r="H211" s="763">
        <v>6</v>
      </c>
      <c r="I211" s="555"/>
      <c r="J211" s="775">
        <f>ROUND(I211*H211,2)</f>
        <v>0</v>
      </c>
      <c r="K211" s="554"/>
      <c r="L211" s="540"/>
      <c r="M211" s="553" t="s">
        <v>3</v>
      </c>
      <c r="N211" s="552" t="s">
        <v>46</v>
      </c>
      <c r="P211" s="551">
        <f>O211*H211</f>
        <v>0</v>
      </c>
      <c r="Q211" s="551">
        <v>4.0999999999999999E-4</v>
      </c>
      <c r="R211" s="551">
        <f>Q211*H211</f>
        <v>2.4599999999999999E-3</v>
      </c>
      <c r="S211" s="551">
        <v>0</v>
      </c>
      <c r="T211" s="550">
        <f>S211*H211</f>
        <v>0</v>
      </c>
      <c r="AR211" s="548" t="s">
        <v>239</v>
      </c>
      <c r="AT211" s="548" t="s">
        <v>133</v>
      </c>
      <c r="AU211" s="548" t="s">
        <v>85</v>
      </c>
      <c r="AY211" s="543" t="s">
        <v>131</v>
      </c>
      <c r="BE211" s="549">
        <f>IF(N211="základní",J211,0)</f>
        <v>0</v>
      </c>
      <c r="BF211" s="549">
        <f>IF(N211="snížená",J211,0)</f>
        <v>0</v>
      </c>
      <c r="BG211" s="549">
        <f>IF(N211="zákl. přenesená",J211,0)</f>
        <v>0</v>
      </c>
      <c r="BH211" s="549">
        <f>IF(N211="sníž. přenesená",J211,0)</f>
        <v>0</v>
      </c>
      <c r="BI211" s="549">
        <f>IF(N211="nulová",J211,0)</f>
        <v>0</v>
      </c>
      <c r="BJ211" s="543" t="s">
        <v>83</v>
      </c>
      <c r="BK211" s="549">
        <f>ROUND(I211*H211,2)</f>
        <v>0</v>
      </c>
      <c r="BL211" s="543" t="s">
        <v>239</v>
      </c>
      <c r="BM211" s="548" t="s">
        <v>2846</v>
      </c>
    </row>
    <row r="212" spans="2:65" s="539" customFormat="1" x14ac:dyDescent="0.25">
      <c r="B212" s="540"/>
      <c r="C212" s="714"/>
      <c r="D212" s="764" t="s">
        <v>2681</v>
      </c>
      <c r="E212" s="714"/>
      <c r="F212" s="765" t="s">
        <v>2845</v>
      </c>
      <c r="G212" s="714"/>
      <c r="H212" s="714"/>
      <c r="I212" s="547"/>
      <c r="J212" s="714"/>
      <c r="L212" s="540"/>
      <c r="M212" s="559"/>
      <c r="T212" s="558"/>
      <c r="AT212" s="543" t="s">
        <v>2681</v>
      </c>
      <c r="AU212" s="543" t="s">
        <v>85</v>
      </c>
    </row>
    <row r="213" spans="2:65" s="539" customFormat="1" ht="24.2" customHeight="1" x14ac:dyDescent="0.25">
      <c r="B213" s="557"/>
      <c r="C213" s="759" t="s">
        <v>370</v>
      </c>
      <c r="D213" s="759" t="s">
        <v>133</v>
      </c>
      <c r="E213" s="760" t="s">
        <v>2844</v>
      </c>
      <c r="F213" s="761" t="s">
        <v>2843</v>
      </c>
      <c r="G213" s="762" t="s">
        <v>194</v>
      </c>
      <c r="H213" s="763">
        <v>1</v>
      </c>
      <c r="I213" s="555"/>
      <c r="J213" s="775">
        <f>ROUND(I213*H213,2)</f>
        <v>0</v>
      </c>
      <c r="K213" s="554"/>
      <c r="L213" s="540"/>
      <c r="M213" s="553" t="s">
        <v>3</v>
      </c>
      <c r="N213" s="552" t="s">
        <v>46</v>
      </c>
      <c r="P213" s="551">
        <f>O213*H213</f>
        <v>0</v>
      </c>
      <c r="Q213" s="551">
        <v>5.13E-3</v>
      </c>
      <c r="R213" s="551">
        <f>Q213*H213</f>
        <v>5.13E-3</v>
      </c>
      <c r="S213" s="551">
        <v>0</v>
      </c>
      <c r="T213" s="550">
        <f>S213*H213</f>
        <v>0</v>
      </c>
      <c r="AR213" s="548" t="s">
        <v>239</v>
      </c>
      <c r="AT213" s="548" t="s">
        <v>133</v>
      </c>
      <c r="AU213" s="548" t="s">
        <v>85</v>
      </c>
      <c r="AY213" s="543" t="s">
        <v>131</v>
      </c>
      <c r="BE213" s="549">
        <f>IF(N213="základní",J213,0)</f>
        <v>0</v>
      </c>
      <c r="BF213" s="549">
        <f>IF(N213="snížená",J213,0)</f>
        <v>0</v>
      </c>
      <c r="BG213" s="549">
        <f>IF(N213="zákl. přenesená",J213,0)</f>
        <v>0</v>
      </c>
      <c r="BH213" s="549">
        <f>IF(N213="sníž. přenesená",J213,0)</f>
        <v>0</v>
      </c>
      <c r="BI213" s="549">
        <f>IF(N213="nulová",J213,0)</f>
        <v>0</v>
      </c>
      <c r="BJ213" s="543" t="s">
        <v>83</v>
      </c>
      <c r="BK213" s="549">
        <f>ROUND(I213*H213,2)</f>
        <v>0</v>
      </c>
      <c r="BL213" s="543" t="s">
        <v>239</v>
      </c>
      <c r="BM213" s="548" t="s">
        <v>2842</v>
      </c>
    </row>
    <row r="214" spans="2:65" s="539" customFormat="1" ht="17.8" x14ac:dyDescent="0.25">
      <c r="B214" s="540"/>
      <c r="C214" s="714"/>
      <c r="D214" s="764" t="s">
        <v>2681</v>
      </c>
      <c r="E214" s="714"/>
      <c r="F214" s="765" t="s">
        <v>2841</v>
      </c>
      <c r="G214" s="714"/>
      <c r="H214" s="714"/>
      <c r="I214" s="547"/>
      <c r="J214" s="714"/>
      <c r="L214" s="540"/>
      <c r="M214" s="559"/>
      <c r="T214" s="558"/>
      <c r="AT214" s="543" t="s">
        <v>2681</v>
      </c>
      <c r="AU214" s="543" t="s">
        <v>85</v>
      </c>
    </row>
    <row r="215" spans="2:65" s="539" customFormat="1" ht="24.2" customHeight="1" x14ac:dyDescent="0.25">
      <c r="B215" s="557"/>
      <c r="C215" s="759" t="s">
        <v>375</v>
      </c>
      <c r="D215" s="759" t="s">
        <v>133</v>
      </c>
      <c r="E215" s="760" t="s">
        <v>2840</v>
      </c>
      <c r="F215" s="761" t="s">
        <v>2839</v>
      </c>
      <c r="G215" s="762" t="s">
        <v>194</v>
      </c>
      <c r="H215" s="763">
        <v>1</v>
      </c>
      <c r="I215" s="555"/>
      <c r="J215" s="775">
        <f>ROUND(I215*H215,2)</f>
        <v>0</v>
      </c>
      <c r="K215" s="554"/>
      <c r="L215" s="540"/>
      <c r="M215" s="553" t="s">
        <v>3</v>
      </c>
      <c r="N215" s="552" t="s">
        <v>46</v>
      </c>
      <c r="P215" s="551">
        <f>O215*H215</f>
        <v>0</v>
      </c>
      <c r="Q215" s="551">
        <v>2.3000000000000001E-4</v>
      </c>
      <c r="R215" s="551">
        <f>Q215*H215</f>
        <v>2.3000000000000001E-4</v>
      </c>
      <c r="S215" s="551">
        <v>0</v>
      </c>
      <c r="T215" s="550">
        <f>S215*H215</f>
        <v>0</v>
      </c>
      <c r="AR215" s="548" t="s">
        <v>239</v>
      </c>
      <c r="AT215" s="548" t="s">
        <v>133</v>
      </c>
      <c r="AU215" s="548" t="s">
        <v>85</v>
      </c>
      <c r="AY215" s="543" t="s">
        <v>131</v>
      </c>
      <c r="BE215" s="549">
        <f>IF(N215="základní",J215,0)</f>
        <v>0</v>
      </c>
      <c r="BF215" s="549">
        <f>IF(N215="snížená",J215,0)</f>
        <v>0</v>
      </c>
      <c r="BG215" s="549">
        <f>IF(N215="zákl. přenesená",J215,0)</f>
        <v>0</v>
      </c>
      <c r="BH215" s="549">
        <f>IF(N215="sníž. přenesená",J215,0)</f>
        <v>0</v>
      </c>
      <c r="BI215" s="549">
        <f>IF(N215="nulová",J215,0)</f>
        <v>0</v>
      </c>
      <c r="BJ215" s="543" t="s">
        <v>83</v>
      </c>
      <c r="BK215" s="549">
        <f>ROUND(I215*H215,2)</f>
        <v>0</v>
      </c>
      <c r="BL215" s="543" t="s">
        <v>239</v>
      </c>
      <c r="BM215" s="548" t="s">
        <v>2838</v>
      </c>
    </row>
    <row r="216" spans="2:65" s="539" customFormat="1" ht="17.8" x14ac:dyDescent="0.25">
      <c r="B216" s="540"/>
      <c r="C216" s="714"/>
      <c r="D216" s="764" t="s">
        <v>2681</v>
      </c>
      <c r="E216" s="714"/>
      <c r="F216" s="765" t="s">
        <v>2837</v>
      </c>
      <c r="G216" s="714"/>
      <c r="H216" s="714"/>
      <c r="I216" s="547"/>
      <c r="J216" s="714"/>
      <c r="L216" s="540"/>
      <c r="M216" s="559"/>
      <c r="T216" s="558"/>
      <c r="AT216" s="543" t="s">
        <v>2681</v>
      </c>
      <c r="AU216" s="543" t="s">
        <v>85</v>
      </c>
    </row>
    <row r="217" spans="2:65" s="539" customFormat="1" ht="24.2" customHeight="1" x14ac:dyDescent="0.25">
      <c r="B217" s="557"/>
      <c r="C217" s="759" t="s">
        <v>380</v>
      </c>
      <c r="D217" s="759" t="s">
        <v>133</v>
      </c>
      <c r="E217" s="760" t="s">
        <v>2836</v>
      </c>
      <c r="F217" s="761" t="s">
        <v>2835</v>
      </c>
      <c r="G217" s="762" t="s">
        <v>194</v>
      </c>
      <c r="H217" s="763">
        <v>3</v>
      </c>
      <c r="I217" s="555"/>
      <c r="J217" s="775">
        <f>ROUND(I217*H217,2)</f>
        <v>0</v>
      </c>
      <c r="K217" s="554"/>
      <c r="L217" s="540"/>
      <c r="M217" s="553" t="s">
        <v>3</v>
      </c>
      <c r="N217" s="552" t="s">
        <v>46</v>
      </c>
      <c r="P217" s="551">
        <f>O217*H217</f>
        <v>0</v>
      </c>
      <c r="Q217" s="551">
        <v>3.5E-4</v>
      </c>
      <c r="R217" s="551">
        <f>Q217*H217</f>
        <v>1.0499999999999999E-3</v>
      </c>
      <c r="S217" s="551">
        <v>0</v>
      </c>
      <c r="T217" s="550">
        <f>S217*H217</f>
        <v>0</v>
      </c>
      <c r="AR217" s="548" t="s">
        <v>239</v>
      </c>
      <c r="AT217" s="548" t="s">
        <v>133</v>
      </c>
      <c r="AU217" s="548" t="s">
        <v>85</v>
      </c>
      <c r="AY217" s="543" t="s">
        <v>131</v>
      </c>
      <c r="BE217" s="549">
        <f>IF(N217="základní",J217,0)</f>
        <v>0</v>
      </c>
      <c r="BF217" s="549">
        <f>IF(N217="snížená",J217,0)</f>
        <v>0</v>
      </c>
      <c r="BG217" s="549">
        <f>IF(N217="zákl. přenesená",J217,0)</f>
        <v>0</v>
      </c>
      <c r="BH217" s="549">
        <f>IF(N217="sníž. přenesená",J217,0)</f>
        <v>0</v>
      </c>
      <c r="BI217" s="549">
        <f>IF(N217="nulová",J217,0)</f>
        <v>0</v>
      </c>
      <c r="BJ217" s="543" t="s">
        <v>83</v>
      </c>
      <c r="BK217" s="549">
        <f>ROUND(I217*H217,2)</f>
        <v>0</v>
      </c>
      <c r="BL217" s="543" t="s">
        <v>239</v>
      </c>
      <c r="BM217" s="548" t="s">
        <v>2834</v>
      </c>
    </row>
    <row r="218" spans="2:65" s="539" customFormat="1" ht="17.8" x14ac:dyDescent="0.25">
      <c r="B218" s="540"/>
      <c r="C218" s="714"/>
      <c r="D218" s="764" t="s">
        <v>2681</v>
      </c>
      <c r="E218" s="714"/>
      <c r="F218" s="765" t="s">
        <v>2833</v>
      </c>
      <c r="G218" s="714"/>
      <c r="H218" s="714"/>
      <c r="I218" s="547"/>
      <c r="J218" s="714"/>
      <c r="L218" s="540"/>
      <c r="M218" s="559"/>
      <c r="T218" s="558"/>
      <c r="AT218" s="543" t="s">
        <v>2681</v>
      </c>
      <c r="AU218" s="543" t="s">
        <v>85</v>
      </c>
    </row>
    <row r="219" spans="2:65" s="539" customFormat="1" ht="24.2" customHeight="1" x14ac:dyDescent="0.25">
      <c r="B219" s="557"/>
      <c r="C219" s="759" t="s">
        <v>384</v>
      </c>
      <c r="D219" s="759" t="s">
        <v>133</v>
      </c>
      <c r="E219" s="760" t="s">
        <v>2832</v>
      </c>
      <c r="F219" s="761" t="s">
        <v>2831</v>
      </c>
      <c r="G219" s="762" t="s">
        <v>194</v>
      </c>
      <c r="H219" s="763">
        <v>9</v>
      </c>
      <c r="I219" s="555"/>
      <c r="J219" s="775">
        <f>ROUND(I219*H219,2)</f>
        <v>0</v>
      </c>
      <c r="K219" s="554"/>
      <c r="L219" s="540"/>
      <c r="M219" s="553" t="s">
        <v>3</v>
      </c>
      <c r="N219" s="552" t="s">
        <v>46</v>
      </c>
      <c r="P219" s="551">
        <f>O219*H219</f>
        <v>0</v>
      </c>
      <c r="Q219" s="551">
        <v>5.5000000000000003E-4</v>
      </c>
      <c r="R219" s="551">
        <f>Q219*H219</f>
        <v>4.9500000000000004E-3</v>
      </c>
      <c r="S219" s="551">
        <v>0</v>
      </c>
      <c r="T219" s="550">
        <f>S219*H219</f>
        <v>0</v>
      </c>
      <c r="AR219" s="548" t="s">
        <v>239</v>
      </c>
      <c r="AT219" s="548" t="s">
        <v>133</v>
      </c>
      <c r="AU219" s="548" t="s">
        <v>85</v>
      </c>
      <c r="AY219" s="543" t="s">
        <v>131</v>
      </c>
      <c r="BE219" s="549">
        <f>IF(N219="základní",J219,0)</f>
        <v>0</v>
      </c>
      <c r="BF219" s="549">
        <f>IF(N219="snížená",J219,0)</f>
        <v>0</v>
      </c>
      <c r="BG219" s="549">
        <f>IF(N219="zákl. přenesená",J219,0)</f>
        <v>0</v>
      </c>
      <c r="BH219" s="549">
        <f>IF(N219="sníž. přenesená",J219,0)</f>
        <v>0</v>
      </c>
      <c r="BI219" s="549">
        <f>IF(N219="nulová",J219,0)</f>
        <v>0</v>
      </c>
      <c r="BJ219" s="543" t="s">
        <v>83</v>
      </c>
      <c r="BK219" s="549">
        <f>ROUND(I219*H219,2)</f>
        <v>0</v>
      </c>
      <c r="BL219" s="543" t="s">
        <v>239</v>
      </c>
      <c r="BM219" s="548" t="s">
        <v>2830</v>
      </c>
    </row>
    <row r="220" spans="2:65" s="539" customFormat="1" ht="17.8" x14ac:dyDescent="0.25">
      <c r="B220" s="540"/>
      <c r="C220" s="714"/>
      <c r="D220" s="764" t="s">
        <v>2681</v>
      </c>
      <c r="E220" s="714"/>
      <c r="F220" s="765" t="s">
        <v>2829</v>
      </c>
      <c r="G220" s="714"/>
      <c r="H220" s="714"/>
      <c r="I220" s="547"/>
      <c r="J220" s="714"/>
      <c r="L220" s="540"/>
      <c r="M220" s="559"/>
      <c r="T220" s="558"/>
      <c r="AT220" s="543" t="s">
        <v>2681</v>
      </c>
      <c r="AU220" s="543" t="s">
        <v>85</v>
      </c>
    </row>
    <row r="221" spans="2:65" s="539" customFormat="1" ht="24.2" customHeight="1" x14ac:dyDescent="0.25">
      <c r="B221" s="557"/>
      <c r="C221" s="759" t="s">
        <v>389</v>
      </c>
      <c r="D221" s="759" t="s">
        <v>133</v>
      </c>
      <c r="E221" s="760" t="s">
        <v>2828</v>
      </c>
      <c r="F221" s="761" t="s">
        <v>2827</v>
      </c>
      <c r="G221" s="762" t="s">
        <v>194</v>
      </c>
      <c r="H221" s="763">
        <v>10</v>
      </c>
      <c r="I221" s="555"/>
      <c r="J221" s="775">
        <f>ROUND(I221*H221,2)</f>
        <v>0</v>
      </c>
      <c r="K221" s="554"/>
      <c r="L221" s="540"/>
      <c r="M221" s="553" t="s">
        <v>3</v>
      </c>
      <c r="N221" s="552" t="s">
        <v>46</v>
      </c>
      <c r="P221" s="551">
        <f>O221*H221</f>
        <v>0</v>
      </c>
      <c r="Q221" s="551">
        <v>1.8600000000000001E-3</v>
      </c>
      <c r="R221" s="551">
        <f>Q221*H221</f>
        <v>1.8600000000000002E-2</v>
      </c>
      <c r="S221" s="551">
        <v>0</v>
      </c>
      <c r="T221" s="550">
        <f>S221*H221</f>
        <v>0</v>
      </c>
      <c r="AR221" s="548" t="s">
        <v>239</v>
      </c>
      <c r="AT221" s="548" t="s">
        <v>133</v>
      </c>
      <c r="AU221" s="548" t="s">
        <v>85</v>
      </c>
      <c r="AY221" s="543" t="s">
        <v>131</v>
      </c>
      <c r="BE221" s="549">
        <f>IF(N221="základní",J221,0)</f>
        <v>0</v>
      </c>
      <c r="BF221" s="549">
        <f>IF(N221="snížená",J221,0)</f>
        <v>0</v>
      </c>
      <c r="BG221" s="549">
        <f>IF(N221="zákl. přenesená",J221,0)</f>
        <v>0</v>
      </c>
      <c r="BH221" s="549">
        <f>IF(N221="sníž. přenesená",J221,0)</f>
        <v>0</v>
      </c>
      <c r="BI221" s="549">
        <f>IF(N221="nulová",J221,0)</f>
        <v>0</v>
      </c>
      <c r="BJ221" s="543" t="s">
        <v>83</v>
      </c>
      <c r="BK221" s="549">
        <f>ROUND(I221*H221,2)</f>
        <v>0</v>
      </c>
      <c r="BL221" s="543" t="s">
        <v>239</v>
      </c>
      <c r="BM221" s="548" t="s">
        <v>2826</v>
      </c>
    </row>
    <row r="222" spans="2:65" s="539" customFormat="1" ht="17.8" x14ac:dyDescent="0.25">
      <c r="B222" s="540"/>
      <c r="C222" s="714"/>
      <c r="D222" s="764" t="s">
        <v>2681</v>
      </c>
      <c r="E222" s="714"/>
      <c r="F222" s="765" t="s">
        <v>2825</v>
      </c>
      <c r="G222" s="714"/>
      <c r="H222" s="714"/>
      <c r="I222" s="547"/>
      <c r="J222" s="714"/>
      <c r="L222" s="540"/>
      <c r="M222" s="559"/>
      <c r="T222" s="558"/>
      <c r="AT222" s="543" t="s">
        <v>2681</v>
      </c>
      <c r="AU222" s="543" t="s">
        <v>85</v>
      </c>
    </row>
    <row r="223" spans="2:65" s="539" customFormat="1" ht="24.2" customHeight="1" x14ac:dyDescent="0.25">
      <c r="B223" s="557"/>
      <c r="C223" s="759" t="s">
        <v>394</v>
      </c>
      <c r="D223" s="759" t="s">
        <v>133</v>
      </c>
      <c r="E223" s="760" t="s">
        <v>2824</v>
      </c>
      <c r="F223" s="761" t="s">
        <v>2823</v>
      </c>
      <c r="G223" s="762" t="s">
        <v>194</v>
      </c>
      <c r="H223" s="763">
        <v>3</v>
      </c>
      <c r="I223" s="555"/>
      <c r="J223" s="775">
        <f>ROUND(I223*H223,2)</f>
        <v>0</v>
      </c>
      <c r="K223" s="554"/>
      <c r="L223" s="540"/>
      <c r="M223" s="553" t="s">
        <v>3</v>
      </c>
      <c r="N223" s="552" t="s">
        <v>46</v>
      </c>
      <c r="P223" s="551">
        <f>O223*H223</f>
        <v>0</v>
      </c>
      <c r="Q223" s="551">
        <v>5.6600000000000001E-3</v>
      </c>
      <c r="R223" s="551">
        <f>Q223*H223</f>
        <v>1.6980000000000002E-2</v>
      </c>
      <c r="S223" s="551">
        <v>0</v>
      </c>
      <c r="T223" s="550">
        <f>S223*H223</f>
        <v>0</v>
      </c>
      <c r="AR223" s="548" t="s">
        <v>239</v>
      </c>
      <c r="AT223" s="548" t="s">
        <v>133</v>
      </c>
      <c r="AU223" s="548" t="s">
        <v>85</v>
      </c>
      <c r="AY223" s="543" t="s">
        <v>131</v>
      </c>
      <c r="BE223" s="549">
        <f>IF(N223="základní",J223,0)</f>
        <v>0</v>
      </c>
      <c r="BF223" s="549">
        <f>IF(N223="snížená",J223,0)</f>
        <v>0</v>
      </c>
      <c r="BG223" s="549">
        <f>IF(N223="zákl. přenesená",J223,0)</f>
        <v>0</v>
      </c>
      <c r="BH223" s="549">
        <f>IF(N223="sníž. přenesená",J223,0)</f>
        <v>0</v>
      </c>
      <c r="BI223" s="549">
        <f>IF(N223="nulová",J223,0)</f>
        <v>0</v>
      </c>
      <c r="BJ223" s="543" t="s">
        <v>83</v>
      </c>
      <c r="BK223" s="549">
        <f>ROUND(I223*H223,2)</f>
        <v>0</v>
      </c>
      <c r="BL223" s="543" t="s">
        <v>239</v>
      </c>
      <c r="BM223" s="548" t="s">
        <v>2822</v>
      </c>
    </row>
    <row r="224" spans="2:65" s="539" customFormat="1" ht="17.8" x14ac:dyDescent="0.25">
      <c r="B224" s="540"/>
      <c r="C224" s="714"/>
      <c r="D224" s="764" t="s">
        <v>2681</v>
      </c>
      <c r="E224" s="714"/>
      <c r="F224" s="765" t="s">
        <v>2821</v>
      </c>
      <c r="G224" s="714"/>
      <c r="H224" s="714"/>
      <c r="I224" s="547"/>
      <c r="J224" s="714"/>
      <c r="L224" s="540"/>
      <c r="M224" s="559"/>
      <c r="T224" s="558"/>
      <c r="AT224" s="543" t="s">
        <v>2681</v>
      </c>
      <c r="AU224" s="543" t="s">
        <v>85</v>
      </c>
    </row>
    <row r="225" spans="2:65" s="539" customFormat="1" ht="24.2" customHeight="1" x14ac:dyDescent="0.25">
      <c r="B225" s="557"/>
      <c r="C225" s="759" t="s">
        <v>398</v>
      </c>
      <c r="D225" s="759" t="s">
        <v>133</v>
      </c>
      <c r="E225" s="760" t="s">
        <v>2820</v>
      </c>
      <c r="F225" s="761" t="s">
        <v>2819</v>
      </c>
      <c r="G225" s="762" t="s">
        <v>194</v>
      </c>
      <c r="H225" s="763">
        <v>1</v>
      </c>
      <c r="I225" s="555"/>
      <c r="J225" s="775">
        <f>ROUND(I225*H225,2)</f>
        <v>0</v>
      </c>
      <c r="K225" s="554"/>
      <c r="L225" s="540"/>
      <c r="M225" s="553" t="s">
        <v>3</v>
      </c>
      <c r="N225" s="552" t="s">
        <v>46</v>
      </c>
      <c r="P225" s="551">
        <f>O225*H225</f>
        <v>0</v>
      </c>
      <c r="Q225" s="551">
        <v>3.2699999999999999E-3</v>
      </c>
      <c r="R225" s="551">
        <f>Q225*H225</f>
        <v>3.2699999999999999E-3</v>
      </c>
      <c r="S225" s="551">
        <v>0</v>
      </c>
      <c r="T225" s="550">
        <f>S225*H225</f>
        <v>0</v>
      </c>
      <c r="AR225" s="548" t="s">
        <v>239</v>
      </c>
      <c r="AT225" s="548" t="s">
        <v>133</v>
      </c>
      <c r="AU225" s="548" t="s">
        <v>85</v>
      </c>
      <c r="AY225" s="543" t="s">
        <v>131</v>
      </c>
      <c r="BE225" s="549">
        <f>IF(N225="základní",J225,0)</f>
        <v>0</v>
      </c>
      <c r="BF225" s="549">
        <f>IF(N225="snížená",J225,0)</f>
        <v>0</v>
      </c>
      <c r="BG225" s="549">
        <f>IF(N225="zákl. přenesená",J225,0)</f>
        <v>0</v>
      </c>
      <c r="BH225" s="549">
        <f>IF(N225="sníž. přenesená",J225,0)</f>
        <v>0</v>
      </c>
      <c r="BI225" s="549">
        <f>IF(N225="nulová",J225,0)</f>
        <v>0</v>
      </c>
      <c r="BJ225" s="543" t="s">
        <v>83</v>
      </c>
      <c r="BK225" s="549">
        <f>ROUND(I225*H225,2)</f>
        <v>0</v>
      </c>
      <c r="BL225" s="543" t="s">
        <v>239</v>
      </c>
      <c r="BM225" s="548" t="s">
        <v>2818</v>
      </c>
    </row>
    <row r="226" spans="2:65" s="539" customFormat="1" ht="17.8" x14ac:dyDescent="0.25">
      <c r="B226" s="540"/>
      <c r="C226" s="714"/>
      <c r="D226" s="764" t="s">
        <v>2681</v>
      </c>
      <c r="E226" s="714"/>
      <c r="F226" s="765" t="s">
        <v>2817</v>
      </c>
      <c r="G226" s="714"/>
      <c r="H226" s="714"/>
      <c r="I226" s="547"/>
      <c r="J226" s="714"/>
      <c r="L226" s="540"/>
      <c r="M226" s="559"/>
      <c r="T226" s="558"/>
      <c r="AT226" s="543" t="s">
        <v>2681</v>
      </c>
      <c r="AU226" s="543" t="s">
        <v>85</v>
      </c>
    </row>
    <row r="227" spans="2:65" s="539" customFormat="1" ht="24.2" customHeight="1" x14ac:dyDescent="0.25">
      <c r="B227" s="557"/>
      <c r="C227" s="759" t="s">
        <v>402</v>
      </c>
      <c r="D227" s="759" t="s">
        <v>133</v>
      </c>
      <c r="E227" s="760" t="s">
        <v>2816</v>
      </c>
      <c r="F227" s="761" t="s">
        <v>2815</v>
      </c>
      <c r="G227" s="762" t="s">
        <v>194</v>
      </c>
      <c r="H227" s="763">
        <v>1</v>
      </c>
      <c r="I227" s="555"/>
      <c r="J227" s="775">
        <f>ROUND(I227*H227,2)</f>
        <v>0</v>
      </c>
      <c r="K227" s="554"/>
      <c r="L227" s="540"/>
      <c r="M227" s="553" t="s">
        <v>3</v>
      </c>
      <c r="N227" s="552" t="s">
        <v>46</v>
      </c>
      <c r="P227" s="551">
        <f>O227*H227</f>
        <v>0</v>
      </c>
      <c r="Q227" s="551">
        <v>4.8500000000000001E-3</v>
      </c>
      <c r="R227" s="551">
        <f>Q227*H227</f>
        <v>4.8500000000000001E-3</v>
      </c>
      <c r="S227" s="551">
        <v>0</v>
      </c>
      <c r="T227" s="550">
        <f>S227*H227</f>
        <v>0</v>
      </c>
      <c r="AR227" s="548" t="s">
        <v>239</v>
      </c>
      <c r="AT227" s="548" t="s">
        <v>133</v>
      </c>
      <c r="AU227" s="548" t="s">
        <v>85</v>
      </c>
      <c r="AY227" s="543" t="s">
        <v>131</v>
      </c>
      <c r="BE227" s="549">
        <f>IF(N227="základní",J227,0)</f>
        <v>0</v>
      </c>
      <c r="BF227" s="549">
        <f>IF(N227="snížená",J227,0)</f>
        <v>0</v>
      </c>
      <c r="BG227" s="549">
        <f>IF(N227="zákl. přenesená",J227,0)</f>
        <v>0</v>
      </c>
      <c r="BH227" s="549">
        <f>IF(N227="sníž. přenesená",J227,0)</f>
        <v>0</v>
      </c>
      <c r="BI227" s="549">
        <f>IF(N227="nulová",J227,0)</f>
        <v>0</v>
      </c>
      <c r="BJ227" s="543" t="s">
        <v>83</v>
      </c>
      <c r="BK227" s="549">
        <f>ROUND(I227*H227,2)</f>
        <v>0</v>
      </c>
      <c r="BL227" s="543" t="s">
        <v>239</v>
      </c>
      <c r="BM227" s="548" t="s">
        <v>2814</v>
      </c>
    </row>
    <row r="228" spans="2:65" s="539" customFormat="1" ht="17.8" x14ac:dyDescent="0.25">
      <c r="B228" s="540"/>
      <c r="C228" s="714"/>
      <c r="D228" s="764" t="s">
        <v>2681</v>
      </c>
      <c r="E228" s="714"/>
      <c r="F228" s="765" t="s">
        <v>2813</v>
      </c>
      <c r="G228" s="714"/>
      <c r="H228" s="714"/>
      <c r="I228" s="547"/>
      <c r="J228" s="714"/>
      <c r="L228" s="540"/>
      <c r="M228" s="559"/>
      <c r="T228" s="558"/>
      <c r="AT228" s="543" t="s">
        <v>2681</v>
      </c>
      <c r="AU228" s="543" t="s">
        <v>85</v>
      </c>
    </row>
    <row r="229" spans="2:65" s="539" customFormat="1" ht="24.2" customHeight="1" x14ac:dyDescent="0.25">
      <c r="B229" s="557"/>
      <c r="C229" s="759" t="s">
        <v>406</v>
      </c>
      <c r="D229" s="759" t="s">
        <v>133</v>
      </c>
      <c r="E229" s="760" t="s">
        <v>2812</v>
      </c>
      <c r="F229" s="761" t="s">
        <v>2811</v>
      </c>
      <c r="G229" s="762" t="s">
        <v>278</v>
      </c>
      <c r="H229" s="763">
        <v>178</v>
      </c>
      <c r="I229" s="555"/>
      <c r="J229" s="775">
        <f>ROUND(I229*H229,2)</f>
        <v>0</v>
      </c>
      <c r="K229" s="554"/>
      <c r="L229" s="540"/>
      <c r="M229" s="553" t="s">
        <v>3</v>
      </c>
      <c r="N229" s="552" t="s">
        <v>46</v>
      </c>
      <c r="P229" s="551">
        <f>O229*H229</f>
        <v>0</v>
      </c>
      <c r="Q229" s="551">
        <v>1.9000000000000001E-4</v>
      </c>
      <c r="R229" s="551">
        <f>Q229*H229</f>
        <v>3.3820000000000003E-2</v>
      </c>
      <c r="S229" s="551">
        <v>0</v>
      </c>
      <c r="T229" s="550">
        <f>S229*H229</f>
        <v>0</v>
      </c>
      <c r="AR229" s="548" t="s">
        <v>239</v>
      </c>
      <c r="AT229" s="548" t="s">
        <v>133</v>
      </c>
      <c r="AU229" s="548" t="s">
        <v>85</v>
      </c>
      <c r="AY229" s="543" t="s">
        <v>131</v>
      </c>
      <c r="BE229" s="549">
        <f>IF(N229="základní",J229,0)</f>
        <v>0</v>
      </c>
      <c r="BF229" s="549">
        <f>IF(N229="snížená",J229,0)</f>
        <v>0</v>
      </c>
      <c r="BG229" s="549">
        <f>IF(N229="zákl. přenesená",J229,0)</f>
        <v>0</v>
      </c>
      <c r="BH229" s="549">
        <f>IF(N229="sníž. přenesená",J229,0)</f>
        <v>0</v>
      </c>
      <c r="BI229" s="549">
        <f>IF(N229="nulová",J229,0)</f>
        <v>0</v>
      </c>
      <c r="BJ229" s="543" t="s">
        <v>83</v>
      </c>
      <c r="BK229" s="549">
        <f>ROUND(I229*H229,2)</f>
        <v>0</v>
      </c>
      <c r="BL229" s="543" t="s">
        <v>239</v>
      </c>
      <c r="BM229" s="548" t="s">
        <v>2810</v>
      </c>
    </row>
    <row r="230" spans="2:65" s="539" customFormat="1" ht="17.8" x14ac:dyDescent="0.25">
      <c r="B230" s="540"/>
      <c r="C230" s="714"/>
      <c r="D230" s="764" t="s">
        <v>2681</v>
      </c>
      <c r="E230" s="714"/>
      <c r="F230" s="765" t="s">
        <v>2809</v>
      </c>
      <c r="G230" s="714"/>
      <c r="H230" s="714"/>
      <c r="I230" s="547"/>
      <c r="J230" s="714"/>
      <c r="L230" s="540"/>
      <c r="M230" s="559"/>
      <c r="T230" s="558"/>
      <c r="AT230" s="543" t="s">
        <v>2681</v>
      </c>
      <c r="AU230" s="543" t="s">
        <v>85</v>
      </c>
    </row>
    <row r="231" spans="2:65" s="539" customFormat="1" ht="24.2" customHeight="1" x14ac:dyDescent="0.25">
      <c r="B231" s="557"/>
      <c r="C231" s="759" t="s">
        <v>413</v>
      </c>
      <c r="D231" s="759" t="s">
        <v>133</v>
      </c>
      <c r="E231" s="760" t="s">
        <v>2808</v>
      </c>
      <c r="F231" s="761" t="s">
        <v>2807</v>
      </c>
      <c r="G231" s="762" t="s">
        <v>278</v>
      </c>
      <c r="H231" s="763">
        <v>130</v>
      </c>
      <c r="I231" s="555"/>
      <c r="J231" s="775">
        <f>ROUND(I231*H231,2)</f>
        <v>0</v>
      </c>
      <c r="K231" s="554"/>
      <c r="L231" s="540"/>
      <c r="M231" s="553" t="s">
        <v>3</v>
      </c>
      <c r="N231" s="552" t="s">
        <v>46</v>
      </c>
      <c r="P231" s="551">
        <f>O231*H231</f>
        <v>0</v>
      </c>
      <c r="Q231" s="551">
        <v>3.5E-4</v>
      </c>
      <c r="R231" s="551">
        <f>Q231*H231</f>
        <v>4.5499999999999999E-2</v>
      </c>
      <c r="S231" s="551">
        <v>0</v>
      </c>
      <c r="T231" s="550">
        <f>S231*H231</f>
        <v>0</v>
      </c>
      <c r="AR231" s="548" t="s">
        <v>239</v>
      </c>
      <c r="AT231" s="548" t="s">
        <v>133</v>
      </c>
      <c r="AU231" s="548" t="s">
        <v>85</v>
      </c>
      <c r="AY231" s="543" t="s">
        <v>131</v>
      </c>
      <c r="BE231" s="549">
        <f>IF(N231="základní",J231,0)</f>
        <v>0</v>
      </c>
      <c r="BF231" s="549">
        <f>IF(N231="snížená",J231,0)</f>
        <v>0</v>
      </c>
      <c r="BG231" s="549">
        <f>IF(N231="zákl. přenesená",J231,0)</f>
        <v>0</v>
      </c>
      <c r="BH231" s="549">
        <f>IF(N231="sníž. přenesená",J231,0)</f>
        <v>0</v>
      </c>
      <c r="BI231" s="549">
        <f>IF(N231="nulová",J231,0)</f>
        <v>0</v>
      </c>
      <c r="BJ231" s="543" t="s">
        <v>83</v>
      </c>
      <c r="BK231" s="549">
        <f>ROUND(I231*H231,2)</f>
        <v>0</v>
      </c>
      <c r="BL231" s="543" t="s">
        <v>239</v>
      </c>
      <c r="BM231" s="548" t="s">
        <v>2806</v>
      </c>
    </row>
    <row r="232" spans="2:65" s="539" customFormat="1" ht="17.8" x14ac:dyDescent="0.25">
      <c r="B232" s="540"/>
      <c r="C232" s="714"/>
      <c r="D232" s="764" t="s">
        <v>2681</v>
      </c>
      <c r="E232" s="714"/>
      <c r="F232" s="765" t="s">
        <v>2805</v>
      </c>
      <c r="G232" s="714"/>
      <c r="H232" s="714"/>
      <c r="I232" s="547"/>
      <c r="J232" s="714"/>
      <c r="L232" s="540"/>
      <c r="M232" s="559"/>
      <c r="T232" s="558"/>
      <c r="AT232" s="543" t="s">
        <v>2681</v>
      </c>
      <c r="AU232" s="543" t="s">
        <v>85</v>
      </c>
    </row>
    <row r="233" spans="2:65" s="539" customFormat="1" ht="21.75" customHeight="1" x14ac:dyDescent="0.25">
      <c r="B233" s="557"/>
      <c r="C233" s="759" t="s">
        <v>419</v>
      </c>
      <c r="D233" s="759" t="s">
        <v>133</v>
      </c>
      <c r="E233" s="760" t="s">
        <v>2804</v>
      </c>
      <c r="F233" s="761" t="s">
        <v>2803</v>
      </c>
      <c r="G233" s="762" t="s">
        <v>278</v>
      </c>
      <c r="H233" s="763">
        <v>308</v>
      </c>
      <c r="I233" s="555"/>
      <c r="J233" s="775">
        <f>ROUND(I233*H233,2)</f>
        <v>0</v>
      </c>
      <c r="K233" s="554"/>
      <c r="L233" s="540"/>
      <c r="M233" s="553" t="s">
        <v>3</v>
      </c>
      <c r="N233" s="552" t="s">
        <v>46</v>
      </c>
      <c r="P233" s="551">
        <f>O233*H233</f>
        <v>0</v>
      </c>
      <c r="Q233" s="551">
        <v>1.0000000000000001E-5</v>
      </c>
      <c r="R233" s="551">
        <f>Q233*H233</f>
        <v>3.0800000000000003E-3</v>
      </c>
      <c r="S233" s="551">
        <v>0</v>
      </c>
      <c r="T233" s="550">
        <f>S233*H233</f>
        <v>0</v>
      </c>
      <c r="AR233" s="548" t="s">
        <v>239</v>
      </c>
      <c r="AT233" s="548" t="s">
        <v>133</v>
      </c>
      <c r="AU233" s="548" t="s">
        <v>85</v>
      </c>
      <c r="AY233" s="543" t="s">
        <v>131</v>
      </c>
      <c r="BE233" s="549">
        <f>IF(N233="základní",J233,0)</f>
        <v>0</v>
      </c>
      <c r="BF233" s="549">
        <f>IF(N233="snížená",J233,0)</f>
        <v>0</v>
      </c>
      <c r="BG233" s="549">
        <f>IF(N233="zákl. přenesená",J233,0)</f>
        <v>0</v>
      </c>
      <c r="BH233" s="549">
        <f>IF(N233="sníž. přenesená",J233,0)</f>
        <v>0</v>
      </c>
      <c r="BI233" s="549">
        <f>IF(N233="nulová",J233,0)</f>
        <v>0</v>
      </c>
      <c r="BJ233" s="543" t="s">
        <v>83</v>
      </c>
      <c r="BK233" s="549">
        <f>ROUND(I233*H233,2)</f>
        <v>0</v>
      </c>
      <c r="BL233" s="543" t="s">
        <v>239</v>
      </c>
      <c r="BM233" s="548" t="s">
        <v>2802</v>
      </c>
    </row>
    <row r="234" spans="2:65" s="539" customFormat="1" ht="17.8" x14ac:dyDescent="0.25">
      <c r="B234" s="540"/>
      <c r="C234" s="714"/>
      <c r="D234" s="764" t="s">
        <v>2681</v>
      </c>
      <c r="E234" s="714"/>
      <c r="F234" s="765" t="s">
        <v>2801</v>
      </c>
      <c r="G234" s="714"/>
      <c r="H234" s="714"/>
      <c r="I234" s="547"/>
      <c r="J234" s="714"/>
      <c r="L234" s="540"/>
      <c r="M234" s="559"/>
      <c r="T234" s="558"/>
      <c r="AT234" s="543" t="s">
        <v>2681</v>
      </c>
      <c r="AU234" s="543" t="s">
        <v>85</v>
      </c>
    </row>
    <row r="235" spans="2:65" s="539" customFormat="1" ht="24.2" customHeight="1" x14ac:dyDescent="0.25">
      <c r="B235" s="557"/>
      <c r="C235" s="759" t="s">
        <v>423</v>
      </c>
      <c r="D235" s="759" t="s">
        <v>133</v>
      </c>
      <c r="E235" s="760" t="s">
        <v>2800</v>
      </c>
      <c r="F235" s="761" t="s">
        <v>2799</v>
      </c>
      <c r="G235" s="762" t="s">
        <v>148</v>
      </c>
      <c r="H235" s="763">
        <v>2.4700000000000002</v>
      </c>
      <c r="I235" s="555"/>
      <c r="J235" s="775">
        <f>ROUND(I235*H235,2)</f>
        <v>0</v>
      </c>
      <c r="K235" s="554"/>
      <c r="L235" s="540"/>
      <c r="M235" s="553" t="s">
        <v>3</v>
      </c>
      <c r="N235" s="552" t="s">
        <v>46</v>
      </c>
      <c r="P235" s="551">
        <f>O235*H235</f>
        <v>0</v>
      </c>
      <c r="Q235" s="551">
        <v>0</v>
      </c>
      <c r="R235" s="551">
        <f>Q235*H235</f>
        <v>0</v>
      </c>
      <c r="S235" s="551">
        <v>0</v>
      </c>
      <c r="T235" s="550">
        <f>S235*H235</f>
        <v>0</v>
      </c>
      <c r="AR235" s="548" t="s">
        <v>239</v>
      </c>
      <c r="AT235" s="548" t="s">
        <v>133</v>
      </c>
      <c r="AU235" s="548" t="s">
        <v>85</v>
      </c>
      <c r="AY235" s="543" t="s">
        <v>131</v>
      </c>
      <c r="BE235" s="549">
        <f>IF(N235="základní",J235,0)</f>
        <v>0</v>
      </c>
      <c r="BF235" s="549">
        <f>IF(N235="snížená",J235,0)</f>
        <v>0</v>
      </c>
      <c r="BG235" s="549">
        <f>IF(N235="zákl. přenesená",J235,0)</f>
        <v>0</v>
      </c>
      <c r="BH235" s="549">
        <f>IF(N235="sníž. přenesená",J235,0)</f>
        <v>0</v>
      </c>
      <c r="BI235" s="549">
        <f>IF(N235="nulová",J235,0)</f>
        <v>0</v>
      </c>
      <c r="BJ235" s="543" t="s">
        <v>83</v>
      </c>
      <c r="BK235" s="549">
        <f>ROUND(I235*H235,2)</f>
        <v>0</v>
      </c>
      <c r="BL235" s="543" t="s">
        <v>239</v>
      </c>
      <c r="BM235" s="548" t="s">
        <v>2798</v>
      </c>
    </row>
    <row r="236" spans="2:65" s="539" customFormat="1" ht="26.65" x14ac:dyDescent="0.25">
      <c r="B236" s="540"/>
      <c r="C236" s="714"/>
      <c r="D236" s="764" t="s">
        <v>2681</v>
      </c>
      <c r="E236" s="714"/>
      <c r="F236" s="765" t="s">
        <v>2797</v>
      </c>
      <c r="G236" s="714"/>
      <c r="H236" s="714"/>
      <c r="I236" s="547"/>
      <c r="J236" s="714"/>
      <c r="L236" s="540"/>
      <c r="M236" s="559"/>
      <c r="T236" s="558"/>
      <c r="AT236" s="543" t="s">
        <v>2681</v>
      </c>
      <c r="AU236" s="543" t="s">
        <v>85</v>
      </c>
    </row>
    <row r="237" spans="2:65" s="560" customFormat="1" ht="22.8" customHeight="1" x14ac:dyDescent="0.3">
      <c r="B237" s="567"/>
      <c r="C237" s="755"/>
      <c r="D237" s="756" t="s">
        <v>74</v>
      </c>
      <c r="E237" s="758" t="s">
        <v>286</v>
      </c>
      <c r="F237" s="758" t="s">
        <v>287</v>
      </c>
      <c r="G237" s="755"/>
      <c r="H237" s="755"/>
      <c r="I237" s="568"/>
      <c r="J237" s="774">
        <f>BK237</f>
        <v>0</v>
      </c>
      <c r="L237" s="567"/>
      <c r="M237" s="566"/>
      <c r="P237" s="565">
        <f>SUM(P238:P265)</f>
        <v>0</v>
      </c>
      <c r="R237" s="565">
        <f>SUM(R238:R265)</f>
        <v>0.12279</v>
      </c>
      <c r="T237" s="564">
        <f>SUM(T238:T265)</f>
        <v>0</v>
      </c>
      <c r="AR237" s="562" t="s">
        <v>85</v>
      </c>
      <c r="AT237" s="563" t="s">
        <v>74</v>
      </c>
      <c r="AU237" s="563" t="s">
        <v>83</v>
      </c>
      <c r="AY237" s="562" t="s">
        <v>131</v>
      </c>
      <c r="BK237" s="561">
        <f>SUM(BK238:BK265)</f>
        <v>0</v>
      </c>
    </row>
    <row r="238" spans="2:65" s="539" customFormat="1" ht="37.75" customHeight="1" x14ac:dyDescent="0.25">
      <c r="B238" s="557"/>
      <c r="C238" s="759" t="s">
        <v>428</v>
      </c>
      <c r="D238" s="759" t="s">
        <v>133</v>
      </c>
      <c r="E238" s="760" t="s">
        <v>2796</v>
      </c>
      <c r="F238" s="761" t="s">
        <v>2795</v>
      </c>
      <c r="G238" s="762" t="s">
        <v>291</v>
      </c>
      <c r="H238" s="763">
        <v>1</v>
      </c>
      <c r="I238" s="555"/>
      <c r="J238" s="775">
        <f>ROUND(I238*H238,2)</f>
        <v>0</v>
      </c>
      <c r="K238" s="554"/>
      <c r="L238" s="540"/>
      <c r="M238" s="553" t="s">
        <v>3</v>
      </c>
      <c r="N238" s="552" t="s">
        <v>46</v>
      </c>
      <c r="P238" s="551">
        <f>O238*H238</f>
        <v>0</v>
      </c>
      <c r="Q238" s="551">
        <v>6.2289999999999998E-2</v>
      </c>
      <c r="R238" s="551">
        <f>Q238*H238</f>
        <v>6.2289999999999998E-2</v>
      </c>
      <c r="S238" s="551">
        <v>0</v>
      </c>
      <c r="T238" s="550">
        <f>S238*H238</f>
        <v>0</v>
      </c>
      <c r="AR238" s="548" t="s">
        <v>239</v>
      </c>
      <c r="AT238" s="548" t="s">
        <v>133</v>
      </c>
      <c r="AU238" s="548" t="s">
        <v>85</v>
      </c>
      <c r="AY238" s="543" t="s">
        <v>131</v>
      </c>
      <c r="BE238" s="549">
        <f>IF(N238="základní",J238,0)</f>
        <v>0</v>
      </c>
      <c r="BF238" s="549">
        <f>IF(N238="snížená",J238,0)</f>
        <v>0</v>
      </c>
      <c r="BG238" s="549">
        <f>IF(N238="zákl. přenesená",J238,0)</f>
        <v>0</v>
      </c>
      <c r="BH238" s="549">
        <f>IF(N238="sníž. přenesená",J238,0)</f>
        <v>0</v>
      </c>
      <c r="BI238" s="549">
        <f>IF(N238="nulová",J238,0)</f>
        <v>0</v>
      </c>
      <c r="BJ238" s="543" t="s">
        <v>83</v>
      </c>
      <c r="BK238" s="549">
        <f>ROUND(I238*H238,2)</f>
        <v>0</v>
      </c>
      <c r="BL238" s="543" t="s">
        <v>239</v>
      </c>
      <c r="BM238" s="548" t="s">
        <v>2794</v>
      </c>
    </row>
    <row r="239" spans="2:65" s="539" customFormat="1" ht="26.65" x14ac:dyDescent="0.25">
      <c r="B239" s="540"/>
      <c r="C239" s="714"/>
      <c r="D239" s="764" t="s">
        <v>2681</v>
      </c>
      <c r="E239" s="714"/>
      <c r="F239" s="765" t="s">
        <v>2793</v>
      </c>
      <c r="G239" s="714"/>
      <c r="H239" s="714"/>
      <c r="I239" s="547"/>
      <c r="J239" s="714"/>
      <c r="L239" s="540"/>
      <c r="M239" s="559"/>
      <c r="T239" s="558"/>
      <c r="AT239" s="543" t="s">
        <v>2681</v>
      </c>
      <c r="AU239" s="543" t="s">
        <v>85</v>
      </c>
    </row>
    <row r="240" spans="2:65" s="539" customFormat="1" ht="16.5" customHeight="1" x14ac:dyDescent="0.25">
      <c r="B240" s="557"/>
      <c r="C240" s="759" t="s">
        <v>433</v>
      </c>
      <c r="D240" s="759" t="s">
        <v>133</v>
      </c>
      <c r="E240" s="760" t="s">
        <v>2792</v>
      </c>
      <c r="F240" s="761" t="s">
        <v>2791</v>
      </c>
      <c r="G240" s="762" t="s">
        <v>291</v>
      </c>
      <c r="H240" s="763">
        <v>1</v>
      </c>
      <c r="I240" s="555"/>
      <c r="J240" s="775">
        <f>ROUND(I240*H240,2)</f>
        <v>0</v>
      </c>
      <c r="K240" s="554"/>
      <c r="L240" s="540"/>
      <c r="M240" s="553" t="s">
        <v>3</v>
      </c>
      <c r="N240" s="552" t="s">
        <v>46</v>
      </c>
      <c r="P240" s="551">
        <f>O240*H240</f>
        <v>0</v>
      </c>
      <c r="Q240" s="551">
        <v>5.2199999999999998E-3</v>
      </c>
      <c r="R240" s="551">
        <f>Q240*H240</f>
        <v>5.2199999999999998E-3</v>
      </c>
      <c r="S240" s="551">
        <v>0</v>
      </c>
      <c r="T240" s="550">
        <f>S240*H240</f>
        <v>0</v>
      </c>
      <c r="AR240" s="548" t="s">
        <v>239</v>
      </c>
      <c r="AT240" s="548" t="s">
        <v>133</v>
      </c>
      <c r="AU240" s="548" t="s">
        <v>85</v>
      </c>
      <c r="AY240" s="543" t="s">
        <v>131</v>
      </c>
      <c r="BE240" s="549">
        <f>IF(N240="základní",J240,0)</f>
        <v>0</v>
      </c>
      <c r="BF240" s="549">
        <f>IF(N240="snížená",J240,0)</f>
        <v>0</v>
      </c>
      <c r="BG240" s="549">
        <f>IF(N240="zákl. přenesená",J240,0)</f>
        <v>0</v>
      </c>
      <c r="BH240" s="549">
        <f>IF(N240="sníž. přenesená",J240,0)</f>
        <v>0</v>
      </c>
      <c r="BI240" s="549">
        <f>IF(N240="nulová",J240,0)</f>
        <v>0</v>
      </c>
      <c r="BJ240" s="543" t="s">
        <v>83</v>
      </c>
      <c r="BK240" s="549">
        <f>ROUND(I240*H240,2)</f>
        <v>0</v>
      </c>
      <c r="BL240" s="543" t="s">
        <v>239</v>
      </c>
      <c r="BM240" s="548" t="s">
        <v>2790</v>
      </c>
    </row>
    <row r="241" spans="2:65" s="539" customFormat="1" x14ac:dyDescent="0.25">
      <c r="B241" s="540"/>
      <c r="C241" s="714"/>
      <c r="D241" s="764" t="s">
        <v>2681</v>
      </c>
      <c r="E241" s="714"/>
      <c r="F241" s="765" t="s">
        <v>2789</v>
      </c>
      <c r="G241" s="714"/>
      <c r="H241" s="714"/>
      <c r="I241" s="547"/>
      <c r="J241" s="714"/>
      <c r="L241" s="540"/>
      <c r="M241" s="559"/>
      <c r="T241" s="558"/>
      <c r="AT241" s="543" t="s">
        <v>2681</v>
      </c>
      <c r="AU241" s="543" t="s">
        <v>85</v>
      </c>
    </row>
    <row r="242" spans="2:65" s="539" customFormat="1" ht="16.5" customHeight="1" x14ac:dyDescent="0.25">
      <c r="B242" s="557"/>
      <c r="C242" s="766" t="s">
        <v>437</v>
      </c>
      <c r="D242" s="766" t="s">
        <v>145</v>
      </c>
      <c r="E242" s="767" t="s">
        <v>2788</v>
      </c>
      <c r="F242" s="768" t="s">
        <v>2762</v>
      </c>
      <c r="G242" s="769" t="s">
        <v>1112</v>
      </c>
      <c r="H242" s="770">
        <v>1</v>
      </c>
      <c r="I242" s="573"/>
      <c r="J242" s="776">
        <f>ROUND(I242*H242,2)</f>
        <v>0</v>
      </c>
      <c r="K242" s="572"/>
      <c r="L242" s="571"/>
      <c r="M242" s="570" t="s">
        <v>3</v>
      </c>
      <c r="N242" s="569" t="s">
        <v>46</v>
      </c>
      <c r="P242" s="551">
        <f>O242*H242</f>
        <v>0</v>
      </c>
      <c r="Q242" s="551">
        <v>0</v>
      </c>
      <c r="R242" s="551">
        <f>Q242*H242</f>
        <v>0</v>
      </c>
      <c r="S242" s="551">
        <v>0</v>
      </c>
      <c r="T242" s="550">
        <f>S242*H242</f>
        <v>0</v>
      </c>
      <c r="AR242" s="548" t="s">
        <v>245</v>
      </c>
      <c r="AT242" s="548" t="s">
        <v>145</v>
      </c>
      <c r="AU242" s="548" t="s">
        <v>85</v>
      </c>
      <c r="AY242" s="543" t="s">
        <v>131</v>
      </c>
      <c r="BE242" s="549">
        <f>IF(N242="základní",J242,0)</f>
        <v>0</v>
      </c>
      <c r="BF242" s="549">
        <f>IF(N242="snížená",J242,0)</f>
        <v>0</v>
      </c>
      <c r="BG242" s="549">
        <f>IF(N242="zákl. přenesená",J242,0)</f>
        <v>0</v>
      </c>
      <c r="BH242" s="549">
        <f>IF(N242="sníž. přenesená",J242,0)</f>
        <v>0</v>
      </c>
      <c r="BI242" s="549">
        <f>IF(N242="nulová",J242,0)</f>
        <v>0</v>
      </c>
      <c r="BJ242" s="543" t="s">
        <v>83</v>
      </c>
      <c r="BK242" s="549">
        <f>ROUND(I242*H242,2)</f>
        <v>0</v>
      </c>
      <c r="BL242" s="543" t="s">
        <v>239</v>
      </c>
      <c r="BM242" s="548" t="s">
        <v>2787</v>
      </c>
    </row>
    <row r="243" spans="2:65" s="539" customFormat="1" x14ac:dyDescent="0.25">
      <c r="B243" s="540"/>
      <c r="C243" s="714"/>
      <c r="D243" s="764" t="s">
        <v>2681</v>
      </c>
      <c r="E243" s="714"/>
      <c r="F243" s="765" t="s">
        <v>2762</v>
      </c>
      <c r="G243" s="714"/>
      <c r="H243" s="714"/>
      <c r="I243" s="547"/>
      <c r="J243" s="714"/>
      <c r="L243" s="540"/>
      <c r="M243" s="559"/>
      <c r="T243" s="558"/>
      <c r="AT243" s="543" t="s">
        <v>2681</v>
      </c>
      <c r="AU243" s="543" t="s">
        <v>85</v>
      </c>
    </row>
    <row r="244" spans="2:65" s="539" customFormat="1" ht="21.75" customHeight="1" x14ac:dyDescent="0.25">
      <c r="B244" s="557"/>
      <c r="C244" s="766" t="s">
        <v>442</v>
      </c>
      <c r="D244" s="766" t="s">
        <v>145</v>
      </c>
      <c r="E244" s="767" t="s">
        <v>2786</v>
      </c>
      <c r="F244" s="768" t="s">
        <v>2785</v>
      </c>
      <c r="G244" s="769" t="s">
        <v>1112</v>
      </c>
      <c r="H244" s="770">
        <v>1</v>
      </c>
      <c r="I244" s="573"/>
      <c r="J244" s="776">
        <f>ROUND(I244*H244,2)</f>
        <v>0</v>
      </c>
      <c r="K244" s="572"/>
      <c r="L244" s="571"/>
      <c r="M244" s="570" t="s">
        <v>3</v>
      </c>
      <c r="N244" s="569" t="s">
        <v>46</v>
      </c>
      <c r="P244" s="551">
        <f>O244*H244</f>
        <v>0</v>
      </c>
      <c r="Q244" s="551">
        <v>0</v>
      </c>
      <c r="R244" s="551">
        <f>Q244*H244</f>
        <v>0</v>
      </c>
      <c r="S244" s="551">
        <v>0</v>
      </c>
      <c r="T244" s="550">
        <f>S244*H244</f>
        <v>0</v>
      </c>
      <c r="AR244" s="548" t="s">
        <v>245</v>
      </c>
      <c r="AT244" s="548" t="s">
        <v>145</v>
      </c>
      <c r="AU244" s="548" t="s">
        <v>85</v>
      </c>
      <c r="AY244" s="543" t="s">
        <v>131</v>
      </c>
      <c r="BE244" s="549">
        <f>IF(N244="základní",J244,0)</f>
        <v>0</v>
      </c>
      <c r="BF244" s="549">
        <f>IF(N244="snížená",J244,0)</f>
        <v>0</v>
      </c>
      <c r="BG244" s="549">
        <f>IF(N244="zákl. přenesená",J244,0)</f>
        <v>0</v>
      </c>
      <c r="BH244" s="549">
        <f>IF(N244="sníž. přenesená",J244,0)</f>
        <v>0</v>
      </c>
      <c r="BI244" s="549">
        <f>IF(N244="nulová",J244,0)</f>
        <v>0</v>
      </c>
      <c r="BJ244" s="543" t="s">
        <v>83</v>
      </c>
      <c r="BK244" s="549">
        <f>ROUND(I244*H244,2)</f>
        <v>0</v>
      </c>
      <c r="BL244" s="543" t="s">
        <v>239</v>
      </c>
      <c r="BM244" s="548" t="s">
        <v>2784</v>
      </c>
    </row>
    <row r="245" spans="2:65" s="539" customFormat="1" x14ac:dyDescent="0.25">
      <c r="B245" s="540"/>
      <c r="C245" s="714"/>
      <c r="D245" s="764" t="s">
        <v>2681</v>
      </c>
      <c r="E245" s="714"/>
      <c r="F245" s="765" t="s">
        <v>2762</v>
      </c>
      <c r="G245" s="714"/>
      <c r="H245" s="714"/>
      <c r="I245" s="547"/>
      <c r="J245" s="714"/>
      <c r="L245" s="540"/>
      <c r="M245" s="559"/>
      <c r="T245" s="558"/>
      <c r="AT245" s="543" t="s">
        <v>2681</v>
      </c>
      <c r="AU245" s="543" t="s">
        <v>85</v>
      </c>
    </row>
    <row r="246" spans="2:65" s="539" customFormat="1" ht="16.5" customHeight="1" x14ac:dyDescent="0.25">
      <c r="B246" s="557"/>
      <c r="C246" s="766" t="s">
        <v>450</v>
      </c>
      <c r="D246" s="766" t="s">
        <v>145</v>
      </c>
      <c r="E246" s="767" t="s">
        <v>2783</v>
      </c>
      <c r="F246" s="768" t="s">
        <v>2782</v>
      </c>
      <c r="G246" s="769" t="s">
        <v>201</v>
      </c>
      <c r="H246" s="770">
        <v>1</v>
      </c>
      <c r="I246" s="573"/>
      <c r="J246" s="776">
        <f>ROUND(I246*H246,2)</f>
        <v>0</v>
      </c>
      <c r="K246" s="572"/>
      <c r="L246" s="571"/>
      <c r="M246" s="570" t="s">
        <v>3</v>
      </c>
      <c r="N246" s="569" t="s">
        <v>46</v>
      </c>
      <c r="P246" s="551">
        <f>O246*H246</f>
        <v>0</v>
      </c>
      <c r="Q246" s="551">
        <v>0</v>
      </c>
      <c r="R246" s="551">
        <f>Q246*H246</f>
        <v>0</v>
      </c>
      <c r="S246" s="551">
        <v>0</v>
      </c>
      <c r="T246" s="550">
        <f>S246*H246</f>
        <v>0</v>
      </c>
      <c r="AR246" s="548" t="s">
        <v>245</v>
      </c>
      <c r="AT246" s="548" t="s">
        <v>145</v>
      </c>
      <c r="AU246" s="548" t="s">
        <v>85</v>
      </c>
      <c r="AY246" s="543" t="s">
        <v>131</v>
      </c>
      <c r="BE246" s="549">
        <f>IF(N246="základní",J246,0)</f>
        <v>0</v>
      </c>
      <c r="BF246" s="549">
        <f>IF(N246="snížená",J246,0)</f>
        <v>0</v>
      </c>
      <c r="BG246" s="549">
        <f>IF(N246="zákl. přenesená",J246,0)</f>
        <v>0</v>
      </c>
      <c r="BH246" s="549">
        <f>IF(N246="sníž. přenesená",J246,0)</f>
        <v>0</v>
      </c>
      <c r="BI246" s="549">
        <f>IF(N246="nulová",J246,0)</f>
        <v>0</v>
      </c>
      <c r="BJ246" s="543" t="s">
        <v>83</v>
      </c>
      <c r="BK246" s="549">
        <f>ROUND(I246*H246,2)</f>
        <v>0</v>
      </c>
      <c r="BL246" s="543" t="s">
        <v>239</v>
      </c>
      <c r="BM246" s="548" t="s">
        <v>2781</v>
      </c>
    </row>
    <row r="247" spans="2:65" s="539" customFormat="1" x14ac:dyDescent="0.25">
      <c r="B247" s="540"/>
      <c r="C247" s="714"/>
      <c r="D247" s="764" t="s">
        <v>2681</v>
      </c>
      <c r="E247" s="714"/>
      <c r="F247" s="765" t="s">
        <v>2762</v>
      </c>
      <c r="G247" s="714"/>
      <c r="H247" s="714"/>
      <c r="I247" s="547"/>
      <c r="J247" s="714"/>
      <c r="L247" s="540"/>
      <c r="M247" s="559"/>
      <c r="T247" s="558"/>
      <c r="AT247" s="543" t="s">
        <v>2681</v>
      </c>
      <c r="AU247" s="543" t="s">
        <v>85</v>
      </c>
    </row>
    <row r="248" spans="2:65" s="539" customFormat="1" ht="37.75" customHeight="1" x14ac:dyDescent="0.25">
      <c r="B248" s="557"/>
      <c r="C248" s="766" t="s">
        <v>456</v>
      </c>
      <c r="D248" s="766" t="s">
        <v>145</v>
      </c>
      <c r="E248" s="767" t="s">
        <v>2780</v>
      </c>
      <c r="F248" s="768" t="s">
        <v>2779</v>
      </c>
      <c r="G248" s="769" t="s">
        <v>201</v>
      </c>
      <c r="H248" s="770">
        <v>1</v>
      </c>
      <c r="I248" s="573"/>
      <c r="J248" s="776">
        <f>ROUND(I248*H248,2)</f>
        <v>0</v>
      </c>
      <c r="K248" s="572"/>
      <c r="L248" s="571"/>
      <c r="M248" s="570" t="s">
        <v>3</v>
      </c>
      <c r="N248" s="569" t="s">
        <v>46</v>
      </c>
      <c r="P248" s="551">
        <f>O248*H248</f>
        <v>0</v>
      </c>
      <c r="Q248" s="551">
        <v>0</v>
      </c>
      <c r="R248" s="551">
        <f>Q248*H248</f>
        <v>0</v>
      </c>
      <c r="S248" s="551">
        <v>0</v>
      </c>
      <c r="T248" s="550">
        <f>S248*H248</f>
        <v>0</v>
      </c>
      <c r="AR248" s="548" t="s">
        <v>245</v>
      </c>
      <c r="AT248" s="548" t="s">
        <v>145</v>
      </c>
      <c r="AU248" s="548" t="s">
        <v>85</v>
      </c>
      <c r="AY248" s="543" t="s">
        <v>131</v>
      </c>
      <c r="BE248" s="549">
        <f>IF(N248="základní",J248,0)</f>
        <v>0</v>
      </c>
      <c r="BF248" s="549">
        <f>IF(N248="snížená",J248,0)</f>
        <v>0</v>
      </c>
      <c r="BG248" s="549">
        <f>IF(N248="zákl. přenesená",J248,0)</f>
        <v>0</v>
      </c>
      <c r="BH248" s="549">
        <f>IF(N248="sníž. přenesená",J248,0)</f>
        <v>0</v>
      </c>
      <c r="BI248" s="549">
        <f>IF(N248="nulová",J248,0)</f>
        <v>0</v>
      </c>
      <c r="BJ248" s="543" t="s">
        <v>83</v>
      </c>
      <c r="BK248" s="549">
        <f>ROUND(I248*H248,2)</f>
        <v>0</v>
      </c>
      <c r="BL248" s="543" t="s">
        <v>239</v>
      </c>
      <c r="BM248" s="548" t="s">
        <v>2778</v>
      </c>
    </row>
    <row r="249" spans="2:65" s="539" customFormat="1" x14ac:dyDescent="0.25">
      <c r="B249" s="540"/>
      <c r="C249" s="714"/>
      <c r="D249" s="764" t="s">
        <v>2681</v>
      </c>
      <c r="E249" s="714"/>
      <c r="F249" s="765" t="s">
        <v>2762</v>
      </c>
      <c r="G249" s="714"/>
      <c r="H249" s="714"/>
      <c r="I249" s="547"/>
      <c r="J249" s="714"/>
      <c r="L249" s="540"/>
      <c r="M249" s="559"/>
      <c r="T249" s="558"/>
      <c r="AT249" s="543" t="s">
        <v>2681</v>
      </c>
      <c r="AU249" s="543" t="s">
        <v>85</v>
      </c>
    </row>
    <row r="250" spans="2:65" s="539" customFormat="1" ht="16.5" customHeight="1" x14ac:dyDescent="0.25">
      <c r="B250" s="557"/>
      <c r="C250" s="766" t="s">
        <v>461</v>
      </c>
      <c r="D250" s="766" t="s">
        <v>145</v>
      </c>
      <c r="E250" s="767" t="s">
        <v>2777</v>
      </c>
      <c r="F250" s="768" t="s">
        <v>2776</v>
      </c>
      <c r="G250" s="769" t="s">
        <v>201</v>
      </c>
      <c r="H250" s="770">
        <v>2</v>
      </c>
      <c r="I250" s="573"/>
      <c r="J250" s="776">
        <f>ROUND(I250*H250,2)</f>
        <v>0</v>
      </c>
      <c r="K250" s="572"/>
      <c r="L250" s="571"/>
      <c r="M250" s="570" t="s">
        <v>3</v>
      </c>
      <c r="N250" s="569" t="s">
        <v>46</v>
      </c>
      <c r="P250" s="551">
        <f>O250*H250</f>
        <v>0</v>
      </c>
      <c r="Q250" s="551">
        <v>0</v>
      </c>
      <c r="R250" s="551">
        <f>Q250*H250</f>
        <v>0</v>
      </c>
      <c r="S250" s="551">
        <v>0</v>
      </c>
      <c r="T250" s="550">
        <f>S250*H250</f>
        <v>0</v>
      </c>
      <c r="AR250" s="548" t="s">
        <v>245</v>
      </c>
      <c r="AT250" s="548" t="s">
        <v>145</v>
      </c>
      <c r="AU250" s="548" t="s">
        <v>85</v>
      </c>
      <c r="AY250" s="543" t="s">
        <v>131</v>
      </c>
      <c r="BE250" s="549">
        <f>IF(N250="základní",J250,0)</f>
        <v>0</v>
      </c>
      <c r="BF250" s="549">
        <f>IF(N250="snížená",J250,0)</f>
        <v>0</v>
      </c>
      <c r="BG250" s="549">
        <f>IF(N250="zákl. přenesená",J250,0)</f>
        <v>0</v>
      </c>
      <c r="BH250" s="549">
        <f>IF(N250="sníž. přenesená",J250,0)</f>
        <v>0</v>
      </c>
      <c r="BI250" s="549">
        <f>IF(N250="nulová",J250,0)</f>
        <v>0</v>
      </c>
      <c r="BJ250" s="543" t="s">
        <v>83</v>
      </c>
      <c r="BK250" s="549">
        <f>ROUND(I250*H250,2)</f>
        <v>0</v>
      </c>
      <c r="BL250" s="543" t="s">
        <v>239</v>
      </c>
      <c r="BM250" s="548" t="s">
        <v>2775</v>
      </c>
    </row>
    <row r="251" spans="2:65" s="539" customFormat="1" x14ac:dyDescent="0.25">
      <c r="B251" s="540"/>
      <c r="C251" s="714"/>
      <c r="D251" s="764" t="s">
        <v>2681</v>
      </c>
      <c r="E251" s="714"/>
      <c r="F251" s="765" t="s">
        <v>2762</v>
      </c>
      <c r="G251" s="714"/>
      <c r="H251" s="714"/>
      <c r="I251" s="547"/>
      <c r="J251" s="714"/>
      <c r="L251" s="540"/>
      <c r="M251" s="559"/>
      <c r="T251" s="558"/>
      <c r="AT251" s="543" t="s">
        <v>2681</v>
      </c>
      <c r="AU251" s="543" t="s">
        <v>85</v>
      </c>
    </row>
    <row r="252" spans="2:65" s="539" customFormat="1" ht="24.2" customHeight="1" x14ac:dyDescent="0.25">
      <c r="B252" s="557"/>
      <c r="C252" s="766" t="s">
        <v>466</v>
      </c>
      <c r="D252" s="766" t="s">
        <v>145</v>
      </c>
      <c r="E252" s="767" t="s">
        <v>2774</v>
      </c>
      <c r="F252" s="768" t="s">
        <v>2773</v>
      </c>
      <c r="G252" s="769" t="s">
        <v>1112</v>
      </c>
      <c r="H252" s="770">
        <v>1</v>
      </c>
      <c r="I252" s="573"/>
      <c r="J252" s="776">
        <f>ROUND(I252*H252,2)</f>
        <v>0</v>
      </c>
      <c r="K252" s="572"/>
      <c r="L252" s="571"/>
      <c r="M252" s="570" t="s">
        <v>3</v>
      </c>
      <c r="N252" s="569" t="s">
        <v>46</v>
      </c>
      <c r="P252" s="551">
        <f>O252*H252</f>
        <v>0</v>
      </c>
      <c r="Q252" s="551">
        <v>0</v>
      </c>
      <c r="R252" s="551">
        <f>Q252*H252</f>
        <v>0</v>
      </c>
      <c r="S252" s="551">
        <v>0</v>
      </c>
      <c r="T252" s="550">
        <f>S252*H252</f>
        <v>0</v>
      </c>
      <c r="AR252" s="548" t="s">
        <v>245</v>
      </c>
      <c r="AT252" s="548" t="s">
        <v>145</v>
      </c>
      <c r="AU252" s="548" t="s">
        <v>85</v>
      </c>
      <c r="AY252" s="543" t="s">
        <v>131</v>
      </c>
      <c r="BE252" s="549">
        <f>IF(N252="základní",J252,0)</f>
        <v>0</v>
      </c>
      <c r="BF252" s="549">
        <f>IF(N252="snížená",J252,0)</f>
        <v>0</v>
      </c>
      <c r="BG252" s="549">
        <f>IF(N252="zákl. přenesená",J252,0)</f>
        <v>0</v>
      </c>
      <c r="BH252" s="549">
        <f>IF(N252="sníž. přenesená",J252,0)</f>
        <v>0</v>
      </c>
      <c r="BI252" s="549">
        <f>IF(N252="nulová",J252,0)</f>
        <v>0</v>
      </c>
      <c r="BJ252" s="543" t="s">
        <v>83</v>
      </c>
      <c r="BK252" s="549">
        <f>ROUND(I252*H252,2)</f>
        <v>0</v>
      </c>
      <c r="BL252" s="543" t="s">
        <v>239</v>
      </c>
      <c r="BM252" s="548" t="s">
        <v>2772</v>
      </c>
    </row>
    <row r="253" spans="2:65" s="539" customFormat="1" x14ac:dyDescent="0.25">
      <c r="B253" s="540"/>
      <c r="C253" s="714"/>
      <c r="D253" s="764" t="s">
        <v>2681</v>
      </c>
      <c r="E253" s="714"/>
      <c r="F253" s="765" t="s">
        <v>2762</v>
      </c>
      <c r="G253" s="714"/>
      <c r="H253" s="714"/>
      <c r="I253" s="547"/>
      <c r="J253" s="714"/>
      <c r="L253" s="540"/>
      <c r="M253" s="559"/>
      <c r="T253" s="558"/>
      <c r="AT253" s="543" t="s">
        <v>2681</v>
      </c>
      <c r="AU253" s="543" t="s">
        <v>85</v>
      </c>
    </row>
    <row r="254" spans="2:65" s="539" customFormat="1" ht="24.2" customHeight="1" x14ac:dyDescent="0.25">
      <c r="B254" s="557"/>
      <c r="C254" s="766" t="s">
        <v>471</v>
      </c>
      <c r="D254" s="766" t="s">
        <v>145</v>
      </c>
      <c r="E254" s="767" t="s">
        <v>2771</v>
      </c>
      <c r="F254" s="768" t="s">
        <v>2770</v>
      </c>
      <c r="G254" s="769" t="s">
        <v>201</v>
      </c>
      <c r="H254" s="770">
        <v>1</v>
      </c>
      <c r="I254" s="573"/>
      <c r="J254" s="776">
        <f>ROUND(I254*H254,2)</f>
        <v>0</v>
      </c>
      <c r="K254" s="572"/>
      <c r="L254" s="571"/>
      <c r="M254" s="570" t="s">
        <v>3</v>
      </c>
      <c r="N254" s="569" t="s">
        <v>46</v>
      </c>
      <c r="P254" s="551">
        <f>O254*H254</f>
        <v>0</v>
      </c>
      <c r="Q254" s="551">
        <v>0</v>
      </c>
      <c r="R254" s="551">
        <f>Q254*H254</f>
        <v>0</v>
      </c>
      <c r="S254" s="551">
        <v>0</v>
      </c>
      <c r="T254" s="550">
        <f>S254*H254</f>
        <v>0</v>
      </c>
      <c r="AR254" s="548" t="s">
        <v>245</v>
      </c>
      <c r="AT254" s="548" t="s">
        <v>145</v>
      </c>
      <c r="AU254" s="548" t="s">
        <v>85</v>
      </c>
      <c r="AY254" s="543" t="s">
        <v>131</v>
      </c>
      <c r="BE254" s="549">
        <f>IF(N254="základní",J254,0)</f>
        <v>0</v>
      </c>
      <c r="BF254" s="549">
        <f>IF(N254="snížená",J254,0)</f>
        <v>0</v>
      </c>
      <c r="BG254" s="549">
        <f>IF(N254="zákl. přenesená",J254,0)</f>
        <v>0</v>
      </c>
      <c r="BH254" s="549">
        <f>IF(N254="sníž. přenesená",J254,0)</f>
        <v>0</v>
      </c>
      <c r="BI254" s="549">
        <f>IF(N254="nulová",J254,0)</f>
        <v>0</v>
      </c>
      <c r="BJ254" s="543" t="s">
        <v>83</v>
      </c>
      <c r="BK254" s="549">
        <f>ROUND(I254*H254,2)</f>
        <v>0</v>
      </c>
      <c r="BL254" s="543" t="s">
        <v>239</v>
      </c>
      <c r="BM254" s="548" t="s">
        <v>2769</v>
      </c>
    </row>
    <row r="255" spans="2:65" s="539" customFormat="1" x14ac:dyDescent="0.25">
      <c r="B255" s="540"/>
      <c r="C255" s="714"/>
      <c r="D255" s="764" t="s">
        <v>2681</v>
      </c>
      <c r="E255" s="714"/>
      <c r="F255" s="765" t="s">
        <v>2762</v>
      </c>
      <c r="G255" s="714"/>
      <c r="H255" s="714"/>
      <c r="I255" s="547"/>
      <c r="J255" s="714"/>
      <c r="L255" s="540"/>
      <c r="M255" s="559"/>
      <c r="T255" s="558"/>
      <c r="AT255" s="543" t="s">
        <v>2681</v>
      </c>
      <c r="AU255" s="543" t="s">
        <v>85</v>
      </c>
    </row>
    <row r="256" spans="2:65" s="539" customFormat="1" ht="24.2" customHeight="1" x14ac:dyDescent="0.25">
      <c r="B256" s="557"/>
      <c r="C256" s="766" t="s">
        <v>476</v>
      </c>
      <c r="D256" s="766" t="s">
        <v>145</v>
      </c>
      <c r="E256" s="767" t="s">
        <v>2768</v>
      </c>
      <c r="F256" s="768" t="s">
        <v>2767</v>
      </c>
      <c r="G256" s="769" t="s">
        <v>201</v>
      </c>
      <c r="H256" s="770">
        <v>1</v>
      </c>
      <c r="I256" s="573"/>
      <c r="J256" s="776">
        <f>ROUND(I256*H256,2)</f>
        <v>0</v>
      </c>
      <c r="K256" s="572"/>
      <c r="L256" s="571"/>
      <c r="M256" s="570" t="s">
        <v>3</v>
      </c>
      <c r="N256" s="569" t="s">
        <v>46</v>
      </c>
      <c r="P256" s="551">
        <f>O256*H256</f>
        <v>0</v>
      </c>
      <c r="Q256" s="551">
        <v>0</v>
      </c>
      <c r="R256" s="551">
        <f>Q256*H256</f>
        <v>0</v>
      </c>
      <c r="S256" s="551">
        <v>0</v>
      </c>
      <c r="T256" s="550">
        <f>S256*H256</f>
        <v>0</v>
      </c>
      <c r="AR256" s="548" t="s">
        <v>245</v>
      </c>
      <c r="AT256" s="548" t="s">
        <v>145</v>
      </c>
      <c r="AU256" s="548" t="s">
        <v>85</v>
      </c>
      <c r="AY256" s="543" t="s">
        <v>131</v>
      </c>
      <c r="BE256" s="549">
        <f>IF(N256="základní",J256,0)</f>
        <v>0</v>
      </c>
      <c r="BF256" s="549">
        <f>IF(N256="snížená",J256,0)</f>
        <v>0</v>
      </c>
      <c r="BG256" s="549">
        <f>IF(N256="zákl. přenesená",J256,0)</f>
        <v>0</v>
      </c>
      <c r="BH256" s="549">
        <f>IF(N256="sníž. přenesená",J256,0)</f>
        <v>0</v>
      </c>
      <c r="BI256" s="549">
        <f>IF(N256="nulová",J256,0)</f>
        <v>0</v>
      </c>
      <c r="BJ256" s="543" t="s">
        <v>83</v>
      </c>
      <c r="BK256" s="549">
        <f>ROUND(I256*H256,2)</f>
        <v>0</v>
      </c>
      <c r="BL256" s="543" t="s">
        <v>239</v>
      </c>
      <c r="BM256" s="548" t="s">
        <v>2766</v>
      </c>
    </row>
    <row r="257" spans="2:65" s="539" customFormat="1" x14ac:dyDescent="0.25">
      <c r="B257" s="540"/>
      <c r="C257" s="714"/>
      <c r="D257" s="764" t="s">
        <v>2681</v>
      </c>
      <c r="E257" s="714"/>
      <c r="F257" s="765" t="s">
        <v>2762</v>
      </c>
      <c r="G257" s="714"/>
      <c r="H257" s="714"/>
      <c r="I257" s="547"/>
      <c r="J257" s="714"/>
      <c r="L257" s="540"/>
      <c r="M257" s="559"/>
      <c r="T257" s="558"/>
      <c r="AT257" s="543" t="s">
        <v>2681</v>
      </c>
      <c r="AU257" s="543" t="s">
        <v>85</v>
      </c>
    </row>
    <row r="258" spans="2:65" s="539" customFormat="1" ht="24.2" customHeight="1" x14ac:dyDescent="0.25">
      <c r="B258" s="557"/>
      <c r="C258" s="766" t="s">
        <v>482</v>
      </c>
      <c r="D258" s="766" t="s">
        <v>145</v>
      </c>
      <c r="E258" s="767" t="s">
        <v>2765</v>
      </c>
      <c r="F258" s="768" t="s">
        <v>2764</v>
      </c>
      <c r="G258" s="769" t="s">
        <v>201</v>
      </c>
      <c r="H258" s="770">
        <v>1</v>
      </c>
      <c r="I258" s="573"/>
      <c r="J258" s="776">
        <f>ROUND(I258*H258,2)</f>
        <v>0</v>
      </c>
      <c r="K258" s="572"/>
      <c r="L258" s="571"/>
      <c r="M258" s="570" t="s">
        <v>3</v>
      </c>
      <c r="N258" s="569" t="s">
        <v>46</v>
      </c>
      <c r="P258" s="551">
        <f>O258*H258</f>
        <v>0</v>
      </c>
      <c r="Q258" s="551">
        <v>0</v>
      </c>
      <c r="R258" s="551">
        <f>Q258*H258</f>
        <v>0</v>
      </c>
      <c r="S258" s="551">
        <v>0</v>
      </c>
      <c r="T258" s="550">
        <f>S258*H258</f>
        <v>0</v>
      </c>
      <c r="AR258" s="548" t="s">
        <v>245</v>
      </c>
      <c r="AT258" s="548" t="s">
        <v>145</v>
      </c>
      <c r="AU258" s="548" t="s">
        <v>85</v>
      </c>
      <c r="AY258" s="543" t="s">
        <v>131</v>
      </c>
      <c r="BE258" s="549">
        <f>IF(N258="základní",J258,0)</f>
        <v>0</v>
      </c>
      <c r="BF258" s="549">
        <f>IF(N258="snížená",J258,0)</f>
        <v>0</v>
      </c>
      <c r="BG258" s="549">
        <f>IF(N258="zákl. přenesená",J258,0)</f>
        <v>0</v>
      </c>
      <c r="BH258" s="549">
        <f>IF(N258="sníž. přenesená",J258,0)</f>
        <v>0</v>
      </c>
      <c r="BI258" s="549">
        <f>IF(N258="nulová",J258,0)</f>
        <v>0</v>
      </c>
      <c r="BJ258" s="543" t="s">
        <v>83</v>
      </c>
      <c r="BK258" s="549">
        <f>ROUND(I258*H258,2)</f>
        <v>0</v>
      </c>
      <c r="BL258" s="543" t="s">
        <v>239</v>
      </c>
      <c r="BM258" s="548" t="s">
        <v>2763</v>
      </c>
    </row>
    <row r="259" spans="2:65" s="539" customFormat="1" x14ac:dyDescent="0.25">
      <c r="B259" s="540"/>
      <c r="C259" s="714"/>
      <c r="D259" s="764" t="s">
        <v>2681</v>
      </c>
      <c r="E259" s="714"/>
      <c r="F259" s="765" t="s">
        <v>2762</v>
      </c>
      <c r="G259" s="714"/>
      <c r="H259" s="714"/>
      <c r="I259" s="547"/>
      <c r="J259" s="714"/>
      <c r="L259" s="540"/>
      <c r="M259" s="559"/>
      <c r="T259" s="558"/>
      <c r="AT259" s="543" t="s">
        <v>2681</v>
      </c>
      <c r="AU259" s="543" t="s">
        <v>85</v>
      </c>
    </row>
    <row r="260" spans="2:65" s="539" customFormat="1" ht="49.1" customHeight="1" x14ac:dyDescent="0.25">
      <c r="B260" s="557"/>
      <c r="C260" s="759" t="s">
        <v>483</v>
      </c>
      <c r="D260" s="759" t="s">
        <v>133</v>
      </c>
      <c r="E260" s="760" t="s">
        <v>2761</v>
      </c>
      <c r="F260" s="761" t="s">
        <v>2760</v>
      </c>
      <c r="G260" s="762" t="s">
        <v>291</v>
      </c>
      <c r="H260" s="763">
        <v>1</v>
      </c>
      <c r="I260" s="555"/>
      <c r="J260" s="775">
        <f>ROUND(I260*H260,2)</f>
        <v>0</v>
      </c>
      <c r="K260" s="554"/>
      <c r="L260" s="540"/>
      <c r="M260" s="553" t="s">
        <v>3</v>
      </c>
      <c r="N260" s="552" t="s">
        <v>46</v>
      </c>
      <c r="P260" s="551">
        <f>O260*H260</f>
        <v>0</v>
      </c>
      <c r="Q260" s="551">
        <v>2.7640000000000001E-2</v>
      </c>
      <c r="R260" s="551">
        <f>Q260*H260</f>
        <v>2.7640000000000001E-2</v>
      </c>
      <c r="S260" s="551">
        <v>0</v>
      </c>
      <c r="T260" s="550">
        <f>S260*H260</f>
        <v>0</v>
      </c>
      <c r="AR260" s="548" t="s">
        <v>239</v>
      </c>
      <c r="AT260" s="548" t="s">
        <v>133</v>
      </c>
      <c r="AU260" s="548" t="s">
        <v>85</v>
      </c>
      <c r="AY260" s="543" t="s">
        <v>131</v>
      </c>
      <c r="BE260" s="549">
        <f>IF(N260="základní",J260,0)</f>
        <v>0</v>
      </c>
      <c r="BF260" s="549">
        <f>IF(N260="snížená",J260,0)</f>
        <v>0</v>
      </c>
      <c r="BG260" s="549">
        <f>IF(N260="zákl. přenesená",J260,0)</f>
        <v>0</v>
      </c>
      <c r="BH260" s="549">
        <f>IF(N260="sníž. přenesená",J260,0)</f>
        <v>0</v>
      </c>
      <c r="BI260" s="549">
        <f>IF(N260="nulová",J260,0)</f>
        <v>0</v>
      </c>
      <c r="BJ260" s="543" t="s">
        <v>83</v>
      </c>
      <c r="BK260" s="549">
        <f>ROUND(I260*H260,2)</f>
        <v>0</v>
      </c>
      <c r="BL260" s="543" t="s">
        <v>239</v>
      </c>
      <c r="BM260" s="548" t="s">
        <v>2759</v>
      </c>
    </row>
    <row r="261" spans="2:65" s="539" customFormat="1" x14ac:dyDescent="0.25">
      <c r="B261" s="540"/>
      <c r="C261" s="714"/>
      <c r="D261" s="764" t="s">
        <v>2681</v>
      </c>
      <c r="E261" s="714"/>
      <c r="F261" s="765" t="s">
        <v>2756</v>
      </c>
      <c r="G261" s="714"/>
      <c r="H261" s="714"/>
      <c r="I261" s="547"/>
      <c r="J261" s="714"/>
      <c r="L261" s="540"/>
      <c r="M261" s="559"/>
      <c r="T261" s="558"/>
      <c r="AT261" s="543" t="s">
        <v>2681</v>
      </c>
      <c r="AU261" s="543" t="s">
        <v>85</v>
      </c>
    </row>
    <row r="262" spans="2:65" s="539" customFormat="1" ht="16.5" customHeight="1" x14ac:dyDescent="0.25">
      <c r="B262" s="557"/>
      <c r="C262" s="759" t="s">
        <v>484</v>
      </c>
      <c r="D262" s="759" t="s">
        <v>133</v>
      </c>
      <c r="E262" s="760" t="s">
        <v>2758</v>
      </c>
      <c r="F262" s="761" t="s">
        <v>2756</v>
      </c>
      <c r="G262" s="762" t="s">
        <v>291</v>
      </c>
      <c r="H262" s="763">
        <v>1</v>
      </c>
      <c r="I262" s="555"/>
      <c r="J262" s="775">
        <f>ROUND(I262*H262,2)</f>
        <v>0</v>
      </c>
      <c r="K262" s="554"/>
      <c r="L262" s="540"/>
      <c r="M262" s="553" t="s">
        <v>3</v>
      </c>
      <c r="N262" s="552" t="s">
        <v>46</v>
      </c>
      <c r="P262" s="551">
        <f>O262*H262</f>
        <v>0</v>
      </c>
      <c r="Q262" s="551">
        <v>2.7640000000000001E-2</v>
      </c>
      <c r="R262" s="551">
        <f>Q262*H262</f>
        <v>2.7640000000000001E-2</v>
      </c>
      <c r="S262" s="551">
        <v>0</v>
      </c>
      <c r="T262" s="550">
        <f>S262*H262</f>
        <v>0</v>
      </c>
      <c r="AR262" s="548" t="s">
        <v>239</v>
      </c>
      <c r="AT262" s="548" t="s">
        <v>133</v>
      </c>
      <c r="AU262" s="548" t="s">
        <v>85</v>
      </c>
      <c r="AY262" s="543" t="s">
        <v>131</v>
      </c>
      <c r="BE262" s="549">
        <f>IF(N262="základní",J262,0)</f>
        <v>0</v>
      </c>
      <c r="BF262" s="549">
        <f>IF(N262="snížená",J262,0)</f>
        <v>0</v>
      </c>
      <c r="BG262" s="549">
        <f>IF(N262="zákl. přenesená",J262,0)</f>
        <v>0</v>
      </c>
      <c r="BH262" s="549">
        <f>IF(N262="sníž. přenesená",J262,0)</f>
        <v>0</v>
      </c>
      <c r="BI262" s="549">
        <f>IF(N262="nulová",J262,0)</f>
        <v>0</v>
      </c>
      <c r="BJ262" s="543" t="s">
        <v>83</v>
      </c>
      <c r="BK262" s="549">
        <f>ROUND(I262*H262,2)</f>
        <v>0</v>
      </c>
      <c r="BL262" s="543" t="s">
        <v>239</v>
      </c>
      <c r="BM262" s="548" t="s">
        <v>2757</v>
      </c>
    </row>
    <row r="263" spans="2:65" s="539" customFormat="1" x14ac:dyDescent="0.25">
      <c r="B263" s="540"/>
      <c r="C263" s="714"/>
      <c r="D263" s="764" t="s">
        <v>2681</v>
      </c>
      <c r="E263" s="714"/>
      <c r="F263" s="765" t="s">
        <v>2756</v>
      </c>
      <c r="G263" s="714"/>
      <c r="H263" s="714"/>
      <c r="I263" s="547"/>
      <c r="J263" s="714"/>
      <c r="L263" s="540"/>
      <c r="M263" s="559"/>
      <c r="T263" s="558"/>
      <c r="AT263" s="543" t="s">
        <v>2681</v>
      </c>
      <c r="AU263" s="543" t="s">
        <v>85</v>
      </c>
    </row>
    <row r="264" spans="2:65" s="539" customFormat="1" ht="24.2" customHeight="1" x14ac:dyDescent="0.25">
      <c r="B264" s="557"/>
      <c r="C264" s="759" t="s">
        <v>486</v>
      </c>
      <c r="D264" s="759" t="s">
        <v>133</v>
      </c>
      <c r="E264" s="760" t="s">
        <v>2755</v>
      </c>
      <c r="F264" s="761" t="s">
        <v>2754</v>
      </c>
      <c r="G264" s="762" t="s">
        <v>148</v>
      </c>
      <c r="H264" s="763">
        <v>0.123</v>
      </c>
      <c r="I264" s="555"/>
      <c r="J264" s="775">
        <f>ROUND(I264*H264,2)</f>
        <v>0</v>
      </c>
      <c r="K264" s="554"/>
      <c r="L264" s="540"/>
      <c r="M264" s="553" t="s">
        <v>3</v>
      </c>
      <c r="N264" s="552" t="s">
        <v>46</v>
      </c>
      <c r="P264" s="551">
        <f>O264*H264</f>
        <v>0</v>
      </c>
      <c r="Q264" s="551">
        <v>0</v>
      </c>
      <c r="R264" s="551">
        <f>Q264*H264</f>
        <v>0</v>
      </c>
      <c r="S264" s="551">
        <v>0</v>
      </c>
      <c r="T264" s="550">
        <f>S264*H264</f>
        <v>0</v>
      </c>
      <c r="AR264" s="548" t="s">
        <v>239</v>
      </c>
      <c r="AT264" s="548" t="s">
        <v>133</v>
      </c>
      <c r="AU264" s="548" t="s">
        <v>85</v>
      </c>
      <c r="AY264" s="543" t="s">
        <v>131</v>
      </c>
      <c r="BE264" s="549">
        <f>IF(N264="základní",J264,0)</f>
        <v>0</v>
      </c>
      <c r="BF264" s="549">
        <f>IF(N264="snížená",J264,0)</f>
        <v>0</v>
      </c>
      <c r="BG264" s="549">
        <f>IF(N264="zákl. přenesená",J264,0)</f>
        <v>0</v>
      </c>
      <c r="BH264" s="549">
        <f>IF(N264="sníž. přenesená",J264,0)</f>
        <v>0</v>
      </c>
      <c r="BI264" s="549">
        <f>IF(N264="nulová",J264,0)</f>
        <v>0</v>
      </c>
      <c r="BJ264" s="543" t="s">
        <v>83</v>
      </c>
      <c r="BK264" s="549">
        <f>ROUND(I264*H264,2)</f>
        <v>0</v>
      </c>
      <c r="BL264" s="543" t="s">
        <v>239</v>
      </c>
      <c r="BM264" s="548" t="s">
        <v>2753</v>
      </c>
    </row>
    <row r="265" spans="2:65" s="539" customFormat="1" ht="26.65" x14ac:dyDescent="0.25">
      <c r="B265" s="540"/>
      <c r="C265" s="714"/>
      <c r="D265" s="764" t="s">
        <v>2681</v>
      </c>
      <c r="E265" s="714"/>
      <c r="F265" s="765" t="s">
        <v>2752</v>
      </c>
      <c r="G265" s="714"/>
      <c r="H265" s="714"/>
      <c r="I265" s="547"/>
      <c r="J265" s="714"/>
      <c r="L265" s="540"/>
      <c r="M265" s="559"/>
      <c r="T265" s="558"/>
      <c r="AT265" s="543" t="s">
        <v>2681</v>
      </c>
      <c r="AU265" s="543" t="s">
        <v>85</v>
      </c>
    </row>
    <row r="266" spans="2:65" s="560" customFormat="1" ht="22.8" customHeight="1" x14ac:dyDescent="0.3">
      <c r="B266" s="567"/>
      <c r="C266" s="755"/>
      <c r="D266" s="756" t="s">
        <v>74</v>
      </c>
      <c r="E266" s="758" t="s">
        <v>766</v>
      </c>
      <c r="F266" s="758" t="s">
        <v>767</v>
      </c>
      <c r="G266" s="755"/>
      <c r="H266" s="755"/>
      <c r="I266" s="568"/>
      <c r="J266" s="774">
        <f>BK266</f>
        <v>0</v>
      </c>
      <c r="L266" s="567"/>
      <c r="M266" s="566"/>
      <c r="P266" s="565">
        <f>SUM(P267:P282)</f>
        <v>0</v>
      </c>
      <c r="R266" s="565">
        <f>SUM(R267:R282)</f>
        <v>6.3829999999999984E-2</v>
      </c>
      <c r="T266" s="564">
        <f>SUM(T267:T282)</f>
        <v>0</v>
      </c>
      <c r="AR266" s="562" t="s">
        <v>85</v>
      </c>
      <c r="AT266" s="563" t="s">
        <v>74</v>
      </c>
      <c r="AU266" s="563" t="s">
        <v>83</v>
      </c>
      <c r="AY266" s="562" t="s">
        <v>131</v>
      </c>
      <c r="BK266" s="561">
        <f>SUM(BK267:BK282)</f>
        <v>0</v>
      </c>
    </row>
    <row r="267" spans="2:65" s="539" customFormat="1" ht="21.75" customHeight="1" x14ac:dyDescent="0.25">
      <c r="B267" s="557"/>
      <c r="C267" s="759" t="s">
        <v>453</v>
      </c>
      <c r="D267" s="759" t="s">
        <v>133</v>
      </c>
      <c r="E267" s="760" t="s">
        <v>2751</v>
      </c>
      <c r="F267" s="761" t="s">
        <v>2750</v>
      </c>
      <c r="G267" s="762" t="s">
        <v>291</v>
      </c>
      <c r="H267" s="763">
        <v>1</v>
      </c>
      <c r="I267" s="555"/>
      <c r="J267" s="775">
        <f>ROUND(I267*H267,2)</f>
        <v>0</v>
      </c>
      <c r="K267" s="554"/>
      <c r="L267" s="540"/>
      <c r="M267" s="553" t="s">
        <v>3</v>
      </c>
      <c r="N267" s="552" t="s">
        <v>46</v>
      </c>
      <c r="P267" s="551">
        <f>O267*H267</f>
        <v>0</v>
      </c>
      <c r="Q267" s="551">
        <v>2.8219999999999999E-2</v>
      </c>
      <c r="R267" s="551">
        <f>Q267*H267</f>
        <v>2.8219999999999999E-2</v>
      </c>
      <c r="S267" s="551">
        <v>0</v>
      </c>
      <c r="T267" s="550">
        <f>S267*H267</f>
        <v>0</v>
      </c>
      <c r="AR267" s="548" t="s">
        <v>239</v>
      </c>
      <c r="AT267" s="548" t="s">
        <v>133</v>
      </c>
      <c r="AU267" s="548" t="s">
        <v>85</v>
      </c>
      <c r="AY267" s="543" t="s">
        <v>131</v>
      </c>
      <c r="BE267" s="549">
        <f>IF(N267="základní",J267,0)</f>
        <v>0</v>
      </c>
      <c r="BF267" s="549">
        <f>IF(N267="snížená",J267,0)</f>
        <v>0</v>
      </c>
      <c r="BG267" s="549">
        <f>IF(N267="zákl. přenesená",J267,0)</f>
        <v>0</v>
      </c>
      <c r="BH267" s="549">
        <f>IF(N267="sníž. přenesená",J267,0)</f>
        <v>0</v>
      </c>
      <c r="BI267" s="549">
        <f>IF(N267="nulová",J267,0)</f>
        <v>0</v>
      </c>
      <c r="BJ267" s="543" t="s">
        <v>83</v>
      </c>
      <c r="BK267" s="549">
        <f>ROUND(I267*H267,2)</f>
        <v>0</v>
      </c>
      <c r="BL267" s="543" t="s">
        <v>239</v>
      </c>
      <c r="BM267" s="548" t="s">
        <v>2749</v>
      </c>
    </row>
    <row r="268" spans="2:65" s="539" customFormat="1" ht="17.8" x14ac:dyDescent="0.25">
      <c r="B268" s="540"/>
      <c r="C268" s="714"/>
      <c r="D268" s="764" t="s">
        <v>2681</v>
      </c>
      <c r="E268" s="714"/>
      <c r="F268" s="765" t="s">
        <v>2748</v>
      </c>
      <c r="G268" s="714"/>
      <c r="H268" s="714"/>
      <c r="I268" s="547"/>
      <c r="J268" s="714"/>
      <c r="L268" s="540"/>
      <c r="M268" s="559"/>
      <c r="T268" s="558"/>
      <c r="AT268" s="543" t="s">
        <v>2681</v>
      </c>
      <c r="AU268" s="543" t="s">
        <v>85</v>
      </c>
    </row>
    <row r="269" spans="2:65" s="539" customFormat="1" ht="24.2" customHeight="1" x14ac:dyDescent="0.25">
      <c r="B269" s="557"/>
      <c r="C269" s="759" t="s">
        <v>832</v>
      </c>
      <c r="D269" s="759" t="s">
        <v>133</v>
      </c>
      <c r="E269" s="760" t="s">
        <v>2747</v>
      </c>
      <c r="F269" s="761" t="s">
        <v>2746</v>
      </c>
      <c r="G269" s="762" t="s">
        <v>291</v>
      </c>
      <c r="H269" s="763">
        <v>1</v>
      </c>
      <c r="I269" s="555"/>
      <c r="J269" s="775">
        <f>ROUND(I269*H269,2)</f>
        <v>0</v>
      </c>
      <c r="K269" s="554"/>
      <c r="L269" s="540"/>
      <c r="M269" s="553" t="s">
        <v>3</v>
      </c>
      <c r="N269" s="552" t="s">
        <v>46</v>
      </c>
      <c r="P269" s="551">
        <f>O269*H269</f>
        <v>0</v>
      </c>
      <c r="Q269" s="551">
        <v>1.6469999999999999E-2</v>
      </c>
      <c r="R269" s="551">
        <f>Q269*H269</f>
        <v>1.6469999999999999E-2</v>
      </c>
      <c r="S269" s="551">
        <v>0</v>
      </c>
      <c r="T269" s="550">
        <f>S269*H269</f>
        <v>0</v>
      </c>
      <c r="AR269" s="548" t="s">
        <v>239</v>
      </c>
      <c r="AT269" s="548" t="s">
        <v>133</v>
      </c>
      <c r="AU269" s="548" t="s">
        <v>85</v>
      </c>
      <c r="AY269" s="543" t="s">
        <v>131</v>
      </c>
      <c r="BE269" s="549">
        <f>IF(N269="základní",J269,0)</f>
        <v>0</v>
      </c>
      <c r="BF269" s="549">
        <f>IF(N269="snížená",J269,0)</f>
        <v>0</v>
      </c>
      <c r="BG269" s="549">
        <f>IF(N269="zákl. přenesená",J269,0)</f>
        <v>0</v>
      </c>
      <c r="BH269" s="549">
        <f>IF(N269="sníž. přenesená",J269,0)</f>
        <v>0</v>
      </c>
      <c r="BI269" s="549">
        <f>IF(N269="nulová",J269,0)</f>
        <v>0</v>
      </c>
      <c r="BJ269" s="543" t="s">
        <v>83</v>
      </c>
      <c r="BK269" s="549">
        <f>ROUND(I269*H269,2)</f>
        <v>0</v>
      </c>
      <c r="BL269" s="543" t="s">
        <v>239</v>
      </c>
      <c r="BM269" s="548" t="s">
        <v>2745</v>
      </c>
    </row>
    <row r="270" spans="2:65" s="539" customFormat="1" ht="26.65" x14ac:dyDescent="0.25">
      <c r="B270" s="540"/>
      <c r="C270" s="714"/>
      <c r="D270" s="764" t="s">
        <v>2681</v>
      </c>
      <c r="E270" s="714"/>
      <c r="F270" s="765" t="s">
        <v>2744</v>
      </c>
      <c r="G270" s="714"/>
      <c r="H270" s="714"/>
      <c r="I270" s="547"/>
      <c r="J270" s="714"/>
      <c r="L270" s="540"/>
      <c r="M270" s="559"/>
      <c r="T270" s="558"/>
      <c r="AT270" s="543" t="s">
        <v>2681</v>
      </c>
      <c r="AU270" s="543" t="s">
        <v>85</v>
      </c>
    </row>
    <row r="271" spans="2:65" s="539" customFormat="1" ht="24.2" customHeight="1" x14ac:dyDescent="0.25">
      <c r="B271" s="557"/>
      <c r="C271" s="759" t="s">
        <v>834</v>
      </c>
      <c r="D271" s="759" t="s">
        <v>133</v>
      </c>
      <c r="E271" s="760" t="s">
        <v>772</v>
      </c>
      <c r="F271" s="761" t="s">
        <v>2743</v>
      </c>
      <c r="G271" s="762" t="s">
        <v>291</v>
      </c>
      <c r="H271" s="763">
        <v>1</v>
      </c>
      <c r="I271" s="555"/>
      <c r="J271" s="775">
        <f>ROUND(I271*H271,2)</f>
        <v>0</v>
      </c>
      <c r="K271" s="554"/>
      <c r="L271" s="540"/>
      <c r="M271" s="553" t="s">
        <v>3</v>
      </c>
      <c r="N271" s="552" t="s">
        <v>46</v>
      </c>
      <c r="P271" s="551">
        <f>O271*H271</f>
        <v>0</v>
      </c>
      <c r="Q271" s="551">
        <v>1.4749999999999999E-2</v>
      </c>
      <c r="R271" s="551">
        <f>Q271*H271</f>
        <v>1.4749999999999999E-2</v>
      </c>
      <c r="S271" s="551">
        <v>0</v>
      </c>
      <c r="T271" s="550">
        <f>S271*H271</f>
        <v>0</v>
      </c>
      <c r="AR271" s="548" t="s">
        <v>239</v>
      </c>
      <c r="AT271" s="548" t="s">
        <v>133</v>
      </c>
      <c r="AU271" s="548" t="s">
        <v>85</v>
      </c>
      <c r="AY271" s="543" t="s">
        <v>131</v>
      </c>
      <c r="BE271" s="549">
        <f>IF(N271="základní",J271,0)</f>
        <v>0</v>
      </c>
      <c r="BF271" s="549">
        <f>IF(N271="snížená",J271,0)</f>
        <v>0</v>
      </c>
      <c r="BG271" s="549">
        <f>IF(N271="zákl. přenesená",J271,0)</f>
        <v>0</v>
      </c>
      <c r="BH271" s="549">
        <f>IF(N271="sníž. přenesená",J271,0)</f>
        <v>0</v>
      </c>
      <c r="BI271" s="549">
        <f>IF(N271="nulová",J271,0)</f>
        <v>0</v>
      </c>
      <c r="BJ271" s="543" t="s">
        <v>83</v>
      </c>
      <c r="BK271" s="549">
        <f>ROUND(I271*H271,2)</f>
        <v>0</v>
      </c>
      <c r="BL271" s="543" t="s">
        <v>239</v>
      </c>
      <c r="BM271" s="548" t="s">
        <v>2742</v>
      </c>
    </row>
    <row r="272" spans="2:65" s="539" customFormat="1" ht="17.8" x14ac:dyDescent="0.25">
      <c r="B272" s="540"/>
      <c r="C272" s="714"/>
      <c r="D272" s="764" t="s">
        <v>2681</v>
      </c>
      <c r="E272" s="714"/>
      <c r="F272" s="765" t="s">
        <v>773</v>
      </c>
      <c r="G272" s="714"/>
      <c r="H272" s="714"/>
      <c r="I272" s="547"/>
      <c r="J272" s="714"/>
      <c r="L272" s="540"/>
      <c r="M272" s="559"/>
      <c r="T272" s="558"/>
      <c r="AT272" s="543" t="s">
        <v>2681</v>
      </c>
      <c r="AU272" s="543" t="s">
        <v>85</v>
      </c>
    </row>
    <row r="273" spans="2:65" s="539" customFormat="1" ht="24.2" customHeight="1" x14ac:dyDescent="0.25">
      <c r="B273" s="557"/>
      <c r="C273" s="759" t="s">
        <v>836</v>
      </c>
      <c r="D273" s="759" t="s">
        <v>133</v>
      </c>
      <c r="E273" s="760" t="s">
        <v>2741</v>
      </c>
      <c r="F273" s="761" t="s">
        <v>2740</v>
      </c>
      <c r="G273" s="762" t="s">
        <v>291</v>
      </c>
      <c r="H273" s="763">
        <v>3</v>
      </c>
      <c r="I273" s="555"/>
      <c r="J273" s="775">
        <f>ROUND(I273*H273,2)</f>
        <v>0</v>
      </c>
      <c r="K273" s="554"/>
      <c r="L273" s="540"/>
      <c r="M273" s="553" t="s">
        <v>3</v>
      </c>
      <c r="N273" s="552" t="s">
        <v>46</v>
      </c>
      <c r="P273" s="551">
        <f>O273*H273</f>
        <v>0</v>
      </c>
      <c r="Q273" s="551">
        <v>2.4000000000000001E-4</v>
      </c>
      <c r="R273" s="551">
        <f>Q273*H273</f>
        <v>7.2000000000000005E-4</v>
      </c>
      <c r="S273" s="551">
        <v>0</v>
      </c>
      <c r="T273" s="550">
        <f>S273*H273</f>
        <v>0</v>
      </c>
      <c r="AR273" s="548" t="s">
        <v>239</v>
      </c>
      <c r="AT273" s="548" t="s">
        <v>133</v>
      </c>
      <c r="AU273" s="548" t="s">
        <v>85</v>
      </c>
      <c r="AY273" s="543" t="s">
        <v>131</v>
      </c>
      <c r="BE273" s="549">
        <f>IF(N273="základní",J273,0)</f>
        <v>0</v>
      </c>
      <c r="BF273" s="549">
        <f>IF(N273="snížená",J273,0)</f>
        <v>0</v>
      </c>
      <c r="BG273" s="549">
        <f>IF(N273="zákl. přenesená",J273,0)</f>
        <v>0</v>
      </c>
      <c r="BH273" s="549">
        <f>IF(N273="sníž. přenesená",J273,0)</f>
        <v>0</v>
      </c>
      <c r="BI273" s="549">
        <f>IF(N273="nulová",J273,0)</f>
        <v>0</v>
      </c>
      <c r="BJ273" s="543" t="s">
        <v>83</v>
      </c>
      <c r="BK273" s="549">
        <f>ROUND(I273*H273,2)</f>
        <v>0</v>
      </c>
      <c r="BL273" s="543" t="s">
        <v>239</v>
      </c>
      <c r="BM273" s="548" t="s">
        <v>2739</v>
      </c>
    </row>
    <row r="274" spans="2:65" s="539" customFormat="1" x14ac:dyDescent="0.25">
      <c r="B274" s="540"/>
      <c r="C274" s="714"/>
      <c r="D274" s="764" t="s">
        <v>2681</v>
      </c>
      <c r="E274" s="714"/>
      <c r="F274" s="765" t="s">
        <v>2738</v>
      </c>
      <c r="G274" s="714"/>
      <c r="H274" s="714"/>
      <c r="I274" s="547"/>
      <c r="J274" s="714"/>
      <c r="L274" s="540"/>
      <c r="M274" s="559"/>
      <c r="T274" s="558"/>
      <c r="AT274" s="543" t="s">
        <v>2681</v>
      </c>
      <c r="AU274" s="543" t="s">
        <v>85</v>
      </c>
    </row>
    <row r="275" spans="2:65" s="539" customFormat="1" ht="33" customHeight="1" x14ac:dyDescent="0.25">
      <c r="B275" s="557"/>
      <c r="C275" s="759" t="s">
        <v>838</v>
      </c>
      <c r="D275" s="759" t="s">
        <v>133</v>
      </c>
      <c r="E275" s="760" t="s">
        <v>2737</v>
      </c>
      <c r="F275" s="761" t="s">
        <v>2736</v>
      </c>
      <c r="G275" s="762" t="s">
        <v>291</v>
      </c>
      <c r="H275" s="763">
        <v>2</v>
      </c>
      <c r="I275" s="555"/>
      <c r="J275" s="775">
        <f>ROUND(I275*H275,2)</f>
        <v>0</v>
      </c>
      <c r="K275" s="554"/>
      <c r="L275" s="540"/>
      <c r="M275" s="553" t="s">
        <v>3</v>
      </c>
      <c r="N275" s="552" t="s">
        <v>46</v>
      </c>
      <c r="P275" s="551">
        <f>O275*H275</f>
        <v>0</v>
      </c>
      <c r="Q275" s="551">
        <v>1.5399999999999999E-3</v>
      </c>
      <c r="R275" s="551">
        <f>Q275*H275</f>
        <v>3.0799999999999998E-3</v>
      </c>
      <c r="S275" s="551">
        <v>0</v>
      </c>
      <c r="T275" s="550">
        <f>S275*H275</f>
        <v>0</v>
      </c>
      <c r="AR275" s="548" t="s">
        <v>239</v>
      </c>
      <c r="AT275" s="548" t="s">
        <v>133</v>
      </c>
      <c r="AU275" s="548" t="s">
        <v>85</v>
      </c>
      <c r="AY275" s="543" t="s">
        <v>131</v>
      </c>
      <c r="BE275" s="549">
        <f>IF(N275="základní",J275,0)</f>
        <v>0</v>
      </c>
      <c r="BF275" s="549">
        <f>IF(N275="snížená",J275,0)</f>
        <v>0</v>
      </c>
      <c r="BG275" s="549">
        <f>IF(N275="zákl. přenesená",J275,0)</f>
        <v>0</v>
      </c>
      <c r="BH275" s="549">
        <f>IF(N275="sníž. přenesená",J275,0)</f>
        <v>0</v>
      </c>
      <c r="BI275" s="549">
        <f>IF(N275="nulová",J275,0)</f>
        <v>0</v>
      </c>
      <c r="BJ275" s="543" t="s">
        <v>83</v>
      </c>
      <c r="BK275" s="549">
        <f>ROUND(I275*H275,2)</f>
        <v>0</v>
      </c>
      <c r="BL275" s="543" t="s">
        <v>239</v>
      </c>
      <c r="BM275" s="548" t="s">
        <v>2735</v>
      </c>
    </row>
    <row r="276" spans="2:65" s="539" customFormat="1" ht="17.8" x14ac:dyDescent="0.25">
      <c r="B276" s="540"/>
      <c r="C276" s="714"/>
      <c r="D276" s="764" t="s">
        <v>2681</v>
      </c>
      <c r="E276" s="714"/>
      <c r="F276" s="765" t="s">
        <v>2734</v>
      </c>
      <c r="G276" s="714"/>
      <c r="H276" s="714"/>
      <c r="I276" s="547"/>
      <c r="J276" s="714"/>
      <c r="L276" s="540"/>
      <c r="M276" s="559"/>
      <c r="T276" s="558"/>
      <c r="AT276" s="543" t="s">
        <v>2681</v>
      </c>
      <c r="AU276" s="543" t="s">
        <v>85</v>
      </c>
    </row>
    <row r="277" spans="2:65" s="539" customFormat="1" ht="16.5" customHeight="1" x14ac:dyDescent="0.25">
      <c r="B277" s="557"/>
      <c r="C277" s="759" t="s">
        <v>840</v>
      </c>
      <c r="D277" s="759" t="s">
        <v>133</v>
      </c>
      <c r="E277" s="760" t="s">
        <v>2733</v>
      </c>
      <c r="F277" s="761" t="s">
        <v>2732</v>
      </c>
      <c r="G277" s="762" t="s">
        <v>194</v>
      </c>
      <c r="H277" s="763">
        <v>1</v>
      </c>
      <c r="I277" s="555"/>
      <c r="J277" s="775">
        <f>ROUND(I277*H277,2)</f>
        <v>0</v>
      </c>
      <c r="K277" s="554"/>
      <c r="L277" s="540"/>
      <c r="M277" s="553" t="s">
        <v>3</v>
      </c>
      <c r="N277" s="552" t="s">
        <v>46</v>
      </c>
      <c r="P277" s="551">
        <f>O277*H277</f>
        <v>0</v>
      </c>
      <c r="Q277" s="551">
        <v>3.6000000000000002E-4</v>
      </c>
      <c r="R277" s="551">
        <f>Q277*H277</f>
        <v>3.6000000000000002E-4</v>
      </c>
      <c r="S277" s="551">
        <v>0</v>
      </c>
      <c r="T277" s="550">
        <f>S277*H277</f>
        <v>0</v>
      </c>
      <c r="AR277" s="548" t="s">
        <v>239</v>
      </c>
      <c r="AT277" s="548" t="s">
        <v>133</v>
      </c>
      <c r="AU277" s="548" t="s">
        <v>85</v>
      </c>
      <c r="AY277" s="543" t="s">
        <v>131</v>
      </c>
      <c r="BE277" s="549">
        <f>IF(N277="základní",J277,0)</f>
        <v>0</v>
      </c>
      <c r="BF277" s="549">
        <f>IF(N277="snížená",J277,0)</f>
        <v>0</v>
      </c>
      <c r="BG277" s="549">
        <f>IF(N277="zákl. přenesená",J277,0)</f>
        <v>0</v>
      </c>
      <c r="BH277" s="549">
        <f>IF(N277="sníž. přenesená",J277,0)</f>
        <v>0</v>
      </c>
      <c r="BI277" s="549">
        <f>IF(N277="nulová",J277,0)</f>
        <v>0</v>
      </c>
      <c r="BJ277" s="543" t="s">
        <v>83</v>
      </c>
      <c r="BK277" s="549">
        <f>ROUND(I277*H277,2)</f>
        <v>0</v>
      </c>
      <c r="BL277" s="543" t="s">
        <v>239</v>
      </c>
      <c r="BM277" s="548" t="s">
        <v>2731</v>
      </c>
    </row>
    <row r="278" spans="2:65" s="539" customFormat="1" x14ac:dyDescent="0.25">
      <c r="B278" s="540"/>
      <c r="C278" s="714"/>
      <c r="D278" s="764" t="s">
        <v>2681</v>
      </c>
      <c r="E278" s="714"/>
      <c r="F278" s="765" t="s">
        <v>2730</v>
      </c>
      <c r="G278" s="714"/>
      <c r="H278" s="714"/>
      <c r="I278" s="547"/>
      <c r="J278" s="714"/>
      <c r="L278" s="540"/>
      <c r="M278" s="559"/>
      <c r="T278" s="558"/>
      <c r="AT278" s="543" t="s">
        <v>2681</v>
      </c>
      <c r="AU278" s="543" t="s">
        <v>85</v>
      </c>
    </row>
    <row r="279" spans="2:65" s="539" customFormat="1" ht="16.5" customHeight="1" x14ac:dyDescent="0.25">
      <c r="B279" s="557"/>
      <c r="C279" s="759" t="s">
        <v>842</v>
      </c>
      <c r="D279" s="759" t="s">
        <v>133</v>
      </c>
      <c r="E279" s="760" t="s">
        <v>2729</v>
      </c>
      <c r="F279" s="761" t="s">
        <v>2728</v>
      </c>
      <c r="G279" s="762" t="s">
        <v>194</v>
      </c>
      <c r="H279" s="763">
        <v>1</v>
      </c>
      <c r="I279" s="555"/>
      <c r="J279" s="775">
        <f>ROUND(I279*H279,2)</f>
        <v>0</v>
      </c>
      <c r="K279" s="554"/>
      <c r="L279" s="540"/>
      <c r="M279" s="553" t="s">
        <v>3</v>
      </c>
      <c r="N279" s="552" t="s">
        <v>46</v>
      </c>
      <c r="P279" s="551">
        <f>O279*H279</f>
        <v>0</v>
      </c>
      <c r="Q279" s="551">
        <v>2.3000000000000001E-4</v>
      </c>
      <c r="R279" s="551">
        <f>Q279*H279</f>
        <v>2.3000000000000001E-4</v>
      </c>
      <c r="S279" s="551">
        <v>0</v>
      </c>
      <c r="T279" s="550">
        <f>S279*H279</f>
        <v>0</v>
      </c>
      <c r="AR279" s="548" t="s">
        <v>239</v>
      </c>
      <c r="AT279" s="548" t="s">
        <v>133</v>
      </c>
      <c r="AU279" s="548" t="s">
        <v>85</v>
      </c>
      <c r="AY279" s="543" t="s">
        <v>131</v>
      </c>
      <c r="BE279" s="549">
        <f>IF(N279="základní",J279,0)</f>
        <v>0</v>
      </c>
      <c r="BF279" s="549">
        <f>IF(N279="snížená",J279,0)</f>
        <v>0</v>
      </c>
      <c r="BG279" s="549">
        <f>IF(N279="zákl. přenesená",J279,0)</f>
        <v>0</v>
      </c>
      <c r="BH279" s="549">
        <f>IF(N279="sníž. přenesená",J279,0)</f>
        <v>0</v>
      </c>
      <c r="BI279" s="549">
        <f>IF(N279="nulová",J279,0)</f>
        <v>0</v>
      </c>
      <c r="BJ279" s="543" t="s">
        <v>83</v>
      </c>
      <c r="BK279" s="549">
        <f>ROUND(I279*H279,2)</f>
        <v>0</v>
      </c>
      <c r="BL279" s="543" t="s">
        <v>239</v>
      </c>
      <c r="BM279" s="548" t="s">
        <v>2727</v>
      </c>
    </row>
    <row r="280" spans="2:65" s="539" customFormat="1" x14ac:dyDescent="0.25">
      <c r="B280" s="540"/>
      <c r="C280" s="714"/>
      <c r="D280" s="764" t="s">
        <v>2681</v>
      </c>
      <c r="E280" s="714"/>
      <c r="F280" s="765" t="s">
        <v>2726</v>
      </c>
      <c r="G280" s="714"/>
      <c r="H280" s="714"/>
      <c r="I280" s="547"/>
      <c r="J280" s="714"/>
      <c r="L280" s="540"/>
      <c r="M280" s="559"/>
      <c r="T280" s="558"/>
      <c r="AT280" s="543" t="s">
        <v>2681</v>
      </c>
      <c r="AU280" s="543" t="s">
        <v>85</v>
      </c>
    </row>
    <row r="281" spans="2:65" s="539" customFormat="1" ht="24.2" customHeight="1" x14ac:dyDescent="0.25">
      <c r="B281" s="557"/>
      <c r="C281" s="759" t="s">
        <v>844</v>
      </c>
      <c r="D281" s="759" t="s">
        <v>133</v>
      </c>
      <c r="E281" s="760" t="s">
        <v>2725</v>
      </c>
      <c r="F281" s="761" t="s">
        <v>2724</v>
      </c>
      <c r="G281" s="762" t="s">
        <v>148</v>
      </c>
      <c r="H281" s="763">
        <v>6.4000000000000001E-2</v>
      </c>
      <c r="I281" s="555"/>
      <c r="J281" s="775">
        <f>ROUND(I281*H281,2)</f>
        <v>0</v>
      </c>
      <c r="K281" s="554"/>
      <c r="L281" s="540"/>
      <c r="M281" s="553" t="s">
        <v>3</v>
      </c>
      <c r="N281" s="552" t="s">
        <v>46</v>
      </c>
      <c r="P281" s="551">
        <f>O281*H281</f>
        <v>0</v>
      </c>
      <c r="Q281" s="551">
        <v>0</v>
      </c>
      <c r="R281" s="551">
        <f>Q281*H281</f>
        <v>0</v>
      </c>
      <c r="S281" s="551">
        <v>0</v>
      </c>
      <c r="T281" s="550">
        <f>S281*H281</f>
        <v>0</v>
      </c>
      <c r="AR281" s="548" t="s">
        <v>239</v>
      </c>
      <c r="AT281" s="548" t="s">
        <v>133</v>
      </c>
      <c r="AU281" s="548" t="s">
        <v>85</v>
      </c>
      <c r="AY281" s="543" t="s">
        <v>131</v>
      </c>
      <c r="BE281" s="549">
        <f>IF(N281="základní",J281,0)</f>
        <v>0</v>
      </c>
      <c r="BF281" s="549">
        <f>IF(N281="snížená",J281,0)</f>
        <v>0</v>
      </c>
      <c r="BG281" s="549">
        <f>IF(N281="zákl. přenesená",J281,0)</f>
        <v>0</v>
      </c>
      <c r="BH281" s="549">
        <f>IF(N281="sníž. přenesená",J281,0)</f>
        <v>0</v>
      </c>
      <c r="BI281" s="549">
        <f>IF(N281="nulová",J281,0)</f>
        <v>0</v>
      </c>
      <c r="BJ281" s="543" t="s">
        <v>83</v>
      </c>
      <c r="BK281" s="549">
        <f>ROUND(I281*H281,2)</f>
        <v>0</v>
      </c>
      <c r="BL281" s="543" t="s">
        <v>239</v>
      </c>
      <c r="BM281" s="548" t="s">
        <v>2723</v>
      </c>
    </row>
    <row r="282" spans="2:65" s="539" customFormat="1" ht="26.65" x14ac:dyDescent="0.25">
      <c r="B282" s="540"/>
      <c r="C282" s="714"/>
      <c r="D282" s="764" t="s">
        <v>2681</v>
      </c>
      <c r="E282" s="714"/>
      <c r="F282" s="765" t="s">
        <v>2722</v>
      </c>
      <c r="G282" s="714"/>
      <c r="H282" s="714"/>
      <c r="I282" s="547"/>
      <c r="J282" s="714"/>
      <c r="L282" s="540"/>
      <c r="M282" s="559"/>
      <c r="T282" s="558"/>
      <c r="AT282" s="543" t="s">
        <v>2681</v>
      </c>
      <c r="AU282" s="543" t="s">
        <v>85</v>
      </c>
    </row>
    <row r="283" spans="2:65" s="560" customFormat="1" ht="22.8" customHeight="1" x14ac:dyDescent="0.3">
      <c r="B283" s="567"/>
      <c r="C283" s="755"/>
      <c r="D283" s="756" t="s">
        <v>74</v>
      </c>
      <c r="E283" s="758" t="s">
        <v>308</v>
      </c>
      <c r="F283" s="758" t="s">
        <v>309</v>
      </c>
      <c r="G283" s="755"/>
      <c r="H283" s="755"/>
      <c r="I283" s="568"/>
      <c r="J283" s="774">
        <f>BK283</f>
        <v>0</v>
      </c>
      <c r="L283" s="567"/>
      <c r="M283" s="566"/>
      <c r="P283" s="565">
        <f>SUM(P284:P287)</f>
        <v>0</v>
      </c>
      <c r="R283" s="565">
        <f>SUM(R284:R287)</f>
        <v>1.738E-2</v>
      </c>
      <c r="T283" s="564">
        <f>SUM(T284:T287)</f>
        <v>0</v>
      </c>
      <c r="AR283" s="562" t="s">
        <v>85</v>
      </c>
      <c r="AT283" s="563" t="s">
        <v>74</v>
      </c>
      <c r="AU283" s="563" t="s">
        <v>83</v>
      </c>
      <c r="AY283" s="562" t="s">
        <v>131</v>
      </c>
      <c r="BK283" s="561">
        <f>SUM(BK284:BK287)</f>
        <v>0</v>
      </c>
    </row>
    <row r="284" spans="2:65" s="539" customFormat="1" ht="33" customHeight="1" x14ac:dyDescent="0.25">
      <c r="B284" s="557"/>
      <c r="C284" s="759" t="s">
        <v>846</v>
      </c>
      <c r="D284" s="759" t="s">
        <v>133</v>
      </c>
      <c r="E284" s="760" t="s">
        <v>2721</v>
      </c>
      <c r="F284" s="761" t="s">
        <v>2720</v>
      </c>
      <c r="G284" s="762" t="s">
        <v>291</v>
      </c>
      <c r="H284" s="763">
        <v>2</v>
      </c>
      <c r="I284" s="555"/>
      <c r="J284" s="775">
        <f>ROUND(I284*H284,2)</f>
        <v>0</v>
      </c>
      <c r="K284" s="554"/>
      <c r="L284" s="540"/>
      <c r="M284" s="553" t="s">
        <v>3</v>
      </c>
      <c r="N284" s="552" t="s">
        <v>46</v>
      </c>
      <c r="P284" s="551">
        <f>O284*H284</f>
        <v>0</v>
      </c>
      <c r="Q284" s="551">
        <v>8.6899999999999998E-3</v>
      </c>
      <c r="R284" s="551">
        <f>Q284*H284</f>
        <v>1.738E-2</v>
      </c>
      <c r="S284" s="551">
        <v>0</v>
      </c>
      <c r="T284" s="550">
        <f>S284*H284</f>
        <v>0</v>
      </c>
      <c r="AR284" s="548" t="s">
        <v>239</v>
      </c>
      <c r="AT284" s="548" t="s">
        <v>133</v>
      </c>
      <c r="AU284" s="548" t="s">
        <v>85</v>
      </c>
      <c r="AY284" s="543" t="s">
        <v>131</v>
      </c>
      <c r="BE284" s="549">
        <f>IF(N284="základní",J284,0)</f>
        <v>0</v>
      </c>
      <c r="BF284" s="549">
        <f>IF(N284="snížená",J284,0)</f>
        <v>0</v>
      </c>
      <c r="BG284" s="549">
        <f>IF(N284="zákl. přenesená",J284,0)</f>
        <v>0</v>
      </c>
      <c r="BH284" s="549">
        <f>IF(N284="sníž. přenesená",J284,0)</f>
        <v>0</v>
      </c>
      <c r="BI284" s="549">
        <f>IF(N284="nulová",J284,0)</f>
        <v>0</v>
      </c>
      <c r="BJ284" s="543" t="s">
        <v>83</v>
      </c>
      <c r="BK284" s="549">
        <f>ROUND(I284*H284,2)</f>
        <v>0</v>
      </c>
      <c r="BL284" s="543" t="s">
        <v>239</v>
      </c>
      <c r="BM284" s="548" t="s">
        <v>2719</v>
      </c>
    </row>
    <row r="285" spans="2:65" s="539" customFormat="1" ht="26.65" x14ac:dyDescent="0.25">
      <c r="B285" s="540"/>
      <c r="C285" s="714"/>
      <c r="D285" s="764" t="s">
        <v>2681</v>
      </c>
      <c r="E285" s="714"/>
      <c r="F285" s="765" t="s">
        <v>2718</v>
      </c>
      <c r="G285" s="714"/>
      <c r="H285" s="714"/>
      <c r="I285" s="547"/>
      <c r="J285" s="714"/>
      <c r="L285" s="540"/>
      <c r="M285" s="559"/>
      <c r="T285" s="558"/>
      <c r="AT285" s="543" t="s">
        <v>2681</v>
      </c>
      <c r="AU285" s="543" t="s">
        <v>85</v>
      </c>
    </row>
    <row r="286" spans="2:65" s="539" customFormat="1" ht="24.2" customHeight="1" x14ac:dyDescent="0.25">
      <c r="B286" s="557"/>
      <c r="C286" s="759" t="s">
        <v>851</v>
      </c>
      <c r="D286" s="759" t="s">
        <v>133</v>
      </c>
      <c r="E286" s="760" t="s">
        <v>2717</v>
      </c>
      <c r="F286" s="761" t="s">
        <v>2716</v>
      </c>
      <c r="G286" s="762" t="s">
        <v>148</v>
      </c>
      <c r="H286" s="763">
        <v>1.7000000000000001E-2</v>
      </c>
      <c r="I286" s="555"/>
      <c r="J286" s="775">
        <f>ROUND(I286*H286,2)</f>
        <v>0</v>
      </c>
      <c r="K286" s="554"/>
      <c r="L286" s="540"/>
      <c r="M286" s="553" t="s">
        <v>3</v>
      </c>
      <c r="N286" s="552" t="s">
        <v>46</v>
      </c>
      <c r="P286" s="551">
        <f>O286*H286</f>
        <v>0</v>
      </c>
      <c r="Q286" s="551">
        <v>0</v>
      </c>
      <c r="R286" s="551">
        <f>Q286*H286</f>
        <v>0</v>
      </c>
      <c r="S286" s="551">
        <v>0</v>
      </c>
      <c r="T286" s="550">
        <f>S286*H286</f>
        <v>0</v>
      </c>
      <c r="AR286" s="548" t="s">
        <v>239</v>
      </c>
      <c r="AT286" s="548" t="s">
        <v>133</v>
      </c>
      <c r="AU286" s="548" t="s">
        <v>85</v>
      </c>
      <c r="AY286" s="543" t="s">
        <v>131</v>
      </c>
      <c r="BE286" s="549">
        <f>IF(N286="základní",J286,0)</f>
        <v>0</v>
      </c>
      <c r="BF286" s="549">
        <f>IF(N286="snížená",J286,0)</f>
        <v>0</v>
      </c>
      <c r="BG286" s="549">
        <f>IF(N286="zákl. přenesená",J286,0)</f>
        <v>0</v>
      </c>
      <c r="BH286" s="549">
        <f>IF(N286="sníž. přenesená",J286,0)</f>
        <v>0</v>
      </c>
      <c r="BI286" s="549">
        <f>IF(N286="nulová",J286,0)</f>
        <v>0</v>
      </c>
      <c r="BJ286" s="543" t="s">
        <v>83</v>
      </c>
      <c r="BK286" s="549">
        <f>ROUND(I286*H286,2)</f>
        <v>0</v>
      </c>
      <c r="BL286" s="543" t="s">
        <v>239</v>
      </c>
      <c r="BM286" s="548" t="s">
        <v>2715</v>
      </c>
    </row>
    <row r="287" spans="2:65" s="539" customFormat="1" ht="26.65" x14ac:dyDescent="0.25">
      <c r="B287" s="540"/>
      <c r="C287" s="714"/>
      <c r="D287" s="764" t="s">
        <v>2681</v>
      </c>
      <c r="E287" s="714"/>
      <c r="F287" s="765" t="s">
        <v>2714</v>
      </c>
      <c r="G287" s="714"/>
      <c r="H287" s="714"/>
      <c r="I287" s="547"/>
      <c r="J287" s="714"/>
      <c r="L287" s="540"/>
      <c r="M287" s="559"/>
      <c r="T287" s="558"/>
      <c r="AT287" s="543" t="s">
        <v>2681</v>
      </c>
      <c r="AU287" s="543" t="s">
        <v>85</v>
      </c>
    </row>
    <row r="288" spans="2:65" s="560" customFormat="1" ht="25.95" customHeight="1" x14ac:dyDescent="0.35">
      <c r="B288" s="567"/>
      <c r="C288" s="755"/>
      <c r="D288" s="756" t="s">
        <v>74</v>
      </c>
      <c r="E288" s="757" t="s">
        <v>145</v>
      </c>
      <c r="F288" s="757" t="s">
        <v>2713</v>
      </c>
      <c r="G288" s="755"/>
      <c r="H288" s="755"/>
      <c r="I288" s="568"/>
      <c r="J288" s="773">
        <f>BK288</f>
        <v>0</v>
      </c>
      <c r="L288" s="567"/>
      <c r="M288" s="566"/>
      <c r="P288" s="565">
        <f>P289</f>
        <v>0</v>
      </c>
      <c r="R288" s="565">
        <f>R289</f>
        <v>0</v>
      </c>
      <c r="T288" s="564">
        <f>T289</f>
        <v>0</v>
      </c>
      <c r="AR288" s="562" t="s">
        <v>152</v>
      </c>
      <c r="AT288" s="563" t="s">
        <v>74</v>
      </c>
      <c r="AU288" s="563" t="s">
        <v>75</v>
      </c>
      <c r="AY288" s="562" t="s">
        <v>131</v>
      </c>
      <c r="BK288" s="561">
        <f>BK289</f>
        <v>0</v>
      </c>
    </row>
    <row r="289" spans="2:65" s="560" customFormat="1" ht="22.8" customHeight="1" x14ac:dyDescent="0.3">
      <c r="B289" s="567"/>
      <c r="C289" s="755"/>
      <c r="D289" s="756" t="s">
        <v>74</v>
      </c>
      <c r="E289" s="758" t="s">
        <v>2712</v>
      </c>
      <c r="F289" s="758" t="s">
        <v>2711</v>
      </c>
      <c r="G289" s="755"/>
      <c r="H289" s="755"/>
      <c r="I289" s="568"/>
      <c r="J289" s="774">
        <f>BK289</f>
        <v>0</v>
      </c>
      <c r="L289" s="567"/>
      <c r="M289" s="566"/>
      <c r="P289" s="565">
        <f>SUM(P290:P299)</f>
        <v>0</v>
      </c>
      <c r="R289" s="565">
        <f>SUM(R290:R299)</f>
        <v>0</v>
      </c>
      <c r="T289" s="564">
        <f>SUM(T290:T299)</f>
        <v>0</v>
      </c>
      <c r="AR289" s="562" t="s">
        <v>152</v>
      </c>
      <c r="AT289" s="563" t="s">
        <v>74</v>
      </c>
      <c r="AU289" s="563" t="s">
        <v>83</v>
      </c>
      <c r="AY289" s="562" t="s">
        <v>131</v>
      </c>
      <c r="BK289" s="561">
        <f>SUM(BK290:BK299)</f>
        <v>0</v>
      </c>
    </row>
    <row r="290" spans="2:65" s="539" customFormat="1" ht="24.2" customHeight="1" x14ac:dyDescent="0.25">
      <c r="B290" s="557"/>
      <c r="C290" s="759" t="s">
        <v>857</v>
      </c>
      <c r="D290" s="759" t="s">
        <v>133</v>
      </c>
      <c r="E290" s="760" t="s">
        <v>2710</v>
      </c>
      <c r="F290" s="761" t="s">
        <v>2709</v>
      </c>
      <c r="G290" s="762" t="s">
        <v>278</v>
      </c>
      <c r="H290" s="763">
        <v>140</v>
      </c>
      <c r="I290" s="555"/>
      <c r="J290" s="775">
        <f>ROUND(I290*H290,2)</f>
        <v>0</v>
      </c>
      <c r="K290" s="554"/>
      <c r="L290" s="540"/>
      <c r="M290" s="553" t="s">
        <v>3</v>
      </c>
      <c r="N290" s="552" t="s">
        <v>46</v>
      </c>
      <c r="P290" s="551">
        <f>O290*H290</f>
        <v>0</v>
      </c>
      <c r="Q290" s="551">
        <v>0</v>
      </c>
      <c r="R290" s="551">
        <f>Q290*H290</f>
        <v>0</v>
      </c>
      <c r="S290" s="551">
        <v>0</v>
      </c>
      <c r="T290" s="550">
        <f>S290*H290</f>
        <v>0</v>
      </c>
      <c r="AR290" s="548" t="s">
        <v>453</v>
      </c>
      <c r="AT290" s="548" t="s">
        <v>133</v>
      </c>
      <c r="AU290" s="548" t="s">
        <v>85</v>
      </c>
      <c r="AY290" s="543" t="s">
        <v>131</v>
      </c>
      <c r="BE290" s="549">
        <f>IF(N290="základní",J290,0)</f>
        <v>0</v>
      </c>
      <c r="BF290" s="549">
        <f>IF(N290="snížená",J290,0)</f>
        <v>0</v>
      </c>
      <c r="BG290" s="549">
        <f>IF(N290="zákl. přenesená",J290,0)</f>
        <v>0</v>
      </c>
      <c r="BH290" s="549">
        <f>IF(N290="sníž. přenesená",J290,0)</f>
        <v>0</v>
      </c>
      <c r="BI290" s="549">
        <f>IF(N290="nulová",J290,0)</f>
        <v>0</v>
      </c>
      <c r="BJ290" s="543" t="s">
        <v>83</v>
      </c>
      <c r="BK290" s="549">
        <f>ROUND(I290*H290,2)</f>
        <v>0</v>
      </c>
      <c r="BL290" s="543" t="s">
        <v>453</v>
      </c>
      <c r="BM290" s="548" t="s">
        <v>2708</v>
      </c>
    </row>
    <row r="291" spans="2:65" s="539" customFormat="1" x14ac:dyDescent="0.25">
      <c r="B291" s="540"/>
      <c r="C291" s="714"/>
      <c r="D291" s="764" t="s">
        <v>2681</v>
      </c>
      <c r="E291" s="714"/>
      <c r="F291" s="765" t="s">
        <v>2695</v>
      </c>
      <c r="G291" s="714"/>
      <c r="H291" s="714"/>
      <c r="I291" s="547"/>
      <c r="J291" s="714"/>
      <c r="L291" s="540"/>
      <c r="M291" s="559"/>
      <c r="T291" s="558"/>
      <c r="AT291" s="543" t="s">
        <v>2681</v>
      </c>
      <c r="AU291" s="543" t="s">
        <v>85</v>
      </c>
    </row>
    <row r="292" spans="2:65" s="539" customFormat="1" ht="24.2" customHeight="1" x14ac:dyDescent="0.25">
      <c r="B292" s="557"/>
      <c r="C292" s="759" t="s">
        <v>861</v>
      </c>
      <c r="D292" s="759" t="s">
        <v>133</v>
      </c>
      <c r="E292" s="760" t="s">
        <v>2707</v>
      </c>
      <c r="F292" s="761" t="s">
        <v>2706</v>
      </c>
      <c r="G292" s="762" t="s">
        <v>278</v>
      </c>
      <c r="H292" s="763">
        <v>80</v>
      </c>
      <c r="I292" s="555"/>
      <c r="J292" s="775">
        <f>ROUND(I292*H292,2)</f>
        <v>0</v>
      </c>
      <c r="K292" s="554"/>
      <c r="L292" s="540"/>
      <c r="M292" s="553" t="s">
        <v>3</v>
      </c>
      <c r="N292" s="552" t="s">
        <v>46</v>
      </c>
      <c r="P292" s="551">
        <f>O292*H292</f>
        <v>0</v>
      </c>
      <c r="Q292" s="551">
        <v>0</v>
      </c>
      <c r="R292" s="551">
        <f>Q292*H292</f>
        <v>0</v>
      </c>
      <c r="S292" s="551">
        <v>0</v>
      </c>
      <c r="T292" s="550">
        <f>S292*H292</f>
        <v>0</v>
      </c>
      <c r="AR292" s="548" t="s">
        <v>453</v>
      </c>
      <c r="AT292" s="548" t="s">
        <v>133</v>
      </c>
      <c r="AU292" s="548" t="s">
        <v>85</v>
      </c>
      <c r="AY292" s="543" t="s">
        <v>131</v>
      </c>
      <c r="BE292" s="549">
        <f>IF(N292="základní",J292,0)</f>
        <v>0</v>
      </c>
      <c r="BF292" s="549">
        <f>IF(N292="snížená",J292,0)</f>
        <v>0</v>
      </c>
      <c r="BG292" s="549">
        <f>IF(N292="zákl. přenesená",J292,0)</f>
        <v>0</v>
      </c>
      <c r="BH292" s="549">
        <f>IF(N292="sníž. přenesená",J292,0)</f>
        <v>0</v>
      </c>
      <c r="BI292" s="549">
        <f>IF(N292="nulová",J292,0)</f>
        <v>0</v>
      </c>
      <c r="BJ292" s="543" t="s">
        <v>83</v>
      </c>
      <c r="BK292" s="549">
        <f>ROUND(I292*H292,2)</f>
        <v>0</v>
      </c>
      <c r="BL292" s="543" t="s">
        <v>453</v>
      </c>
      <c r="BM292" s="548" t="s">
        <v>2705</v>
      </c>
    </row>
    <row r="293" spans="2:65" s="539" customFormat="1" x14ac:dyDescent="0.25">
      <c r="B293" s="540"/>
      <c r="C293" s="714"/>
      <c r="D293" s="764" t="s">
        <v>2681</v>
      </c>
      <c r="E293" s="714"/>
      <c r="F293" s="765" t="s">
        <v>2695</v>
      </c>
      <c r="G293" s="714"/>
      <c r="H293" s="714"/>
      <c r="I293" s="547"/>
      <c r="J293" s="714"/>
      <c r="L293" s="540"/>
      <c r="M293" s="559"/>
      <c r="T293" s="558"/>
      <c r="AT293" s="543" t="s">
        <v>2681</v>
      </c>
      <c r="AU293" s="543" t="s">
        <v>85</v>
      </c>
    </row>
    <row r="294" spans="2:65" s="539" customFormat="1" ht="16.5" customHeight="1" x14ac:dyDescent="0.25">
      <c r="B294" s="557"/>
      <c r="C294" s="759" t="s">
        <v>866</v>
      </c>
      <c r="D294" s="759" t="s">
        <v>133</v>
      </c>
      <c r="E294" s="760" t="s">
        <v>2704</v>
      </c>
      <c r="F294" s="761" t="s">
        <v>2703</v>
      </c>
      <c r="G294" s="762" t="s">
        <v>201</v>
      </c>
      <c r="H294" s="763">
        <v>1</v>
      </c>
      <c r="I294" s="555"/>
      <c r="J294" s="775">
        <f>ROUND(I294*H294,2)</f>
        <v>0</v>
      </c>
      <c r="K294" s="554"/>
      <c r="L294" s="540"/>
      <c r="M294" s="553" t="s">
        <v>3</v>
      </c>
      <c r="N294" s="552" t="s">
        <v>46</v>
      </c>
      <c r="P294" s="551">
        <f>O294*H294</f>
        <v>0</v>
      </c>
      <c r="Q294" s="551">
        <v>0</v>
      </c>
      <c r="R294" s="551">
        <f>Q294*H294</f>
        <v>0</v>
      </c>
      <c r="S294" s="551">
        <v>0</v>
      </c>
      <c r="T294" s="550">
        <f>S294*H294</f>
        <v>0</v>
      </c>
      <c r="AR294" s="548" t="s">
        <v>453</v>
      </c>
      <c r="AT294" s="548" t="s">
        <v>133</v>
      </c>
      <c r="AU294" s="548" t="s">
        <v>85</v>
      </c>
      <c r="AY294" s="543" t="s">
        <v>131</v>
      </c>
      <c r="BE294" s="549">
        <f>IF(N294="základní",J294,0)</f>
        <v>0</v>
      </c>
      <c r="BF294" s="549">
        <f>IF(N294="snížená",J294,0)</f>
        <v>0</v>
      </c>
      <c r="BG294" s="549">
        <f>IF(N294="zákl. přenesená",J294,0)</f>
        <v>0</v>
      </c>
      <c r="BH294" s="549">
        <f>IF(N294="sníž. přenesená",J294,0)</f>
        <v>0</v>
      </c>
      <c r="BI294" s="549">
        <f>IF(N294="nulová",J294,0)</f>
        <v>0</v>
      </c>
      <c r="BJ294" s="543" t="s">
        <v>83</v>
      </c>
      <c r="BK294" s="549">
        <f>ROUND(I294*H294,2)</f>
        <v>0</v>
      </c>
      <c r="BL294" s="543" t="s">
        <v>453</v>
      </c>
      <c r="BM294" s="548" t="s">
        <v>2702</v>
      </c>
    </row>
    <row r="295" spans="2:65" s="539" customFormat="1" x14ac:dyDescent="0.25">
      <c r="B295" s="540"/>
      <c r="C295" s="714"/>
      <c r="D295" s="764" t="s">
        <v>2681</v>
      </c>
      <c r="E295" s="714"/>
      <c r="F295" s="765" t="s">
        <v>2695</v>
      </c>
      <c r="G295" s="714"/>
      <c r="H295" s="714"/>
      <c r="I295" s="547"/>
      <c r="J295" s="714"/>
      <c r="L295" s="540"/>
      <c r="M295" s="559"/>
      <c r="T295" s="558"/>
      <c r="AT295" s="543" t="s">
        <v>2681</v>
      </c>
      <c r="AU295" s="543" t="s">
        <v>85</v>
      </c>
    </row>
    <row r="296" spans="2:65" s="539" customFormat="1" ht="24.2" customHeight="1" x14ac:dyDescent="0.25">
      <c r="B296" s="557"/>
      <c r="C296" s="759" t="s">
        <v>870</v>
      </c>
      <c r="D296" s="759" t="s">
        <v>133</v>
      </c>
      <c r="E296" s="760" t="s">
        <v>2701</v>
      </c>
      <c r="F296" s="761" t="s">
        <v>2700</v>
      </c>
      <c r="G296" s="762" t="s">
        <v>278</v>
      </c>
      <c r="H296" s="763">
        <v>40</v>
      </c>
      <c r="I296" s="555"/>
      <c r="J296" s="775">
        <f>ROUND(I296*H296,2)</f>
        <v>0</v>
      </c>
      <c r="K296" s="554"/>
      <c r="L296" s="540"/>
      <c r="M296" s="553" t="s">
        <v>3</v>
      </c>
      <c r="N296" s="552" t="s">
        <v>46</v>
      </c>
      <c r="P296" s="551">
        <f>O296*H296</f>
        <v>0</v>
      </c>
      <c r="Q296" s="551">
        <v>0</v>
      </c>
      <c r="R296" s="551">
        <f>Q296*H296</f>
        <v>0</v>
      </c>
      <c r="S296" s="551">
        <v>0</v>
      </c>
      <c r="T296" s="550">
        <f>S296*H296</f>
        <v>0</v>
      </c>
      <c r="AR296" s="548" t="s">
        <v>453</v>
      </c>
      <c r="AT296" s="548" t="s">
        <v>133</v>
      </c>
      <c r="AU296" s="548" t="s">
        <v>85</v>
      </c>
      <c r="AY296" s="543" t="s">
        <v>131</v>
      </c>
      <c r="BE296" s="549">
        <f>IF(N296="základní",J296,0)</f>
        <v>0</v>
      </c>
      <c r="BF296" s="549">
        <f>IF(N296="snížená",J296,0)</f>
        <v>0</v>
      </c>
      <c r="BG296" s="549">
        <f>IF(N296="zákl. přenesená",J296,0)</f>
        <v>0</v>
      </c>
      <c r="BH296" s="549">
        <f>IF(N296="sníž. přenesená",J296,0)</f>
        <v>0</v>
      </c>
      <c r="BI296" s="549">
        <f>IF(N296="nulová",J296,0)</f>
        <v>0</v>
      </c>
      <c r="BJ296" s="543" t="s">
        <v>83</v>
      </c>
      <c r="BK296" s="549">
        <f>ROUND(I296*H296,2)</f>
        <v>0</v>
      </c>
      <c r="BL296" s="543" t="s">
        <v>453</v>
      </c>
      <c r="BM296" s="548" t="s">
        <v>2699</v>
      </c>
    </row>
    <row r="297" spans="2:65" s="539" customFormat="1" x14ac:dyDescent="0.25">
      <c r="B297" s="540"/>
      <c r="C297" s="714"/>
      <c r="D297" s="764" t="s">
        <v>2681</v>
      </c>
      <c r="E297" s="714"/>
      <c r="F297" s="765" t="s">
        <v>2695</v>
      </c>
      <c r="G297" s="714"/>
      <c r="H297" s="714"/>
      <c r="I297" s="547"/>
      <c r="J297" s="714"/>
      <c r="L297" s="540"/>
      <c r="M297" s="559"/>
      <c r="T297" s="558"/>
      <c r="AT297" s="543" t="s">
        <v>2681</v>
      </c>
      <c r="AU297" s="543" t="s">
        <v>85</v>
      </c>
    </row>
    <row r="298" spans="2:65" s="539" customFormat="1" ht="16.5" customHeight="1" x14ac:dyDescent="0.25">
      <c r="B298" s="557"/>
      <c r="C298" s="759" t="s">
        <v>875</v>
      </c>
      <c r="D298" s="759" t="s">
        <v>133</v>
      </c>
      <c r="E298" s="760" t="s">
        <v>2698</v>
      </c>
      <c r="F298" s="761" t="s">
        <v>2697</v>
      </c>
      <c r="G298" s="762" t="s">
        <v>201</v>
      </c>
      <c r="H298" s="763">
        <v>1</v>
      </c>
      <c r="I298" s="555"/>
      <c r="J298" s="775">
        <f>ROUND(I298*H298,2)</f>
        <v>0</v>
      </c>
      <c r="K298" s="554"/>
      <c r="L298" s="540"/>
      <c r="M298" s="553" t="s">
        <v>3</v>
      </c>
      <c r="N298" s="552" t="s">
        <v>46</v>
      </c>
      <c r="P298" s="551">
        <f>O298*H298</f>
        <v>0</v>
      </c>
      <c r="Q298" s="551">
        <v>0</v>
      </c>
      <c r="R298" s="551">
        <f>Q298*H298</f>
        <v>0</v>
      </c>
      <c r="S298" s="551">
        <v>0</v>
      </c>
      <c r="T298" s="550">
        <f>S298*H298</f>
        <v>0</v>
      </c>
      <c r="AR298" s="548" t="s">
        <v>453</v>
      </c>
      <c r="AT298" s="548" t="s">
        <v>133</v>
      </c>
      <c r="AU298" s="548" t="s">
        <v>85</v>
      </c>
      <c r="AY298" s="543" t="s">
        <v>131</v>
      </c>
      <c r="BE298" s="549">
        <f>IF(N298="základní",J298,0)</f>
        <v>0</v>
      </c>
      <c r="BF298" s="549">
        <f>IF(N298="snížená",J298,0)</f>
        <v>0</v>
      </c>
      <c r="BG298" s="549">
        <f>IF(N298="zákl. přenesená",J298,0)</f>
        <v>0</v>
      </c>
      <c r="BH298" s="549">
        <f>IF(N298="sníž. přenesená",J298,0)</f>
        <v>0</v>
      </c>
      <c r="BI298" s="549">
        <f>IF(N298="nulová",J298,0)</f>
        <v>0</v>
      </c>
      <c r="BJ298" s="543" t="s">
        <v>83</v>
      </c>
      <c r="BK298" s="549">
        <f>ROUND(I298*H298,2)</f>
        <v>0</v>
      </c>
      <c r="BL298" s="543" t="s">
        <v>453</v>
      </c>
      <c r="BM298" s="548" t="s">
        <v>2696</v>
      </c>
    </row>
    <row r="299" spans="2:65" s="539" customFormat="1" x14ac:dyDescent="0.25">
      <c r="B299" s="540"/>
      <c r="C299" s="714"/>
      <c r="D299" s="764" t="s">
        <v>2681</v>
      </c>
      <c r="E299" s="714"/>
      <c r="F299" s="765" t="s">
        <v>2695</v>
      </c>
      <c r="G299" s="714"/>
      <c r="H299" s="714"/>
      <c r="I299" s="547"/>
      <c r="J299" s="714"/>
      <c r="L299" s="540"/>
      <c r="M299" s="559"/>
      <c r="T299" s="558"/>
      <c r="AT299" s="543" t="s">
        <v>2681</v>
      </c>
      <c r="AU299" s="543" t="s">
        <v>85</v>
      </c>
    </row>
    <row r="300" spans="2:65" s="560" customFormat="1" ht="25.95" customHeight="1" x14ac:dyDescent="0.35">
      <c r="B300" s="567"/>
      <c r="C300" s="755"/>
      <c r="D300" s="756" t="s">
        <v>74</v>
      </c>
      <c r="E300" s="757" t="s">
        <v>2694</v>
      </c>
      <c r="F300" s="757" t="s">
        <v>2693</v>
      </c>
      <c r="G300" s="755"/>
      <c r="H300" s="755"/>
      <c r="I300" s="568"/>
      <c r="J300" s="773">
        <f>BK300</f>
        <v>0</v>
      </c>
      <c r="L300" s="567"/>
      <c r="M300" s="566"/>
      <c r="P300" s="565">
        <f>SUM(P301:P306)</f>
        <v>0</v>
      </c>
      <c r="R300" s="565">
        <f>SUM(R301:R306)</f>
        <v>0</v>
      </c>
      <c r="T300" s="564">
        <f>SUM(T301:T306)</f>
        <v>0</v>
      </c>
      <c r="AR300" s="562" t="s">
        <v>138</v>
      </c>
      <c r="AT300" s="563" t="s">
        <v>74</v>
      </c>
      <c r="AU300" s="563" t="s">
        <v>75</v>
      </c>
      <c r="AY300" s="562" t="s">
        <v>131</v>
      </c>
      <c r="BK300" s="561">
        <f>SUM(BK301:BK306)</f>
        <v>0</v>
      </c>
    </row>
    <row r="301" spans="2:65" s="539" customFormat="1" ht="37.75" customHeight="1" x14ac:dyDescent="0.25">
      <c r="B301" s="557"/>
      <c r="C301" s="759" t="s">
        <v>880</v>
      </c>
      <c r="D301" s="759" t="s">
        <v>133</v>
      </c>
      <c r="E301" s="760" t="s">
        <v>2692</v>
      </c>
      <c r="F301" s="761" t="s">
        <v>2691</v>
      </c>
      <c r="G301" s="762" t="s">
        <v>201</v>
      </c>
      <c r="H301" s="763">
        <v>1</v>
      </c>
      <c r="I301" s="555"/>
      <c r="J301" s="775">
        <f>ROUND(I301*H301,2)</f>
        <v>0</v>
      </c>
      <c r="K301" s="554"/>
      <c r="L301" s="540"/>
      <c r="M301" s="553" t="s">
        <v>3</v>
      </c>
      <c r="N301" s="552" t="s">
        <v>46</v>
      </c>
      <c r="P301" s="551">
        <f>O301*H301</f>
        <v>0</v>
      </c>
      <c r="Q301" s="551">
        <v>0</v>
      </c>
      <c r="R301" s="551">
        <f>Q301*H301</f>
        <v>0</v>
      </c>
      <c r="S301" s="551">
        <v>0</v>
      </c>
      <c r="T301" s="550">
        <f>S301*H301</f>
        <v>0</v>
      </c>
      <c r="AR301" s="548" t="s">
        <v>2684</v>
      </c>
      <c r="AT301" s="548" t="s">
        <v>133</v>
      </c>
      <c r="AU301" s="548" t="s">
        <v>83</v>
      </c>
      <c r="AY301" s="543" t="s">
        <v>131</v>
      </c>
      <c r="BE301" s="549">
        <f>IF(N301="základní",J301,0)</f>
        <v>0</v>
      </c>
      <c r="BF301" s="549">
        <f>IF(N301="snížená",J301,0)</f>
        <v>0</v>
      </c>
      <c r="BG301" s="549">
        <f>IF(N301="zákl. přenesená",J301,0)</f>
        <v>0</v>
      </c>
      <c r="BH301" s="549">
        <f>IF(N301="sníž. přenesená",J301,0)</f>
        <v>0</v>
      </c>
      <c r="BI301" s="549">
        <f>IF(N301="nulová",J301,0)</f>
        <v>0</v>
      </c>
      <c r="BJ301" s="543" t="s">
        <v>83</v>
      </c>
      <c r="BK301" s="549">
        <f>ROUND(I301*H301,2)</f>
        <v>0</v>
      </c>
      <c r="BL301" s="543" t="s">
        <v>2684</v>
      </c>
      <c r="BM301" s="548" t="s">
        <v>2690</v>
      </c>
    </row>
    <row r="302" spans="2:65" s="539" customFormat="1" ht="17.8" x14ac:dyDescent="0.25">
      <c r="B302" s="540"/>
      <c r="C302" s="714"/>
      <c r="D302" s="764" t="s">
        <v>2681</v>
      </c>
      <c r="E302" s="714"/>
      <c r="F302" s="765" t="s">
        <v>2682</v>
      </c>
      <c r="G302" s="714"/>
      <c r="H302" s="714"/>
      <c r="I302" s="547"/>
      <c r="J302" s="714"/>
      <c r="L302" s="540"/>
      <c r="M302" s="559"/>
      <c r="T302" s="558"/>
      <c r="AT302" s="543" t="s">
        <v>2681</v>
      </c>
      <c r="AU302" s="543" t="s">
        <v>83</v>
      </c>
    </row>
    <row r="303" spans="2:65" s="539" customFormat="1" ht="24.2" customHeight="1" x14ac:dyDescent="0.25">
      <c r="B303" s="557"/>
      <c r="C303" s="759" t="s">
        <v>887</v>
      </c>
      <c r="D303" s="759" t="s">
        <v>133</v>
      </c>
      <c r="E303" s="760" t="s">
        <v>2689</v>
      </c>
      <c r="F303" s="761" t="s">
        <v>2688</v>
      </c>
      <c r="G303" s="762" t="s">
        <v>201</v>
      </c>
      <c r="H303" s="763">
        <v>1</v>
      </c>
      <c r="I303" s="555"/>
      <c r="J303" s="775">
        <f>ROUND(I303*H303,2)</f>
        <v>0</v>
      </c>
      <c r="K303" s="554"/>
      <c r="L303" s="540"/>
      <c r="M303" s="553" t="s">
        <v>3</v>
      </c>
      <c r="N303" s="552" t="s">
        <v>46</v>
      </c>
      <c r="P303" s="551">
        <f>O303*H303</f>
        <v>0</v>
      </c>
      <c r="Q303" s="551">
        <v>0</v>
      </c>
      <c r="R303" s="551">
        <f>Q303*H303</f>
        <v>0</v>
      </c>
      <c r="S303" s="551">
        <v>0</v>
      </c>
      <c r="T303" s="550">
        <f>S303*H303</f>
        <v>0</v>
      </c>
      <c r="AR303" s="548" t="s">
        <v>2684</v>
      </c>
      <c r="AT303" s="548" t="s">
        <v>133</v>
      </c>
      <c r="AU303" s="548" t="s">
        <v>83</v>
      </c>
      <c r="AY303" s="543" t="s">
        <v>131</v>
      </c>
      <c r="BE303" s="549">
        <f>IF(N303="základní",J303,0)</f>
        <v>0</v>
      </c>
      <c r="BF303" s="549">
        <f>IF(N303="snížená",J303,0)</f>
        <v>0</v>
      </c>
      <c r="BG303" s="549">
        <f>IF(N303="zákl. přenesená",J303,0)</f>
        <v>0</v>
      </c>
      <c r="BH303" s="549">
        <f>IF(N303="sníž. přenesená",J303,0)</f>
        <v>0</v>
      </c>
      <c r="BI303" s="549">
        <f>IF(N303="nulová",J303,0)</f>
        <v>0</v>
      </c>
      <c r="BJ303" s="543" t="s">
        <v>83</v>
      </c>
      <c r="BK303" s="549">
        <f>ROUND(I303*H303,2)</f>
        <v>0</v>
      </c>
      <c r="BL303" s="543" t="s">
        <v>2684</v>
      </c>
      <c r="BM303" s="548" t="s">
        <v>2687</v>
      </c>
    </row>
    <row r="304" spans="2:65" s="539" customFormat="1" ht="17.8" x14ac:dyDescent="0.25">
      <c r="B304" s="540"/>
      <c r="C304" s="714"/>
      <c r="D304" s="764" t="s">
        <v>2681</v>
      </c>
      <c r="E304" s="714"/>
      <c r="F304" s="765" t="s">
        <v>2682</v>
      </c>
      <c r="G304" s="714"/>
      <c r="H304" s="714"/>
      <c r="I304" s="547"/>
      <c r="J304" s="714"/>
      <c r="L304" s="540"/>
      <c r="M304" s="559"/>
      <c r="T304" s="558"/>
      <c r="AT304" s="543" t="s">
        <v>2681</v>
      </c>
      <c r="AU304" s="543" t="s">
        <v>83</v>
      </c>
    </row>
    <row r="305" spans="2:65" s="539" customFormat="1" ht="16.5" customHeight="1" x14ac:dyDescent="0.25">
      <c r="B305" s="557"/>
      <c r="C305" s="759" t="s">
        <v>892</v>
      </c>
      <c r="D305" s="759" t="s">
        <v>133</v>
      </c>
      <c r="E305" s="760" t="s">
        <v>2686</v>
      </c>
      <c r="F305" s="761" t="s">
        <v>2685</v>
      </c>
      <c r="G305" s="762" t="s">
        <v>1554</v>
      </c>
      <c r="H305" s="763">
        <v>8</v>
      </c>
      <c r="I305" s="555"/>
      <c r="J305" s="775">
        <f>ROUND(I305*H305,2)</f>
        <v>0</v>
      </c>
      <c r="K305" s="554"/>
      <c r="L305" s="540"/>
      <c r="M305" s="553" t="s">
        <v>3</v>
      </c>
      <c r="N305" s="552" t="s">
        <v>46</v>
      </c>
      <c r="P305" s="551">
        <f>O305*H305</f>
        <v>0</v>
      </c>
      <c r="Q305" s="551">
        <v>0</v>
      </c>
      <c r="R305" s="551">
        <f>Q305*H305</f>
        <v>0</v>
      </c>
      <c r="S305" s="551">
        <v>0</v>
      </c>
      <c r="T305" s="550">
        <f>S305*H305</f>
        <v>0</v>
      </c>
      <c r="AR305" s="548" t="s">
        <v>2684</v>
      </c>
      <c r="AT305" s="548" t="s">
        <v>133</v>
      </c>
      <c r="AU305" s="548" t="s">
        <v>83</v>
      </c>
      <c r="AY305" s="543" t="s">
        <v>131</v>
      </c>
      <c r="BE305" s="549">
        <f>IF(N305="základní",J305,0)</f>
        <v>0</v>
      </c>
      <c r="BF305" s="549">
        <f>IF(N305="snížená",J305,0)</f>
        <v>0</v>
      </c>
      <c r="BG305" s="549">
        <f>IF(N305="zákl. přenesená",J305,0)</f>
        <v>0</v>
      </c>
      <c r="BH305" s="549">
        <f>IF(N305="sníž. přenesená",J305,0)</f>
        <v>0</v>
      </c>
      <c r="BI305" s="549">
        <f>IF(N305="nulová",J305,0)</f>
        <v>0</v>
      </c>
      <c r="BJ305" s="543" t="s">
        <v>83</v>
      </c>
      <c r="BK305" s="549">
        <f>ROUND(I305*H305,2)</f>
        <v>0</v>
      </c>
      <c r="BL305" s="543" t="s">
        <v>2684</v>
      </c>
      <c r="BM305" s="548" t="s">
        <v>2683</v>
      </c>
    </row>
    <row r="306" spans="2:65" s="539" customFormat="1" ht="17.8" x14ac:dyDescent="0.25">
      <c r="B306" s="540"/>
      <c r="C306" s="714"/>
      <c r="D306" s="764" t="s">
        <v>2681</v>
      </c>
      <c r="E306" s="714"/>
      <c r="F306" s="765" t="s">
        <v>2682</v>
      </c>
      <c r="G306" s="714"/>
      <c r="H306" s="714"/>
      <c r="I306" s="547"/>
      <c r="J306" s="714"/>
      <c r="L306" s="540"/>
      <c r="M306" s="546"/>
      <c r="N306" s="545"/>
      <c r="O306" s="545"/>
      <c r="P306" s="545"/>
      <c r="Q306" s="545"/>
      <c r="R306" s="545"/>
      <c r="S306" s="545"/>
      <c r="T306" s="544"/>
      <c r="AT306" s="543" t="s">
        <v>2681</v>
      </c>
      <c r="AU306" s="543" t="s">
        <v>83</v>
      </c>
    </row>
    <row r="307" spans="2:65" s="539" customFormat="1" ht="6.9" customHeight="1" x14ac:dyDescent="0.25">
      <c r="B307" s="542"/>
      <c r="C307" s="741"/>
      <c r="D307" s="741"/>
      <c r="E307" s="741"/>
      <c r="F307" s="741"/>
      <c r="G307" s="741"/>
      <c r="H307" s="741"/>
      <c r="I307" s="541"/>
      <c r="J307" s="741"/>
      <c r="K307" s="541"/>
      <c r="L307" s="540"/>
    </row>
  </sheetData>
  <sheetProtection algorithmName="SHA-512" hashValue="AQ1oKrW4pLaOBN9Hnn4BW9Iey3+m0t1RS1cNgOAJa6iI38BPcZZgHTnyfI8k/dgcUStwlZ4dSv2mi9X48wyIkw==" saltValue="jWTcLQHq360BF5ByzqNpDw==" spinCount="100000" sheet="1" objects="1" scenarios="1"/>
  <autoFilter ref="C134:K306" xr:uid="{00000000-0009-0000-0000-000001000000}"/>
  <mergeCells count="14">
    <mergeCell ref="E9:H9"/>
    <mergeCell ref="E18:H18"/>
    <mergeCell ref="E27:H27"/>
    <mergeCell ref="E85:H85"/>
    <mergeCell ref="D113:F113"/>
    <mergeCell ref="E125:H125"/>
    <mergeCell ref="E127:H127"/>
    <mergeCell ref="L2:V2"/>
    <mergeCell ref="E87:H87"/>
    <mergeCell ref="D109:F109"/>
    <mergeCell ref="D110:F110"/>
    <mergeCell ref="D111:F111"/>
    <mergeCell ref="D112:F112"/>
    <mergeCell ref="E7:H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9D7B2-9B91-439F-9D49-1A58CE69BB29}">
  <sheetPr>
    <pageSetUpPr fitToPage="1"/>
  </sheetPr>
  <dimension ref="B2:BM566"/>
  <sheetViews>
    <sheetView showGridLines="0" topLeftCell="A140" workbookViewId="0">
      <selection activeCell="J137" sqref="J137:J566"/>
    </sheetView>
  </sheetViews>
  <sheetFormatPr defaultRowHeight="10.3" x14ac:dyDescent="0.25"/>
  <cols>
    <col min="1" max="1" width="8.33203125" style="538" customWidth="1"/>
    <col min="2" max="2" width="1.21875" style="538" customWidth="1"/>
    <col min="3" max="3" width="4.109375" style="538" customWidth="1"/>
    <col min="4" max="4" width="4.33203125" style="538" customWidth="1"/>
    <col min="5" max="5" width="17.109375" style="538" customWidth="1"/>
    <col min="6" max="6" width="50.77734375" style="538" customWidth="1"/>
    <col min="7" max="7" width="7.44140625" style="538" customWidth="1"/>
    <col min="8" max="8" width="14" style="538" customWidth="1"/>
    <col min="9" max="9" width="15.77734375" style="538" customWidth="1"/>
    <col min="10" max="10" width="22.33203125" style="538" customWidth="1"/>
    <col min="11" max="11" width="22.33203125" style="538" hidden="1" customWidth="1"/>
    <col min="12" max="12" width="9.33203125" style="538" customWidth="1"/>
    <col min="13" max="13" width="10.77734375" style="538" hidden="1" customWidth="1"/>
    <col min="14" max="14" width="8.88671875" style="538"/>
    <col min="15" max="20" width="14.109375" style="538" hidden="1" customWidth="1"/>
    <col min="21" max="21" width="16.33203125" style="538" hidden="1" customWidth="1"/>
    <col min="22" max="22" width="12.33203125" style="538" customWidth="1"/>
    <col min="23" max="23" width="16.33203125" style="538" customWidth="1"/>
    <col min="24" max="24" width="12.33203125" style="538" customWidth="1"/>
    <col min="25" max="25" width="15" style="538" customWidth="1"/>
    <col min="26" max="26" width="11" style="538" customWidth="1"/>
    <col min="27" max="27" width="15" style="538" customWidth="1"/>
    <col min="28" max="28" width="16.33203125" style="538" customWidth="1"/>
    <col min="29" max="29" width="11" style="538" customWidth="1"/>
    <col min="30" max="30" width="15" style="538" customWidth="1"/>
    <col min="31" max="31" width="16.33203125" style="538" customWidth="1"/>
    <col min="32" max="16384" width="8.88671875" style="538"/>
  </cols>
  <sheetData>
    <row r="2" spans="2:46" ht="36.950000000000003" customHeight="1" x14ac:dyDescent="0.25">
      <c r="L2" s="628" t="s">
        <v>6</v>
      </c>
      <c r="M2" s="627"/>
      <c r="N2" s="627"/>
      <c r="O2" s="627"/>
      <c r="P2" s="627"/>
      <c r="Q2" s="627"/>
      <c r="R2" s="627"/>
      <c r="S2" s="627"/>
      <c r="T2" s="627"/>
      <c r="U2" s="627"/>
      <c r="V2" s="627"/>
      <c r="AT2" s="543" t="s">
        <v>3021</v>
      </c>
    </row>
    <row r="3" spans="2:46" ht="6.9" customHeight="1" x14ac:dyDescent="0.25">
      <c r="B3" s="626"/>
      <c r="C3" s="625"/>
      <c r="D3" s="625"/>
      <c r="E3" s="625"/>
      <c r="F3" s="625"/>
      <c r="G3" s="625"/>
      <c r="H3" s="625"/>
      <c r="I3" s="625"/>
      <c r="J3" s="625"/>
      <c r="K3" s="625"/>
      <c r="L3" s="616"/>
      <c r="AT3" s="543" t="s">
        <v>85</v>
      </c>
    </row>
    <row r="4" spans="2:46" ht="24.9" customHeight="1" x14ac:dyDescent="0.25">
      <c r="B4" s="616"/>
      <c r="C4" s="709"/>
      <c r="D4" s="710" t="s">
        <v>92</v>
      </c>
      <c r="E4" s="709"/>
      <c r="F4" s="709"/>
      <c r="G4" s="709"/>
      <c r="H4" s="709"/>
      <c r="I4" s="709"/>
      <c r="J4" s="709"/>
      <c r="L4" s="616"/>
      <c r="M4" s="624" t="s">
        <v>11</v>
      </c>
      <c r="AT4" s="543" t="s">
        <v>4</v>
      </c>
    </row>
    <row r="5" spans="2:46" ht="6.9" customHeight="1" x14ac:dyDescent="0.25">
      <c r="B5" s="616"/>
      <c r="C5" s="709"/>
      <c r="D5" s="709"/>
      <c r="E5" s="709"/>
      <c r="F5" s="709"/>
      <c r="G5" s="709"/>
      <c r="H5" s="709"/>
      <c r="I5" s="709"/>
      <c r="J5" s="709"/>
      <c r="L5" s="616"/>
    </row>
    <row r="6" spans="2:46" ht="12.05" customHeight="1" x14ac:dyDescent="0.25">
      <c r="B6" s="616"/>
      <c r="C6" s="709"/>
      <c r="D6" s="711" t="s">
        <v>15</v>
      </c>
      <c r="E6" s="709"/>
      <c r="F6" s="709"/>
      <c r="G6" s="709"/>
      <c r="H6" s="709"/>
      <c r="I6" s="709"/>
      <c r="J6" s="709"/>
      <c r="L6" s="616"/>
    </row>
    <row r="7" spans="2:46" ht="16.5" customHeight="1" x14ac:dyDescent="0.25">
      <c r="B7" s="616"/>
      <c r="C7" s="709"/>
      <c r="D7" s="709"/>
      <c r="E7" s="712" t="str">
        <f>'[1]Rekapitulace stavby'!K6</f>
        <v>Rekonstrukce plynové kotelny Rokycanské nemocnice</v>
      </c>
      <c r="F7" s="713"/>
      <c r="G7" s="713"/>
      <c r="H7" s="713"/>
      <c r="I7" s="709"/>
      <c r="J7" s="709"/>
      <c r="L7" s="616"/>
    </row>
    <row r="8" spans="2:46" s="539" customFormat="1" ht="12.05" customHeight="1" x14ac:dyDescent="0.25">
      <c r="B8" s="540"/>
      <c r="C8" s="714"/>
      <c r="D8" s="711" t="s">
        <v>93</v>
      </c>
      <c r="E8" s="714"/>
      <c r="F8" s="714"/>
      <c r="G8" s="714"/>
      <c r="H8" s="714"/>
      <c r="I8" s="714"/>
      <c r="J8" s="714"/>
      <c r="L8" s="540"/>
    </row>
    <row r="9" spans="2:46" s="539" customFormat="1" ht="16.5" customHeight="1" x14ac:dyDescent="0.25">
      <c r="B9" s="540"/>
      <c r="C9" s="714"/>
      <c r="D9" s="714"/>
      <c r="E9" s="715" t="s">
        <v>3022</v>
      </c>
      <c r="F9" s="716"/>
      <c r="G9" s="716"/>
      <c r="H9" s="716"/>
      <c r="I9" s="714"/>
      <c r="J9" s="714"/>
      <c r="L9" s="540"/>
    </row>
    <row r="10" spans="2:46" s="539" customFormat="1" x14ac:dyDescent="0.25">
      <c r="B10" s="540"/>
      <c r="C10" s="714"/>
      <c r="D10" s="714"/>
      <c r="E10" s="714"/>
      <c r="F10" s="714"/>
      <c r="G10" s="714"/>
      <c r="H10" s="714"/>
      <c r="I10" s="714"/>
      <c r="J10" s="714"/>
      <c r="L10" s="540"/>
    </row>
    <row r="11" spans="2:46" s="539" customFormat="1" ht="12.05" customHeight="1" x14ac:dyDescent="0.25">
      <c r="B11" s="540"/>
      <c r="C11" s="714"/>
      <c r="D11" s="711" t="s">
        <v>17</v>
      </c>
      <c r="E11" s="714"/>
      <c r="F11" s="717" t="s">
        <v>3</v>
      </c>
      <c r="G11" s="714"/>
      <c r="H11" s="714"/>
      <c r="I11" s="711" t="s">
        <v>19</v>
      </c>
      <c r="J11" s="717" t="s">
        <v>3</v>
      </c>
      <c r="L11" s="540"/>
    </row>
    <row r="12" spans="2:46" s="539" customFormat="1" ht="12.05" customHeight="1" x14ac:dyDescent="0.25">
      <c r="B12" s="540"/>
      <c r="C12" s="714"/>
      <c r="D12" s="711" t="s">
        <v>21</v>
      </c>
      <c r="E12" s="714"/>
      <c r="F12" s="717" t="s">
        <v>22</v>
      </c>
      <c r="G12" s="714"/>
      <c r="H12" s="714"/>
      <c r="I12" s="711" t="s">
        <v>23</v>
      </c>
      <c r="J12" s="718" t="str">
        <f>'[1]Rekapitulace stavby'!AN8</f>
        <v>15. 3. 2023</v>
      </c>
      <c r="L12" s="540"/>
    </row>
    <row r="13" spans="2:46" s="539" customFormat="1" ht="10.75" customHeight="1" x14ac:dyDescent="0.25">
      <c r="B13" s="540"/>
      <c r="C13" s="714"/>
      <c r="D13" s="714"/>
      <c r="E13" s="714"/>
      <c r="F13" s="714"/>
      <c r="G13" s="714"/>
      <c r="H13" s="714"/>
      <c r="I13" s="714"/>
      <c r="J13" s="714"/>
      <c r="L13" s="540"/>
    </row>
    <row r="14" spans="2:46" s="539" customFormat="1" ht="12.05" customHeight="1" x14ac:dyDescent="0.25">
      <c r="B14" s="540"/>
      <c r="C14" s="714"/>
      <c r="D14" s="711" t="s">
        <v>27</v>
      </c>
      <c r="E14" s="714"/>
      <c r="F14" s="714"/>
      <c r="G14" s="714"/>
      <c r="H14" s="714"/>
      <c r="I14" s="711" t="s">
        <v>28</v>
      </c>
      <c r="J14" s="717" t="s">
        <v>3018</v>
      </c>
      <c r="L14" s="540"/>
    </row>
    <row r="15" spans="2:46" s="539" customFormat="1" ht="18" customHeight="1" x14ac:dyDescent="0.25">
      <c r="B15" s="540"/>
      <c r="C15" s="714"/>
      <c r="D15" s="714"/>
      <c r="E15" s="717" t="s">
        <v>3017</v>
      </c>
      <c r="F15" s="714"/>
      <c r="G15" s="714"/>
      <c r="H15" s="714"/>
      <c r="I15" s="711" t="s">
        <v>31</v>
      </c>
      <c r="J15" s="717" t="s">
        <v>3</v>
      </c>
      <c r="L15" s="540"/>
    </row>
    <row r="16" spans="2:46" s="539" customFormat="1" ht="6.9" customHeight="1" x14ac:dyDescent="0.25">
      <c r="B16" s="540"/>
      <c r="L16" s="540"/>
    </row>
    <row r="17" spans="2:12" s="539" customFormat="1" ht="12.05" customHeight="1" x14ac:dyDescent="0.25">
      <c r="B17" s="540"/>
      <c r="D17" s="589" t="s">
        <v>2995</v>
      </c>
      <c r="I17" s="589" t="s">
        <v>28</v>
      </c>
      <c r="J17" s="621" t="str">
        <f>'[1]Rekapitulace stavby'!AN13</f>
        <v>Vyplň údaj</v>
      </c>
      <c r="L17" s="540"/>
    </row>
    <row r="18" spans="2:12" s="539" customFormat="1" ht="18" customHeight="1" x14ac:dyDescent="0.25">
      <c r="B18" s="540"/>
      <c r="E18" s="623" t="str">
        <f>'[1]Rekapitulace stavby'!E14</f>
        <v>Vyplň údaj</v>
      </c>
      <c r="F18" s="622"/>
      <c r="G18" s="622"/>
      <c r="H18" s="622"/>
      <c r="I18" s="589" t="s">
        <v>31</v>
      </c>
      <c r="J18" s="621" t="str">
        <f>'[1]Rekapitulace stavby'!AN14</f>
        <v>Vyplň údaj</v>
      </c>
      <c r="L18" s="540"/>
    </row>
    <row r="19" spans="2:12" s="539" customFormat="1" ht="6.9" customHeight="1" x14ac:dyDescent="0.25">
      <c r="B19" s="540"/>
      <c r="L19" s="540"/>
    </row>
    <row r="20" spans="2:12" s="539" customFormat="1" ht="12.05" customHeight="1" x14ac:dyDescent="0.25">
      <c r="B20" s="540"/>
      <c r="C20" s="714"/>
      <c r="D20" s="711" t="s">
        <v>34</v>
      </c>
      <c r="E20" s="714"/>
      <c r="F20" s="714"/>
      <c r="G20" s="714"/>
      <c r="H20" s="714"/>
      <c r="I20" s="711" t="s">
        <v>28</v>
      </c>
      <c r="J20" s="717" t="s">
        <v>3016</v>
      </c>
      <c r="L20" s="540"/>
    </row>
    <row r="21" spans="2:12" s="539" customFormat="1" ht="18" customHeight="1" x14ac:dyDescent="0.25">
      <c r="B21" s="540"/>
      <c r="C21" s="714"/>
      <c r="D21" s="714"/>
      <c r="E21" s="717" t="s">
        <v>3015</v>
      </c>
      <c r="F21" s="714"/>
      <c r="G21" s="714"/>
      <c r="H21" s="714"/>
      <c r="I21" s="711" t="s">
        <v>31</v>
      </c>
      <c r="J21" s="717" t="s">
        <v>3</v>
      </c>
      <c r="L21" s="540"/>
    </row>
    <row r="22" spans="2:12" s="539" customFormat="1" ht="6.9" customHeight="1" x14ac:dyDescent="0.25">
      <c r="B22" s="540"/>
      <c r="C22" s="714"/>
      <c r="D22" s="714"/>
      <c r="E22" s="714"/>
      <c r="F22" s="714"/>
      <c r="G22" s="714"/>
      <c r="H22" s="714"/>
      <c r="I22" s="714"/>
      <c r="J22" s="714"/>
      <c r="L22" s="540"/>
    </row>
    <row r="23" spans="2:12" s="539" customFormat="1" ht="12.05" customHeight="1" x14ac:dyDescent="0.25">
      <c r="B23" s="540"/>
      <c r="C23" s="714"/>
      <c r="D23" s="711" t="s">
        <v>38</v>
      </c>
      <c r="E23" s="714"/>
      <c r="F23" s="714"/>
      <c r="G23" s="714"/>
      <c r="H23" s="714"/>
      <c r="I23" s="711" t="s">
        <v>28</v>
      </c>
      <c r="J23" s="717" t="s">
        <v>3</v>
      </c>
      <c r="L23" s="540"/>
    </row>
    <row r="24" spans="2:12" s="539" customFormat="1" ht="18" customHeight="1" x14ac:dyDescent="0.25">
      <c r="B24" s="540"/>
      <c r="C24" s="714"/>
      <c r="D24" s="714"/>
      <c r="E24" s="717" t="s">
        <v>3014</v>
      </c>
      <c r="F24" s="714"/>
      <c r="G24" s="714"/>
      <c r="H24" s="714"/>
      <c r="I24" s="711" t="s">
        <v>31</v>
      </c>
      <c r="J24" s="717" t="s">
        <v>3</v>
      </c>
      <c r="L24" s="540"/>
    </row>
    <row r="25" spans="2:12" s="539" customFormat="1" ht="6.9" customHeight="1" x14ac:dyDescent="0.25">
      <c r="B25" s="540"/>
      <c r="C25" s="714"/>
      <c r="D25" s="714"/>
      <c r="E25" s="714"/>
      <c r="F25" s="714"/>
      <c r="G25" s="714"/>
      <c r="H25" s="714"/>
      <c r="I25" s="714"/>
      <c r="J25" s="714"/>
      <c r="L25" s="540"/>
    </row>
    <row r="26" spans="2:12" s="539" customFormat="1" ht="12.05" customHeight="1" x14ac:dyDescent="0.25">
      <c r="B26" s="540"/>
      <c r="C26" s="714"/>
      <c r="D26" s="711" t="s">
        <v>39</v>
      </c>
      <c r="E26" s="714"/>
      <c r="F26" s="714"/>
      <c r="G26" s="714"/>
      <c r="H26" s="714"/>
      <c r="I26" s="714"/>
      <c r="J26" s="714"/>
      <c r="L26" s="540"/>
    </row>
    <row r="27" spans="2:12" s="619" customFormat="1" ht="16.5" customHeight="1" x14ac:dyDescent="0.25">
      <c r="B27" s="620"/>
      <c r="C27" s="719"/>
      <c r="D27" s="719"/>
      <c r="E27" s="720" t="s">
        <v>3</v>
      </c>
      <c r="F27" s="720"/>
      <c r="G27" s="720"/>
      <c r="H27" s="720"/>
      <c r="I27" s="719"/>
      <c r="J27" s="719"/>
      <c r="L27" s="620"/>
    </row>
    <row r="28" spans="2:12" s="539" customFormat="1" ht="6.9" customHeight="1" x14ac:dyDescent="0.25">
      <c r="B28" s="540"/>
      <c r="C28" s="714"/>
      <c r="D28" s="714"/>
      <c r="E28" s="714"/>
      <c r="F28" s="714"/>
      <c r="G28" s="714"/>
      <c r="H28" s="714"/>
      <c r="I28" s="714"/>
      <c r="J28" s="714"/>
      <c r="L28" s="540"/>
    </row>
    <row r="29" spans="2:12" s="539" customFormat="1" ht="6.9" customHeight="1" x14ac:dyDescent="0.25">
      <c r="B29" s="540"/>
      <c r="C29" s="714"/>
      <c r="D29" s="721"/>
      <c r="E29" s="721"/>
      <c r="F29" s="721"/>
      <c r="G29" s="721"/>
      <c r="H29" s="721"/>
      <c r="I29" s="721"/>
      <c r="J29" s="721"/>
      <c r="K29" s="577"/>
      <c r="L29" s="540"/>
    </row>
    <row r="30" spans="2:12" s="539" customFormat="1" ht="14.4" customHeight="1" x14ac:dyDescent="0.25">
      <c r="B30" s="540"/>
      <c r="C30" s="714"/>
      <c r="D30" s="717" t="s">
        <v>3013</v>
      </c>
      <c r="E30" s="714"/>
      <c r="F30" s="714"/>
      <c r="G30" s="714"/>
      <c r="H30" s="714"/>
      <c r="I30" s="714"/>
      <c r="J30" s="722">
        <f>J96</f>
        <v>0</v>
      </c>
      <c r="L30" s="540"/>
    </row>
    <row r="31" spans="2:12" s="539" customFormat="1" ht="14.4" customHeight="1" x14ac:dyDescent="0.25">
      <c r="B31" s="540"/>
      <c r="C31" s="714"/>
      <c r="D31" s="723" t="s">
        <v>1555</v>
      </c>
      <c r="E31" s="714"/>
      <c r="F31" s="714"/>
      <c r="G31" s="714"/>
      <c r="H31" s="714"/>
      <c r="I31" s="714"/>
      <c r="J31" s="722">
        <f>J111</f>
        <v>0</v>
      </c>
      <c r="L31" s="540"/>
    </row>
    <row r="32" spans="2:12" s="539" customFormat="1" ht="25.4" customHeight="1" x14ac:dyDescent="0.25">
      <c r="B32" s="540"/>
      <c r="C32" s="714"/>
      <c r="D32" s="724" t="s">
        <v>41</v>
      </c>
      <c r="E32" s="714"/>
      <c r="F32" s="714"/>
      <c r="G32" s="714"/>
      <c r="H32" s="714"/>
      <c r="I32" s="714"/>
      <c r="J32" s="725">
        <f>ROUND(J30 + J31, 2)</f>
        <v>0</v>
      </c>
      <c r="L32" s="540"/>
    </row>
    <row r="33" spans="2:12" s="539" customFormat="1" ht="6.9" customHeight="1" x14ac:dyDescent="0.25">
      <c r="B33" s="540"/>
      <c r="C33" s="714"/>
      <c r="D33" s="721"/>
      <c r="E33" s="721"/>
      <c r="F33" s="721"/>
      <c r="G33" s="721"/>
      <c r="H33" s="721"/>
      <c r="I33" s="721"/>
      <c r="J33" s="721"/>
      <c r="K33" s="577"/>
      <c r="L33" s="540"/>
    </row>
    <row r="34" spans="2:12" s="539" customFormat="1" ht="14.4" customHeight="1" x14ac:dyDescent="0.25">
      <c r="B34" s="540"/>
      <c r="C34" s="714"/>
      <c r="D34" s="714"/>
      <c r="E34" s="714"/>
      <c r="F34" s="726" t="s">
        <v>43</v>
      </c>
      <c r="G34" s="714"/>
      <c r="H34" s="714"/>
      <c r="I34" s="726" t="s">
        <v>42</v>
      </c>
      <c r="J34" s="726" t="s">
        <v>44</v>
      </c>
      <c r="L34" s="540"/>
    </row>
    <row r="35" spans="2:12" s="539" customFormat="1" ht="14.4" customHeight="1" x14ac:dyDescent="0.25">
      <c r="B35" s="540"/>
      <c r="C35" s="714"/>
      <c r="D35" s="727" t="s">
        <v>45</v>
      </c>
      <c r="E35" s="711" t="s">
        <v>46</v>
      </c>
      <c r="F35" s="728">
        <f>ROUND((SUM(BE111:BE118) + SUM(BE138:BE565)),  2)</f>
        <v>0</v>
      </c>
      <c r="G35" s="714"/>
      <c r="H35" s="714"/>
      <c r="I35" s="729">
        <v>0.21</v>
      </c>
      <c r="J35" s="728">
        <f>ROUND(((SUM(BE111:BE118) + SUM(BE138:BE565))*I35),  2)</f>
        <v>0</v>
      </c>
      <c r="L35" s="540"/>
    </row>
    <row r="36" spans="2:12" s="539" customFormat="1" ht="14.4" customHeight="1" x14ac:dyDescent="0.25">
      <c r="B36" s="540"/>
      <c r="C36" s="714"/>
      <c r="D36" s="714"/>
      <c r="E36" s="711" t="s">
        <v>47</v>
      </c>
      <c r="F36" s="728">
        <f>ROUND((SUM(BF111:BF118) + SUM(BF138:BF565)),  2)</f>
        <v>0</v>
      </c>
      <c r="G36" s="714"/>
      <c r="H36" s="714"/>
      <c r="I36" s="729">
        <v>0.15</v>
      </c>
      <c r="J36" s="728">
        <f>ROUND(((SUM(BF111:BF118) + SUM(BF138:BF565))*I36),  2)</f>
        <v>0</v>
      </c>
      <c r="L36" s="540"/>
    </row>
    <row r="37" spans="2:12" s="539" customFormat="1" ht="14.4" hidden="1" customHeight="1" x14ac:dyDescent="0.25">
      <c r="B37" s="540"/>
      <c r="C37" s="714"/>
      <c r="D37" s="714"/>
      <c r="E37" s="711" t="s">
        <v>48</v>
      </c>
      <c r="F37" s="728">
        <f>ROUND((SUM(BG111:BG118) + SUM(BG138:BG565)),  2)</f>
        <v>0</v>
      </c>
      <c r="G37" s="714"/>
      <c r="H37" s="714"/>
      <c r="I37" s="729">
        <v>0.21</v>
      </c>
      <c r="J37" s="728">
        <f>0</f>
        <v>0</v>
      </c>
      <c r="L37" s="540"/>
    </row>
    <row r="38" spans="2:12" s="539" customFormat="1" ht="14.4" hidden="1" customHeight="1" x14ac:dyDescent="0.25">
      <c r="B38" s="540"/>
      <c r="C38" s="714"/>
      <c r="D38" s="714"/>
      <c r="E38" s="711" t="s">
        <v>49</v>
      </c>
      <c r="F38" s="728">
        <f>ROUND((SUM(BH111:BH118) + SUM(BH138:BH565)),  2)</f>
        <v>0</v>
      </c>
      <c r="G38" s="714"/>
      <c r="H38" s="714"/>
      <c r="I38" s="729">
        <v>0.15</v>
      </c>
      <c r="J38" s="728">
        <f>0</f>
        <v>0</v>
      </c>
      <c r="L38" s="540"/>
    </row>
    <row r="39" spans="2:12" s="539" customFormat="1" ht="14.4" hidden="1" customHeight="1" x14ac:dyDescent="0.25">
      <c r="B39" s="540"/>
      <c r="C39" s="714"/>
      <c r="D39" s="714"/>
      <c r="E39" s="711" t="s">
        <v>50</v>
      </c>
      <c r="F39" s="728">
        <f>ROUND((SUM(BI111:BI118) + SUM(BI138:BI565)),  2)</f>
        <v>0</v>
      </c>
      <c r="G39" s="714"/>
      <c r="H39" s="714"/>
      <c r="I39" s="729">
        <v>0</v>
      </c>
      <c r="J39" s="728">
        <f>0</f>
        <v>0</v>
      </c>
      <c r="L39" s="540"/>
    </row>
    <row r="40" spans="2:12" s="539" customFormat="1" ht="6.9" customHeight="1" x14ac:dyDescent="0.25">
      <c r="B40" s="540"/>
      <c r="C40" s="714"/>
      <c r="D40" s="714"/>
      <c r="E40" s="714"/>
      <c r="F40" s="714"/>
      <c r="G40" s="714"/>
      <c r="H40" s="714"/>
      <c r="I40" s="714"/>
      <c r="J40" s="714"/>
      <c r="L40" s="540"/>
    </row>
    <row r="41" spans="2:12" s="539" customFormat="1" ht="25.4" customHeight="1" x14ac:dyDescent="0.25">
      <c r="B41" s="540"/>
      <c r="C41" s="744"/>
      <c r="D41" s="730" t="s">
        <v>51</v>
      </c>
      <c r="E41" s="731"/>
      <c r="F41" s="731"/>
      <c r="G41" s="732" t="s">
        <v>52</v>
      </c>
      <c r="H41" s="733" t="s">
        <v>53</v>
      </c>
      <c r="I41" s="731"/>
      <c r="J41" s="734">
        <f>SUM(J32:J39)</f>
        <v>0</v>
      </c>
      <c r="K41" s="618"/>
      <c r="L41" s="540"/>
    </row>
    <row r="42" spans="2:12" s="539" customFormat="1" ht="14.4" customHeight="1" x14ac:dyDescent="0.25">
      <c r="B42" s="540"/>
      <c r="C42" s="714"/>
      <c r="D42" s="714"/>
      <c r="E42" s="714"/>
      <c r="F42" s="714"/>
      <c r="G42" s="714"/>
      <c r="H42" s="714"/>
      <c r="I42" s="714"/>
      <c r="J42" s="714"/>
      <c r="L42" s="540"/>
    </row>
    <row r="43" spans="2:12" ht="14.4" customHeight="1" x14ac:dyDescent="0.25">
      <c r="B43" s="616"/>
      <c r="C43" s="709"/>
      <c r="D43" s="709"/>
      <c r="E43" s="709"/>
      <c r="F43" s="709"/>
      <c r="G43" s="709"/>
      <c r="H43" s="709"/>
      <c r="I43" s="709"/>
      <c r="J43" s="709"/>
      <c r="L43" s="616"/>
    </row>
    <row r="44" spans="2:12" ht="14.4" customHeight="1" x14ac:dyDescent="0.25">
      <c r="B44" s="616"/>
      <c r="C44" s="709"/>
      <c r="D44" s="709"/>
      <c r="E44" s="709"/>
      <c r="F44" s="709"/>
      <c r="G44" s="709"/>
      <c r="H44" s="709"/>
      <c r="I44" s="709"/>
      <c r="J44" s="709"/>
      <c r="L44" s="616"/>
    </row>
    <row r="45" spans="2:12" ht="14.4" customHeight="1" x14ac:dyDescent="0.25">
      <c r="B45" s="616"/>
      <c r="C45" s="709"/>
      <c r="D45" s="709"/>
      <c r="E45" s="709"/>
      <c r="F45" s="709"/>
      <c r="G45" s="709"/>
      <c r="H45" s="709"/>
      <c r="I45" s="709"/>
      <c r="J45" s="709"/>
      <c r="L45" s="616"/>
    </row>
    <row r="46" spans="2:12" ht="14.4" customHeight="1" x14ac:dyDescent="0.25">
      <c r="B46" s="616"/>
      <c r="C46" s="709"/>
      <c r="D46" s="709"/>
      <c r="E46" s="709"/>
      <c r="F46" s="709"/>
      <c r="G46" s="709"/>
      <c r="H46" s="709"/>
      <c r="I46" s="709"/>
      <c r="J46" s="709"/>
      <c r="L46" s="616"/>
    </row>
    <row r="47" spans="2:12" ht="14.4" customHeight="1" x14ac:dyDescent="0.25">
      <c r="B47" s="616"/>
      <c r="C47" s="709"/>
      <c r="D47" s="709"/>
      <c r="E47" s="709"/>
      <c r="F47" s="709"/>
      <c r="G47" s="709"/>
      <c r="H47" s="709"/>
      <c r="I47" s="709"/>
      <c r="J47" s="709"/>
      <c r="L47" s="616"/>
    </row>
    <row r="48" spans="2:12" ht="14.4" customHeight="1" x14ac:dyDescent="0.25">
      <c r="B48" s="616"/>
      <c r="C48" s="709"/>
      <c r="D48" s="709"/>
      <c r="E48" s="709"/>
      <c r="F48" s="709"/>
      <c r="G48" s="709"/>
      <c r="H48" s="709"/>
      <c r="I48" s="709"/>
      <c r="J48" s="709"/>
      <c r="L48" s="616"/>
    </row>
    <row r="49" spans="2:12" ht="14.4" customHeight="1" x14ac:dyDescent="0.25">
      <c r="B49" s="616"/>
      <c r="C49" s="709"/>
      <c r="D49" s="709"/>
      <c r="E49" s="709"/>
      <c r="F49" s="709"/>
      <c r="G49" s="709"/>
      <c r="H49" s="709"/>
      <c r="I49" s="709"/>
      <c r="J49" s="709"/>
      <c r="L49" s="616"/>
    </row>
    <row r="50" spans="2:12" s="539" customFormat="1" ht="14.4" customHeight="1" x14ac:dyDescent="0.25">
      <c r="B50" s="540"/>
      <c r="C50" s="714"/>
      <c r="D50" s="735" t="s">
        <v>1655</v>
      </c>
      <c r="E50" s="736"/>
      <c r="F50" s="736"/>
      <c r="G50" s="735" t="s">
        <v>3012</v>
      </c>
      <c r="H50" s="736"/>
      <c r="I50" s="736"/>
      <c r="J50" s="736"/>
      <c r="K50" s="617"/>
      <c r="L50" s="540"/>
    </row>
    <row r="51" spans="2:12" x14ac:dyDescent="0.25">
      <c r="B51" s="616"/>
      <c r="C51" s="709"/>
      <c r="D51" s="709"/>
      <c r="E51" s="709"/>
      <c r="F51" s="709"/>
      <c r="G51" s="709"/>
      <c r="H51" s="709"/>
      <c r="I51" s="709"/>
      <c r="J51" s="709"/>
      <c r="L51" s="616"/>
    </row>
    <row r="52" spans="2:12" x14ac:dyDescent="0.25">
      <c r="B52" s="616"/>
      <c r="C52" s="709"/>
      <c r="D52" s="709"/>
      <c r="E52" s="709"/>
      <c r="F52" s="709"/>
      <c r="G52" s="709"/>
      <c r="H52" s="709"/>
      <c r="I52" s="709"/>
      <c r="J52" s="709"/>
      <c r="L52" s="616"/>
    </row>
    <row r="53" spans="2:12" x14ac:dyDescent="0.25">
      <c r="B53" s="616"/>
      <c r="C53" s="709"/>
      <c r="D53" s="709"/>
      <c r="E53" s="709"/>
      <c r="F53" s="709"/>
      <c r="G53" s="709"/>
      <c r="H53" s="709"/>
      <c r="I53" s="709"/>
      <c r="J53" s="709"/>
      <c r="L53" s="616"/>
    </row>
    <row r="54" spans="2:12" x14ac:dyDescent="0.25">
      <c r="B54" s="616"/>
      <c r="C54" s="709"/>
      <c r="D54" s="709"/>
      <c r="E54" s="709"/>
      <c r="F54" s="709"/>
      <c r="G54" s="709"/>
      <c r="H54" s="709"/>
      <c r="I54" s="709"/>
      <c r="J54" s="709"/>
      <c r="L54" s="616"/>
    </row>
    <row r="55" spans="2:12" x14ac:dyDescent="0.25">
      <c r="B55" s="616"/>
      <c r="C55" s="709"/>
      <c r="D55" s="709"/>
      <c r="E55" s="709"/>
      <c r="F55" s="709"/>
      <c r="G55" s="709"/>
      <c r="H55" s="709"/>
      <c r="I55" s="709"/>
      <c r="J55" s="709"/>
      <c r="L55" s="616"/>
    </row>
    <row r="56" spans="2:12" x14ac:dyDescent="0.25">
      <c r="B56" s="616"/>
      <c r="C56" s="709"/>
      <c r="D56" s="709"/>
      <c r="E56" s="709"/>
      <c r="F56" s="709"/>
      <c r="G56" s="709"/>
      <c r="H56" s="709"/>
      <c r="I56" s="709"/>
      <c r="J56" s="709"/>
      <c r="L56" s="616"/>
    </row>
    <row r="57" spans="2:12" x14ac:dyDescent="0.25">
      <c r="B57" s="616"/>
      <c r="C57" s="709"/>
      <c r="D57" s="709"/>
      <c r="E57" s="709"/>
      <c r="F57" s="709"/>
      <c r="G57" s="709"/>
      <c r="H57" s="709"/>
      <c r="I57" s="709"/>
      <c r="J57" s="709"/>
      <c r="L57" s="616"/>
    </row>
    <row r="58" spans="2:12" x14ac:dyDescent="0.25">
      <c r="B58" s="616"/>
      <c r="C58" s="709"/>
      <c r="D58" s="709"/>
      <c r="E58" s="709"/>
      <c r="F58" s="709"/>
      <c r="G58" s="709"/>
      <c r="H58" s="709"/>
      <c r="I58" s="709"/>
      <c r="J58" s="709"/>
      <c r="L58" s="616"/>
    </row>
    <row r="59" spans="2:12" x14ac:dyDescent="0.25">
      <c r="B59" s="616"/>
      <c r="C59" s="709"/>
      <c r="D59" s="709"/>
      <c r="E59" s="709"/>
      <c r="F59" s="709"/>
      <c r="G59" s="709"/>
      <c r="H59" s="709"/>
      <c r="I59" s="709"/>
      <c r="J59" s="709"/>
      <c r="L59" s="616"/>
    </row>
    <row r="60" spans="2:12" x14ac:dyDescent="0.25">
      <c r="B60" s="616"/>
      <c r="C60" s="709"/>
      <c r="D60" s="709"/>
      <c r="E60" s="709"/>
      <c r="F60" s="709"/>
      <c r="G60" s="709"/>
      <c r="H60" s="709"/>
      <c r="I60" s="709"/>
      <c r="J60" s="709"/>
      <c r="L60" s="616"/>
    </row>
    <row r="61" spans="2:12" s="539" customFormat="1" ht="12.65" x14ac:dyDescent="0.25">
      <c r="B61" s="540"/>
      <c r="C61" s="714"/>
      <c r="D61" s="737" t="s">
        <v>3010</v>
      </c>
      <c r="E61" s="738"/>
      <c r="F61" s="739" t="s">
        <v>3009</v>
      </c>
      <c r="G61" s="737" t="s">
        <v>3010</v>
      </c>
      <c r="H61" s="738"/>
      <c r="I61" s="738"/>
      <c r="J61" s="740" t="s">
        <v>3009</v>
      </c>
      <c r="K61" s="615"/>
      <c r="L61" s="540"/>
    </row>
    <row r="62" spans="2:12" x14ac:dyDescent="0.25">
      <c r="B62" s="616"/>
      <c r="C62" s="709"/>
      <c r="D62" s="709"/>
      <c r="E62" s="709"/>
      <c r="F62" s="709"/>
      <c r="G62" s="709"/>
      <c r="H62" s="709"/>
      <c r="I62" s="709"/>
      <c r="J62" s="709"/>
      <c r="L62" s="616"/>
    </row>
    <row r="63" spans="2:12" x14ac:dyDescent="0.25">
      <c r="B63" s="616"/>
      <c r="C63" s="709"/>
      <c r="D63" s="709"/>
      <c r="E63" s="709"/>
      <c r="F63" s="709"/>
      <c r="G63" s="709"/>
      <c r="H63" s="709"/>
      <c r="I63" s="709"/>
      <c r="J63" s="709"/>
      <c r="L63" s="616"/>
    </row>
    <row r="64" spans="2:12" x14ac:dyDescent="0.25">
      <c r="B64" s="616"/>
      <c r="C64" s="709"/>
      <c r="D64" s="709"/>
      <c r="E64" s="709"/>
      <c r="F64" s="709"/>
      <c r="G64" s="709"/>
      <c r="H64" s="709"/>
      <c r="I64" s="709"/>
      <c r="J64" s="709"/>
      <c r="L64" s="616"/>
    </row>
    <row r="65" spans="2:12" s="539" customFormat="1" ht="12.65" x14ac:dyDescent="0.25">
      <c r="B65" s="540"/>
      <c r="C65" s="714"/>
      <c r="D65" s="735" t="s">
        <v>3011</v>
      </c>
      <c r="E65" s="736"/>
      <c r="F65" s="736"/>
      <c r="G65" s="735" t="s">
        <v>1653</v>
      </c>
      <c r="H65" s="736"/>
      <c r="I65" s="736"/>
      <c r="J65" s="736"/>
      <c r="K65" s="617"/>
      <c r="L65" s="540"/>
    </row>
    <row r="66" spans="2:12" x14ac:dyDescent="0.25">
      <c r="B66" s="616"/>
      <c r="C66" s="709"/>
      <c r="D66" s="709"/>
      <c r="E66" s="709"/>
      <c r="F66" s="709"/>
      <c r="G66" s="709"/>
      <c r="H66" s="709"/>
      <c r="I66" s="709"/>
      <c r="J66" s="709"/>
      <c r="L66" s="616"/>
    </row>
    <row r="67" spans="2:12" x14ac:dyDescent="0.25">
      <c r="B67" s="616"/>
      <c r="C67" s="709"/>
      <c r="D67" s="709"/>
      <c r="E67" s="709"/>
      <c r="F67" s="709"/>
      <c r="G67" s="709"/>
      <c r="H67" s="709"/>
      <c r="I67" s="709"/>
      <c r="J67" s="709"/>
      <c r="L67" s="616"/>
    </row>
    <row r="68" spans="2:12" x14ac:dyDescent="0.25">
      <c r="B68" s="616"/>
      <c r="C68" s="709"/>
      <c r="D68" s="709"/>
      <c r="E68" s="709"/>
      <c r="F68" s="709"/>
      <c r="G68" s="709"/>
      <c r="H68" s="709"/>
      <c r="I68" s="709"/>
      <c r="J68" s="709"/>
      <c r="L68" s="616"/>
    </row>
    <row r="69" spans="2:12" x14ac:dyDescent="0.25">
      <c r="B69" s="616"/>
      <c r="C69" s="709"/>
      <c r="D69" s="709"/>
      <c r="E69" s="709"/>
      <c r="F69" s="709"/>
      <c r="G69" s="709"/>
      <c r="H69" s="709"/>
      <c r="I69" s="709"/>
      <c r="J69" s="709"/>
      <c r="L69" s="616"/>
    </row>
    <row r="70" spans="2:12" x14ac:dyDescent="0.25">
      <c r="B70" s="616"/>
      <c r="C70" s="709"/>
      <c r="D70" s="709"/>
      <c r="E70" s="709"/>
      <c r="F70" s="709"/>
      <c r="G70" s="709"/>
      <c r="H70" s="709"/>
      <c r="I70" s="709"/>
      <c r="J70" s="709"/>
      <c r="L70" s="616"/>
    </row>
    <row r="71" spans="2:12" x14ac:dyDescent="0.25">
      <c r="B71" s="616"/>
      <c r="C71" s="709"/>
      <c r="D71" s="709"/>
      <c r="E71" s="709"/>
      <c r="F71" s="709"/>
      <c r="G71" s="709"/>
      <c r="H71" s="709"/>
      <c r="I71" s="709"/>
      <c r="J71" s="709"/>
      <c r="L71" s="616"/>
    </row>
    <row r="72" spans="2:12" x14ac:dyDescent="0.25">
      <c r="B72" s="616"/>
      <c r="C72" s="709"/>
      <c r="D72" s="709"/>
      <c r="E72" s="709"/>
      <c r="F72" s="709"/>
      <c r="G72" s="709"/>
      <c r="H72" s="709"/>
      <c r="I72" s="709"/>
      <c r="J72" s="709"/>
      <c r="L72" s="616"/>
    </row>
    <row r="73" spans="2:12" x14ac:dyDescent="0.25">
      <c r="B73" s="616"/>
      <c r="C73" s="709"/>
      <c r="D73" s="709"/>
      <c r="E73" s="709"/>
      <c r="F73" s="709"/>
      <c r="G73" s="709"/>
      <c r="H73" s="709"/>
      <c r="I73" s="709"/>
      <c r="J73" s="709"/>
      <c r="L73" s="616"/>
    </row>
    <row r="74" spans="2:12" x14ac:dyDescent="0.25">
      <c r="B74" s="616"/>
      <c r="C74" s="709"/>
      <c r="D74" s="709"/>
      <c r="E74" s="709"/>
      <c r="F74" s="709"/>
      <c r="G74" s="709"/>
      <c r="H74" s="709"/>
      <c r="I74" s="709"/>
      <c r="J74" s="709"/>
      <c r="L74" s="616"/>
    </row>
    <row r="75" spans="2:12" x14ac:dyDescent="0.25">
      <c r="B75" s="616"/>
      <c r="C75" s="709"/>
      <c r="D75" s="709"/>
      <c r="E75" s="709"/>
      <c r="F75" s="709"/>
      <c r="G75" s="709"/>
      <c r="H75" s="709"/>
      <c r="I75" s="709"/>
      <c r="J75" s="709"/>
      <c r="L75" s="616"/>
    </row>
    <row r="76" spans="2:12" s="539" customFormat="1" ht="12.65" x14ac:dyDescent="0.25">
      <c r="B76" s="540"/>
      <c r="C76" s="714"/>
      <c r="D76" s="737" t="s">
        <v>3010</v>
      </c>
      <c r="E76" s="738"/>
      <c r="F76" s="739" t="s">
        <v>3009</v>
      </c>
      <c r="G76" s="737" t="s">
        <v>3010</v>
      </c>
      <c r="H76" s="738"/>
      <c r="I76" s="738"/>
      <c r="J76" s="740" t="s">
        <v>3009</v>
      </c>
      <c r="K76" s="615"/>
      <c r="L76" s="540"/>
    </row>
    <row r="77" spans="2:12" s="539" customFormat="1" ht="14.4" customHeight="1" x14ac:dyDescent="0.25">
      <c r="B77" s="542"/>
      <c r="C77" s="741"/>
      <c r="D77" s="741"/>
      <c r="E77" s="741"/>
      <c r="F77" s="741"/>
      <c r="G77" s="741"/>
      <c r="H77" s="741"/>
      <c r="I77" s="741"/>
      <c r="J77" s="741"/>
      <c r="K77" s="541"/>
      <c r="L77" s="540"/>
    </row>
    <row r="78" spans="2:12" x14ac:dyDescent="0.25">
      <c r="C78" s="709"/>
      <c r="D78" s="709"/>
      <c r="E78" s="709"/>
      <c r="F78" s="709"/>
      <c r="G78" s="709"/>
      <c r="H78" s="709"/>
      <c r="I78" s="709"/>
      <c r="J78" s="709"/>
    </row>
    <row r="79" spans="2:12" x14ac:dyDescent="0.25">
      <c r="C79" s="709"/>
      <c r="D79" s="709"/>
      <c r="E79" s="709"/>
      <c r="F79" s="709"/>
      <c r="G79" s="709"/>
      <c r="H79" s="709"/>
      <c r="I79" s="709"/>
      <c r="J79" s="709"/>
    </row>
    <row r="80" spans="2:12" x14ac:dyDescent="0.25">
      <c r="C80" s="709"/>
      <c r="D80" s="709"/>
      <c r="E80" s="709"/>
      <c r="F80" s="709"/>
      <c r="G80" s="709"/>
      <c r="H80" s="709"/>
      <c r="I80" s="709"/>
      <c r="J80" s="709"/>
    </row>
    <row r="81" spans="2:47" s="539" customFormat="1" ht="6.9" customHeight="1" x14ac:dyDescent="0.25">
      <c r="B81" s="597"/>
      <c r="C81" s="742"/>
      <c r="D81" s="742"/>
      <c r="E81" s="742"/>
      <c r="F81" s="742"/>
      <c r="G81" s="742"/>
      <c r="H81" s="742"/>
      <c r="I81" s="742"/>
      <c r="J81" s="742"/>
      <c r="K81" s="596"/>
      <c r="L81" s="540"/>
    </row>
    <row r="82" spans="2:47" s="539" customFormat="1" ht="24.9" customHeight="1" x14ac:dyDescent="0.25">
      <c r="B82" s="540"/>
      <c r="C82" s="710" t="s">
        <v>95</v>
      </c>
      <c r="D82" s="714"/>
      <c r="E82" s="714"/>
      <c r="F82" s="714"/>
      <c r="G82" s="714"/>
      <c r="H82" s="714"/>
      <c r="I82" s="714"/>
      <c r="J82" s="714"/>
      <c r="L82" s="540"/>
    </row>
    <row r="83" spans="2:47" s="539" customFormat="1" ht="6.9" customHeight="1" x14ac:dyDescent="0.25">
      <c r="B83" s="540"/>
      <c r="C83" s="714"/>
      <c r="D83" s="714"/>
      <c r="E83" s="714"/>
      <c r="F83" s="714"/>
      <c r="G83" s="714"/>
      <c r="H83" s="714"/>
      <c r="I83" s="714"/>
      <c r="J83" s="714"/>
      <c r="L83" s="540"/>
    </row>
    <row r="84" spans="2:47" s="539" customFormat="1" ht="12.05" customHeight="1" x14ac:dyDescent="0.25">
      <c r="B84" s="540"/>
      <c r="C84" s="711" t="s">
        <v>15</v>
      </c>
      <c r="D84" s="714"/>
      <c r="E84" s="714"/>
      <c r="F84" s="714"/>
      <c r="G84" s="714"/>
      <c r="H84" s="714"/>
      <c r="I84" s="714"/>
      <c r="J84" s="714"/>
      <c r="L84" s="540"/>
    </row>
    <row r="85" spans="2:47" s="539" customFormat="1" ht="16.5" customHeight="1" x14ac:dyDescent="0.25">
      <c r="B85" s="540"/>
      <c r="C85" s="714"/>
      <c r="D85" s="714"/>
      <c r="E85" s="712" t="str">
        <f>E7</f>
        <v>Rekonstrukce plynové kotelny Rokycanské nemocnice</v>
      </c>
      <c r="F85" s="713"/>
      <c r="G85" s="713"/>
      <c r="H85" s="713"/>
      <c r="I85" s="714"/>
      <c r="J85" s="714"/>
      <c r="L85" s="540"/>
    </row>
    <row r="86" spans="2:47" s="539" customFormat="1" ht="12.05" customHeight="1" x14ac:dyDescent="0.25">
      <c r="B86" s="540"/>
      <c r="C86" s="711" t="s">
        <v>93</v>
      </c>
      <c r="D86" s="714"/>
      <c r="E86" s="714"/>
      <c r="F86" s="714"/>
      <c r="G86" s="714"/>
      <c r="H86" s="714"/>
      <c r="I86" s="714"/>
      <c r="J86" s="714"/>
      <c r="L86" s="540"/>
    </row>
    <row r="87" spans="2:47" s="539" customFormat="1" ht="16.5" customHeight="1" x14ac:dyDescent="0.25">
      <c r="B87" s="540"/>
      <c r="C87" s="714"/>
      <c r="D87" s="714"/>
      <c r="E87" s="715" t="str">
        <f>E9</f>
        <v>D.1.1.4c) - SO 01 Kotelna - Vytápění a kotelna (TOP)</v>
      </c>
      <c r="F87" s="716"/>
      <c r="G87" s="716"/>
      <c r="H87" s="716"/>
      <c r="I87" s="714"/>
      <c r="J87" s="714"/>
      <c r="L87" s="540"/>
    </row>
    <row r="88" spans="2:47" s="539" customFormat="1" ht="6.9" customHeight="1" x14ac:dyDescent="0.25">
      <c r="B88" s="540"/>
      <c r="C88" s="714"/>
      <c r="D88" s="714"/>
      <c r="E88" s="714"/>
      <c r="F88" s="714"/>
      <c r="G88" s="714"/>
      <c r="H88" s="714"/>
      <c r="I88" s="714"/>
      <c r="J88" s="714"/>
      <c r="L88" s="540"/>
    </row>
    <row r="89" spans="2:47" s="539" customFormat="1" ht="12.05" customHeight="1" x14ac:dyDescent="0.25">
      <c r="B89" s="540"/>
      <c r="C89" s="711" t="s">
        <v>21</v>
      </c>
      <c r="D89" s="714"/>
      <c r="E89" s="714"/>
      <c r="F89" s="717" t="str">
        <f>F12</f>
        <v>Rokycany</v>
      </c>
      <c r="G89" s="714"/>
      <c r="H89" s="714"/>
      <c r="I89" s="711" t="s">
        <v>23</v>
      </c>
      <c r="J89" s="718" t="str">
        <f>IF(J12="","",J12)</f>
        <v>15. 3. 2023</v>
      </c>
      <c r="L89" s="540"/>
    </row>
    <row r="90" spans="2:47" s="539" customFormat="1" ht="6.9" customHeight="1" x14ac:dyDescent="0.25">
      <c r="B90" s="540"/>
      <c r="C90" s="714"/>
      <c r="D90" s="714"/>
      <c r="E90" s="714"/>
      <c r="F90" s="714"/>
      <c r="G90" s="714"/>
      <c r="H90" s="714"/>
      <c r="I90" s="714"/>
      <c r="J90" s="714"/>
      <c r="L90" s="540"/>
    </row>
    <row r="91" spans="2:47" s="539" customFormat="1" ht="40.1" customHeight="1" x14ac:dyDescent="0.25">
      <c r="B91" s="540"/>
      <c r="C91" s="711" t="s">
        <v>27</v>
      </c>
      <c r="D91" s="714"/>
      <c r="E91" s="714"/>
      <c r="F91" s="717" t="str">
        <f>E15</f>
        <v>Plzeňský kraj, Škroupova 1760/18, 301 00 Plzeň</v>
      </c>
      <c r="G91" s="714"/>
      <c r="H91" s="714"/>
      <c r="I91" s="711" t="s">
        <v>34</v>
      </c>
      <c r="J91" s="743" t="str">
        <f>E21</f>
        <v xml:space="preserve">ČKJ Projekt s.r.o., Doležalova 1059, 198 00 Praha </v>
      </c>
      <c r="L91" s="540"/>
    </row>
    <row r="92" spans="2:47" s="539" customFormat="1" ht="15.2" customHeight="1" x14ac:dyDescent="0.25">
      <c r="B92" s="540"/>
      <c r="C92" s="711" t="s">
        <v>2995</v>
      </c>
      <c r="D92" s="714"/>
      <c r="E92" s="714"/>
      <c r="F92" s="717" t="str">
        <f>IF(E18="","",E18)</f>
        <v>Vyplň údaj</v>
      </c>
      <c r="G92" s="714"/>
      <c r="H92" s="714"/>
      <c r="I92" s="711" t="s">
        <v>38</v>
      </c>
      <c r="J92" s="743" t="str">
        <f>E24</f>
        <v>J.Seidl</v>
      </c>
      <c r="L92" s="540"/>
    </row>
    <row r="93" spans="2:47" s="539" customFormat="1" ht="10.3" customHeight="1" x14ac:dyDescent="0.25">
      <c r="B93" s="540"/>
      <c r="C93" s="714"/>
      <c r="D93" s="714"/>
      <c r="E93" s="714"/>
      <c r="F93" s="714"/>
      <c r="G93" s="714"/>
      <c r="H93" s="714"/>
      <c r="I93" s="714"/>
      <c r="J93" s="714"/>
      <c r="L93" s="540"/>
    </row>
    <row r="94" spans="2:47" s="539" customFormat="1" ht="29.25" customHeight="1" x14ac:dyDescent="0.25">
      <c r="B94" s="540"/>
      <c r="C94" s="777" t="s">
        <v>96</v>
      </c>
      <c r="D94" s="744"/>
      <c r="E94" s="744"/>
      <c r="F94" s="744"/>
      <c r="G94" s="744"/>
      <c r="H94" s="744"/>
      <c r="I94" s="744"/>
      <c r="J94" s="745" t="s">
        <v>97</v>
      </c>
      <c r="K94" s="598"/>
      <c r="L94" s="540"/>
    </row>
    <row r="95" spans="2:47" s="539" customFormat="1" ht="10.3" customHeight="1" x14ac:dyDescent="0.25">
      <c r="B95" s="540"/>
      <c r="C95" s="714"/>
      <c r="D95" s="714"/>
      <c r="E95" s="714"/>
      <c r="F95" s="714"/>
      <c r="G95" s="714"/>
      <c r="H95" s="714"/>
      <c r="I95" s="714"/>
      <c r="J95" s="714"/>
      <c r="L95" s="540"/>
    </row>
    <row r="96" spans="2:47" s="539" customFormat="1" ht="22.8" customHeight="1" x14ac:dyDescent="0.25">
      <c r="B96" s="540"/>
      <c r="C96" s="778" t="s">
        <v>3008</v>
      </c>
      <c r="D96" s="714"/>
      <c r="E96" s="714"/>
      <c r="F96" s="714"/>
      <c r="G96" s="714"/>
      <c r="H96" s="714"/>
      <c r="I96" s="714"/>
      <c r="J96" s="725">
        <f>J138</f>
        <v>0</v>
      </c>
      <c r="L96" s="540"/>
      <c r="AU96" s="543" t="s">
        <v>98</v>
      </c>
    </row>
    <row r="97" spans="2:65" s="610" customFormat="1" ht="24.9" customHeight="1" x14ac:dyDescent="0.25">
      <c r="B97" s="611"/>
      <c r="C97" s="779"/>
      <c r="D97" s="746" t="s">
        <v>105</v>
      </c>
      <c r="E97" s="747"/>
      <c r="F97" s="747"/>
      <c r="G97" s="747"/>
      <c r="H97" s="747"/>
      <c r="I97" s="747"/>
      <c r="J97" s="748">
        <f>J139</f>
        <v>0</v>
      </c>
      <c r="L97" s="611"/>
    </row>
    <row r="98" spans="2:65" s="612" customFormat="1" ht="19.899999999999999" customHeight="1" x14ac:dyDescent="0.25">
      <c r="B98" s="613"/>
      <c r="C98" s="780"/>
      <c r="D98" s="749" t="s">
        <v>107</v>
      </c>
      <c r="E98" s="750"/>
      <c r="F98" s="750"/>
      <c r="G98" s="750"/>
      <c r="H98" s="750"/>
      <c r="I98" s="750"/>
      <c r="J98" s="751">
        <f>J140</f>
        <v>0</v>
      </c>
      <c r="L98" s="613"/>
    </row>
    <row r="99" spans="2:65" s="612" customFormat="1" ht="19.899999999999999" customHeight="1" x14ac:dyDescent="0.25">
      <c r="B99" s="613"/>
      <c r="C99" s="780"/>
      <c r="D99" s="749" t="s">
        <v>493</v>
      </c>
      <c r="E99" s="750"/>
      <c r="F99" s="750"/>
      <c r="G99" s="750"/>
      <c r="H99" s="750"/>
      <c r="I99" s="750"/>
      <c r="J99" s="751">
        <f>J200</f>
        <v>0</v>
      </c>
      <c r="L99" s="613"/>
    </row>
    <row r="100" spans="2:65" s="612" customFormat="1" ht="19.899999999999999" customHeight="1" x14ac:dyDescent="0.25">
      <c r="B100" s="613"/>
      <c r="C100" s="780"/>
      <c r="D100" s="749" t="s">
        <v>110</v>
      </c>
      <c r="E100" s="750"/>
      <c r="F100" s="750"/>
      <c r="G100" s="750"/>
      <c r="H100" s="750"/>
      <c r="I100" s="750"/>
      <c r="J100" s="751">
        <f>J253</f>
        <v>0</v>
      </c>
      <c r="L100" s="613"/>
    </row>
    <row r="101" spans="2:65" s="612" customFormat="1" ht="19.899999999999999" customHeight="1" x14ac:dyDescent="0.25">
      <c r="B101" s="613"/>
      <c r="C101" s="780"/>
      <c r="D101" s="749" t="s">
        <v>111</v>
      </c>
      <c r="E101" s="750"/>
      <c r="F101" s="750"/>
      <c r="G101" s="750"/>
      <c r="H101" s="750"/>
      <c r="I101" s="750"/>
      <c r="J101" s="751">
        <f>J316</f>
        <v>0</v>
      </c>
      <c r="L101" s="613"/>
    </row>
    <row r="102" spans="2:65" s="612" customFormat="1" ht="19.899999999999999" customHeight="1" x14ac:dyDescent="0.25">
      <c r="B102" s="613"/>
      <c r="C102" s="780"/>
      <c r="D102" s="749" t="s">
        <v>3023</v>
      </c>
      <c r="E102" s="750"/>
      <c r="F102" s="750"/>
      <c r="G102" s="750"/>
      <c r="H102" s="750"/>
      <c r="I102" s="750"/>
      <c r="J102" s="751">
        <f>J382</f>
        <v>0</v>
      </c>
      <c r="L102" s="613"/>
    </row>
    <row r="103" spans="2:65" s="612" customFormat="1" ht="19.899999999999999" customHeight="1" x14ac:dyDescent="0.25">
      <c r="B103" s="613"/>
      <c r="C103" s="780"/>
      <c r="D103" s="749" t="s">
        <v>3024</v>
      </c>
      <c r="E103" s="750"/>
      <c r="F103" s="750"/>
      <c r="G103" s="750"/>
      <c r="H103" s="750"/>
      <c r="I103" s="750"/>
      <c r="J103" s="751">
        <f>J483</f>
        <v>0</v>
      </c>
      <c r="L103" s="613"/>
    </row>
    <row r="104" spans="2:65" s="612" customFormat="1" ht="19.899999999999999" customHeight="1" x14ac:dyDescent="0.25">
      <c r="B104" s="613"/>
      <c r="C104" s="780"/>
      <c r="D104" s="749" t="s">
        <v>113</v>
      </c>
      <c r="E104" s="750"/>
      <c r="F104" s="750"/>
      <c r="G104" s="750"/>
      <c r="H104" s="750"/>
      <c r="I104" s="750"/>
      <c r="J104" s="751">
        <f>J492</f>
        <v>0</v>
      </c>
      <c r="L104" s="613"/>
    </row>
    <row r="105" spans="2:65" s="612" customFormat="1" ht="19.899999999999999" customHeight="1" x14ac:dyDescent="0.25">
      <c r="B105" s="613"/>
      <c r="C105" s="780"/>
      <c r="D105" s="749" t="s">
        <v>3025</v>
      </c>
      <c r="E105" s="750"/>
      <c r="F105" s="750"/>
      <c r="G105" s="750"/>
      <c r="H105" s="750"/>
      <c r="I105" s="750"/>
      <c r="J105" s="751">
        <f>J503</f>
        <v>0</v>
      </c>
      <c r="L105" s="613"/>
    </row>
    <row r="106" spans="2:65" s="610" customFormat="1" ht="24.9" customHeight="1" x14ac:dyDescent="0.25">
      <c r="B106" s="611"/>
      <c r="C106" s="779"/>
      <c r="D106" s="746" t="s">
        <v>3005</v>
      </c>
      <c r="E106" s="747"/>
      <c r="F106" s="747"/>
      <c r="G106" s="747"/>
      <c r="H106" s="747"/>
      <c r="I106" s="747"/>
      <c r="J106" s="748">
        <f>J517</f>
        <v>0</v>
      </c>
      <c r="L106" s="611"/>
    </row>
    <row r="107" spans="2:65" s="612" customFormat="1" ht="19.899999999999999" customHeight="1" x14ac:dyDescent="0.25">
      <c r="B107" s="613"/>
      <c r="C107" s="780"/>
      <c r="D107" s="749" t="s">
        <v>3026</v>
      </c>
      <c r="E107" s="750"/>
      <c r="F107" s="750"/>
      <c r="G107" s="750"/>
      <c r="H107" s="750"/>
      <c r="I107" s="750"/>
      <c r="J107" s="751">
        <f>J518</f>
        <v>0</v>
      </c>
      <c r="L107" s="613"/>
    </row>
    <row r="108" spans="2:65" s="610" customFormat="1" ht="24.9" customHeight="1" x14ac:dyDescent="0.25">
      <c r="B108" s="611"/>
      <c r="C108" s="779"/>
      <c r="D108" s="746" t="s">
        <v>3003</v>
      </c>
      <c r="E108" s="747"/>
      <c r="F108" s="747"/>
      <c r="G108" s="747"/>
      <c r="H108" s="747"/>
      <c r="I108" s="747"/>
      <c r="J108" s="748">
        <f>J555</f>
        <v>0</v>
      </c>
      <c r="L108" s="611"/>
    </row>
    <row r="109" spans="2:65" s="539" customFormat="1" ht="21.9" customHeight="1" x14ac:dyDescent="0.25">
      <c r="B109" s="540"/>
      <c r="C109" s="714"/>
      <c r="D109" s="714"/>
      <c r="E109" s="714"/>
      <c r="F109" s="714"/>
      <c r="G109" s="714"/>
      <c r="H109" s="714"/>
      <c r="I109" s="714"/>
      <c r="J109" s="714"/>
      <c r="L109" s="540"/>
    </row>
    <row r="110" spans="2:65" s="539" customFormat="1" ht="6.9" customHeight="1" x14ac:dyDescent="0.25">
      <c r="B110" s="540"/>
      <c r="C110" s="714"/>
      <c r="D110" s="714"/>
      <c r="E110" s="714"/>
      <c r="F110" s="714"/>
      <c r="G110" s="714"/>
      <c r="H110" s="714"/>
      <c r="I110" s="714"/>
      <c r="J110" s="714"/>
      <c r="L110" s="540"/>
    </row>
    <row r="111" spans="2:65" s="539" customFormat="1" ht="29.25" customHeight="1" x14ac:dyDescent="0.25">
      <c r="B111" s="540"/>
      <c r="C111" s="778" t="s">
        <v>3002</v>
      </c>
      <c r="D111" s="714"/>
      <c r="E111" s="714"/>
      <c r="F111" s="714"/>
      <c r="G111" s="714"/>
      <c r="H111" s="714"/>
      <c r="I111" s="714"/>
      <c r="J111" s="781">
        <f>ROUND(J112 + J113 + J114 + J115 + J116 + J117,2)</f>
        <v>0</v>
      </c>
      <c r="L111" s="540"/>
      <c r="N111" s="552" t="s">
        <v>45</v>
      </c>
    </row>
    <row r="112" spans="2:65" s="539" customFormat="1" ht="18" customHeight="1" x14ac:dyDescent="0.25">
      <c r="B112" s="557"/>
      <c r="C112" s="547"/>
      <c r="D112" s="607" t="s">
        <v>3001</v>
      </c>
      <c r="E112" s="606"/>
      <c r="F112" s="606"/>
      <c r="G112" s="547"/>
      <c r="H112" s="547"/>
      <c r="I112" s="547"/>
      <c r="J112" s="604">
        <v>0</v>
      </c>
      <c r="K112" s="547"/>
      <c r="L112" s="557"/>
      <c r="M112" s="547"/>
      <c r="N112" s="603" t="s">
        <v>46</v>
      </c>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7"/>
      <c r="AY112" s="601" t="s">
        <v>481</v>
      </c>
      <c r="AZ112" s="547"/>
      <c r="BA112" s="547"/>
      <c r="BB112" s="547"/>
      <c r="BC112" s="547"/>
      <c r="BD112" s="547"/>
      <c r="BE112" s="602">
        <f t="shared" ref="BE112:BE117" si="0">IF(N112="základní",J112,0)</f>
        <v>0</v>
      </c>
      <c r="BF112" s="602">
        <f t="shared" ref="BF112:BF117" si="1">IF(N112="snížená",J112,0)</f>
        <v>0</v>
      </c>
      <c r="BG112" s="602">
        <f t="shared" ref="BG112:BG117" si="2">IF(N112="zákl. přenesená",J112,0)</f>
        <v>0</v>
      </c>
      <c r="BH112" s="602">
        <f t="shared" ref="BH112:BH117" si="3">IF(N112="sníž. přenesená",J112,0)</f>
        <v>0</v>
      </c>
      <c r="BI112" s="602">
        <f t="shared" ref="BI112:BI117" si="4">IF(N112="nulová",J112,0)</f>
        <v>0</v>
      </c>
      <c r="BJ112" s="601" t="s">
        <v>83</v>
      </c>
      <c r="BK112" s="547"/>
      <c r="BL112" s="547"/>
      <c r="BM112" s="547"/>
    </row>
    <row r="113" spans="2:65" s="539" customFormat="1" ht="18" customHeight="1" x14ac:dyDescent="0.25">
      <c r="B113" s="557"/>
      <c r="C113" s="547"/>
      <c r="D113" s="607" t="s">
        <v>3000</v>
      </c>
      <c r="E113" s="606"/>
      <c r="F113" s="606"/>
      <c r="G113" s="547"/>
      <c r="H113" s="547"/>
      <c r="I113" s="547"/>
      <c r="J113" s="604">
        <v>0</v>
      </c>
      <c r="K113" s="547"/>
      <c r="L113" s="557"/>
      <c r="M113" s="547"/>
      <c r="N113" s="603" t="s">
        <v>46</v>
      </c>
      <c r="O113" s="547"/>
      <c r="P113" s="547"/>
      <c r="Q113" s="547"/>
      <c r="R113" s="547"/>
      <c r="S113" s="547"/>
      <c r="T113" s="547"/>
      <c r="U113" s="547"/>
      <c r="V113" s="547"/>
      <c r="W113" s="547"/>
      <c r="X113" s="547"/>
      <c r="Y113" s="547"/>
      <c r="Z113" s="547"/>
      <c r="AA113" s="547"/>
      <c r="AB113" s="547"/>
      <c r="AC113" s="547"/>
      <c r="AD113" s="547"/>
      <c r="AE113" s="547"/>
      <c r="AF113" s="547"/>
      <c r="AG113" s="547"/>
      <c r="AH113" s="547"/>
      <c r="AI113" s="547"/>
      <c r="AJ113" s="547"/>
      <c r="AK113" s="547"/>
      <c r="AL113" s="547"/>
      <c r="AM113" s="547"/>
      <c r="AN113" s="547"/>
      <c r="AO113" s="547"/>
      <c r="AP113" s="547"/>
      <c r="AQ113" s="547"/>
      <c r="AR113" s="547"/>
      <c r="AS113" s="547"/>
      <c r="AT113" s="547"/>
      <c r="AU113" s="547"/>
      <c r="AV113" s="547"/>
      <c r="AW113" s="547"/>
      <c r="AX113" s="547"/>
      <c r="AY113" s="601" t="s">
        <v>481</v>
      </c>
      <c r="AZ113" s="547"/>
      <c r="BA113" s="547"/>
      <c r="BB113" s="547"/>
      <c r="BC113" s="547"/>
      <c r="BD113" s="547"/>
      <c r="BE113" s="602">
        <f t="shared" si="0"/>
        <v>0</v>
      </c>
      <c r="BF113" s="602">
        <f t="shared" si="1"/>
        <v>0</v>
      </c>
      <c r="BG113" s="602">
        <f t="shared" si="2"/>
        <v>0</v>
      </c>
      <c r="BH113" s="602">
        <f t="shared" si="3"/>
        <v>0</v>
      </c>
      <c r="BI113" s="602">
        <f t="shared" si="4"/>
        <v>0</v>
      </c>
      <c r="BJ113" s="601" t="s">
        <v>83</v>
      </c>
      <c r="BK113" s="547"/>
      <c r="BL113" s="547"/>
      <c r="BM113" s="547"/>
    </row>
    <row r="114" spans="2:65" s="539" customFormat="1" ht="18" customHeight="1" x14ac:dyDescent="0.25">
      <c r="B114" s="557"/>
      <c r="C114" s="547"/>
      <c r="D114" s="607" t="s">
        <v>485</v>
      </c>
      <c r="E114" s="606"/>
      <c r="F114" s="606"/>
      <c r="G114" s="547"/>
      <c r="H114" s="547"/>
      <c r="I114" s="547"/>
      <c r="J114" s="604">
        <v>0</v>
      </c>
      <c r="K114" s="547"/>
      <c r="L114" s="557"/>
      <c r="M114" s="547"/>
      <c r="N114" s="603" t="s">
        <v>46</v>
      </c>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47"/>
      <c r="AY114" s="601" t="s">
        <v>481</v>
      </c>
      <c r="AZ114" s="547"/>
      <c r="BA114" s="547"/>
      <c r="BB114" s="547"/>
      <c r="BC114" s="547"/>
      <c r="BD114" s="547"/>
      <c r="BE114" s="602">
        <f t="shared" si="0"/>
        <v>0</v>
      </c>
      <c r="BF114" s="602">
        <f t="shared" si="1"/>
        <v>0</v>
      </c>
      <c r="BG114" s="602">
        <f t="shared" si="2"/>
        <v>0</v>
      </c>
      <c r="BH114" s="602">
        <f t="shared" si="3"/>
        <v>0</v>
      </c>
      <c r="BI114" s="602">
        <f t="shared" si="4"/>
        <v>0</v>
      </c>
      <c r="BJ114" s="601" t="s">
        <v>83</v>
      </c>
      <c r="BK114" s="547"/>
      <c r="BL114" s="547"/>
      <c r="BM114" s="547"/>
    </row>
    <row r="115" spans="2:65" s="539" customFormat="1" ht="18" customHeight="1" x14ac:dyDescent="0.25">
      <c r="B115" s="557"/>
      <c r="C115" s="547"/>
      <c r="D115" s="607" t="s">
        <v>487</v>
      </c>
      <c r="E115" s="606"/>
      <c r="F115" s="606"/>
      <c r="G115" s="547"/>
      <c r="H115" s="547"/>
      <c r="I115" s="547"/>
      <c r="J115" s="604">
        <v>0</v>
      </c>
      <c r="K115" s="547"/>
      <c r="L115" s="557"/>
      <c r="M115" s="547"/>
      <c r="N115" s="603" t="s">
        <v>46</v>
      </c>
      <c r="O115" s="547"/>
      <c r="P115" s="547"/>
      <c r="Q115" s="547"/>
      <c r="R115" s="547"/>
      <c r="S115" s="547"/>
      <c r="T115" s="547"/>
      <c r="U115" s="547"/>
      <c r="V115" s="547"/>
      <c r="W115" s="547"/>
      <c r="X115" s="547"/>
      <c r="Y115" s="547"/>
      <c r="Z115" s="547"/>
      <c r="AA115" s="547"/>
      <c r="AB115" s="547"/>
      <c r="AC115" s="547"/>
      <c r="AD115" s="547"/>
      <c r="AE115" s="547"/>
      <c r="AF115" s="547"/>
      <c r="AG115" s="547"/>
      <c r="AH115" s="547"/>
      <c r="AI115" s="547"/>
      <c r="AJ115" s="547"/>
      <c r="AK115" s="547"/>
      <c r="AL115" s="547"/>
      <c r="AM115" s="547"/>
      <c r="AN115" s="547"/>
      <c r="AO115" s="547"/>
      <c r="AP115" s="547"/>
      <c r="AQ115" s="547"/>
      <c r="AR115" s="547"/>
      <c r="AS115" s="547"/>
      <c r="AT115" s="547"/>
      <c r="AU115" s="547"/>
      <c r="AV115" s="547"/>
      <c r="AW115" s="547"/>
      <c r="AX115" s="547"/>
      <c r="AY115" s="601" t="s">
        <v>481</v>
      </c>
      <c r="AZ115" s="547"/>
      <c r="BA115" s="547"/>
      <c r="BB115" s="547"/>
      <c r="BC115" s="547"/>
      <c r="BD115" s="547"/>
      <c r="BE115" s="602">
        <f t="shared" si="0"/>
        <v>0</v>
      </c>
      <c r="BF115" s="602">
        <f t="shared" si="1"/>
        <v>0</v>
      </c>
      <c r="BG115" s="602">
        <f t="shared" si="2"/>
        <v>0</v>
      </c>
      <c r="BH115" s="602">
        <f t="shared" si="3"/>
        <v>0</v>
      </c>
      <c r="BI115" s="602">
        <f t="shared" si="4"/>
        <v>0</v>
      </c>
      <c r="BJ115" s="601" t="s">
        <v>83</v>
      </c>
      <c r="BK115" s="547"/>
      <c r="BL115" s="547"/>
      <c r="BM115" s="547"/>
    </row>
    <row r="116" spans="2:65" s="539" customFormat="1" ht="18" customHeight="1" x14ac:dyDescent="0.25">
      <c r="B116" s="557"/>
      <c r="C116" s="547"/>
      <c r="D116" s="607" t="s">
        <v>2999</v>
      </c>
      <c r="E116" s="606"/>
      <c r="F116" s="606"/>
      <c r="G116" s="547"/>
      <c r="H116" s="547"/>
      <c r="I116" s="547"/>
      <c r="J116" s="604">
        <v>0</v>
      </c>
      <c r="K116" s="547"/>
      <c r="L116" s="557"/>
      <c r="M116" s="547"/>
      <c r="N116" s="603" t="s">
        <v>46</v>
      </c>
      <c r="O116" s="547"/>
      <c r="P116" s="547"/>
      <c r="Q116" s="547"/>
      <c r="R116" s="547"/>
      <c r="S116" s="547"/>
      <c r="T116" s="547"/>
      <c r="U116" s="547"/>
      <c r="V116" s="547"/>
      <c r="W116" s="547"/>
      <c r="X116" s="547"/>
      <c r="Y116" s="547"/>
      <c r="Z116" s="547"/>
      <c r="AA116" s="547"/>
      <c r="AB116" s="547"/>
      <c r="AC116" s="547"/>
      <c r="AD116" s="547"/>
      <c r="AE116" s="547"/>
      <c r="AF116" s="547"/>
      <c r="AG116" s="547"/>
      <c r="AH116" s="547"/>
      <c r="AI116" s="547"/>
      <c r="AJ116" s="547"/>
      <c r="AK116" s="547"/>
      <c r="AL116" s="547"/>
      <c r="AM116" s="547"/>
      <c r="AN116" s="547"/>
      <c r="AO116" s="547"/>
      <c r="AP116" s="547"/>
      <c r="AQ116" s="547"/>
      <c r="AR116" s="547"/>
      <c r="AS116" s="547"/>
      <c r="AT116" s="547"/>
      <c r="AU116" s="547"/>
      <c r="AV116" s="547"/>
      <c r="AW116" s="547"/>
      <c r="AX116" s="547"/>
      <c r="AY116" s="601" t="s">
        <v>481</v>
      </c>
      <c r="AZ116" s="547"/>
      <c r="BA116" s="547"/>
      <c r="BB116" s="547"/>
      <c r="BC116" s="547"/>
      <c r="BD116" s="547"/>
      <c r="BE116" s="602">
        <f t="shared" si="0"/>
        <v>0</v>
      </c>
      <c r="BF116" s="602">
        <f t="shared" si="1"/>
        <v>0</v>
      </c>
      <c r="BG116" s="602">
        <f t="shared" si="2"/>
        <v>0</v>
      </c>
      <c r="BH116" s="602">
        <f t="shared" si="3"/>
        <v>0</v>
      </c>
      <c r="BI116" s="602">
        <f t="shared" si="4"/>
        <v>0</v>
      </c>
      <c r="BJ116" s="601" t="s">
        <v>83</v>
      </c>
      <c r="BK116" s="547"/>
      <c r="BL116" s="547"/>
      <c r="BM116" s="547"/>
    </row>
    <row r="117" spans="2:65" s="539" customFormat="1" ht="18" customHeight="1" x14ac:dyDescent="0.25">
      <c r="B117" s="557"/>
      <c r="C117" s="547"/>
      <c r="D117" s="605" t="s">
        <v>2998</v>
      </c>
      <c r="E117" s="547"/>
      <c r="F117" s="547"/>
      <c r="G117" s="547"/>
      <c r="H117" s="547"/>
      <c r="I117" s="547"/>
      <c r="J117" s="604">
        <f>ROUND(J30*T117,2)</f>
        <v>0</v>
      </c>
      <c r="K117" s="547"/>
      <c r="L117" s="557"/>
      <c r="M117" s="547"/>
      <c r="N117" s="603" t="s">
        <v>46</v>
      </c>
      <c r="O117" s="547"/>
      <c r="P117" s="547"/>
      <c r="Q117" s="547"/>
      <c r="R117" s="547"/>
      <c r="S117" s="547"/>
      <c r="T117" s="547"/>
      <c r="U117" s="547"/>
      <c r="V117" s="547"/>
      <c r="W117" s="547"/>
      <c r="X117" s="547"/>
      <c r="Y117" s="547"/>
      <c r="Z117" s="547"/>
      <c r="AA117" s="547"/>
      <c r="AB117" s="547"/>
      <c r="AC117" s="547"/>
      <c r="AD117" s="547"/>
      <c r="AE117" s="547"/>
      <c r="AF117" s="547"/>
      <c r="AG117" s="547"/>
      <c r="AH117" s="547"/>
      <c r="AI117" s="547"/>
      <c r="AJ117" s="547"/>
      <c r="AK117" s="547"/>
      <c r="AL117" s="547"/>
      <c r="AM117" s="547"/>
      <c r="AN117" s="547"/>
      <c r="AO117" s="547"/>
      <c r="AP117" s="547"/>
      <c r="AQ117" s="547"/>
      <c r="AR117" s="547"/>
      <c r="AS117" s="547"/>
      <c r="AT117" s="547"/>
      <c r="AU117" s="547"/>
      <c r="AV117" s="547"/>
      <c r="AW117" s="547"/>
      <c r="AX117" s="547"/>
      <c r="AY117" s="601" t="s">
        <v>2997</v>
      </c>
      <c r="AZ117" s="547"/>
      <c r="BA117" s="547"/>
      <c r="BB117" s="547"/>
      <c r="BC117" s="547"/>
      <c r="BD117" s="547"/>
      <c r="BE117" s="602">
        <f t="shared" si="0"/>
        <v>0</v>
      </c>
      <c r="BF117" s="602">
        <f t="shared" si="1"/>
        <v>0</v>
      </c>
      <c r="BG117" s="602">
        <f t="shared" si="2"/>
        <v>0</v>
      </c>
      <c r="BH117" s="602">
        <f t="shared" si="3"/>
        <v>0</v>
      </c>
      <c r="BI117" s="602">
        <f t="shared" si="4"/>
        <v>0</v>
      </c>
      <c r="BJ117" s="601" t="s">
        <v>83</v>
      </c>
      <c r="BK117" s="547"/>
      <c r="BL117" s="547"/>
      <c r="BM117" s="547"/>
    </row>
    <row r="118" spans="2:65" s="539" customFormat="1" x14ac:dyDescent="0.25">
      <c r="B118" s="540"/>
      <c r="L118" s="540"/>
    </row>
    <row r="119" spans="2:65" s="539" customFormat="1" ht="29.25" customHeight="1" x14ac:dyDescent="0.25">
      <c r="B119" s="540"/>
      <c r="C119" s="600" t="s">
        <v>2996</v>
      </c>
      <c r="D119" s="598"/>
      <c r="E119" s="598"/>
      <c r="F119" s="598"/>
      <c r="G119" s="598"/>
      <c r="H119" s="598"/>
      <c r="I119" s="598"/>
      <c r="J119" s="599">
        <f>ROUND(J96+J111,2)</f>
        <v>0</v>
      </c>
      <c r="K119" s="598"/>
      <c r="L119" s="540"/>
    </row>
    <row r="120" spans="2:65" s="539" customFormat="1" ht="6.9" customHeight="1" x14ac:dyDescent="0.25">
      <c r="B120" s="542"/>
      <c r="C120" s="541"/>
      <c r="D120" s="541"/>
      <c r="E120" s="541"/>
      <c r="F120" s="541"/>
      <c r="G120" s="541"/>
      <c r="H120" s="541"/>
      <c r="I120" s="541"/>
      <c r="J120" s="541"/>
      <c r="K120" s="541"/>
      <c r="L120" s="540"/>
    </row>
    <row r="124" spans="2:65" s="539" customFormat="1" ht="6.9" customHeight="1" x14ac:dyDescent="0.25">
      <c r="B124" s="597"/>
      <c r="C124" s="596"/>
      <c r="D124" s="596"/>
      <c r="E124" s="596"/>
      <c r="F124" s="596"/>
      <c r="G124" s="596"/>
      <c r="H124" s="596"/>
      <c r="I124" s="596"/>
      <c r="J124" s="596"/>
      <c r="K124" s="596"/>
      <c r="L124" s="540"/>
    </row>
    <row r="125" spans="2:65" s="539" customFormat="1" ht="24.9" customHeight="1" x14ac:dyDescent="0.25">
      <c r="B125" s="540"/>
      <c r="C125" s="595" t="s">
        <v>116</v>
      </c>
      <c r="D125" s="714"/>
      <c r="E125" s="714"/>
      <c r="F125" s="714"/>
      <c r="G125" s="714"/>
      <c r="H125" s="714"/>
      <c r="I125" s="714"/>
      <c r="J125" s="714"/>
      <c r="L125" s="540"/>
    </row>
    <row r="126" spans="2:65" s="539" customFormat="1" ht="6.9" customHeight="1" x14ac:dyDescent="0.25">
      <c r="B126" s="540"/>
      <c r="D126" s="714"/>
      <c r="E126" s="714"/>
      <c r="F126" s="714"/>
      <c r="G126" s="714"/>
      <c r="H126" s="714"/>
      <c r="I126" s="714"/>
      <c r="J126" s="714"/>
      <c r="L126" s="540"/>
    </row>
    <row r="127" spans="2:65" s="539" customFormat="1" ht="12.05" customHeight="1" x14ac:dyDescent="0.25">
      <c r="B127" s="540"/>
      <c r="C127" s="589" t="s">
        <v>15</v>
      </c>
      <c r="D127" s="714"/>
      <c r="E127" s="714"/>
      <c r="F127" s="714"/>
      <c r="G127" s="714"/>
      <c r="H127" s="714"/>
      <c r="I127" s="714"/>
      <c r="J127" s="714"/>
      <c r="L127" s="540"/>
    </row>
    <row r="128" spans="2:65" s="539" customFormat="1" ht="16.5" customHeight="1" x14ac:dyDescent="0.25">
      <c r="B128" s="540"/>
      <c r="D128" s="714"/>
      <c r="E128" s="712" t="str">
        <f>E7</f>
        <v>Rekonstrukce plynové kotelny Rokycanské nemocnice</v>
      </c>
      <c r="F128" s="713"/>
      <c r="G128" s="713"/>
      <c r="H128" s="713"/>
      <c r="I128" s="714"/>
      <c r="J128" s="714"/>
      <c r="L128" s="540"/>
    </row>
    <row r="129" spans="2:65" s="539" customFormat="1" ht="12.05" customHeight="1" x14ac:dyDescent="0.25">
      <c r="B129" s="540"/>
      <c r="C129" s="589" t="s">
        <v>93</v>
      </c>
      <c r="D129" s="714"/>
      <c r="E129" s="714"/>
      <c r="F129" s="714"/>
      <c r="G129" s="714"/>
      <c r="H129" s="714"/>
      <c r="I129" s="714"/>
      <c r="J129" s="714"/>
      <c r="L129" s="540"/>
    </row>
    <row r="130" spans="2:65" s="539" customFormat="1" ht="16.5" customHeight="1" x14ac:dyDescent="0.25">
      <c r="B130" s="540"/>
      <c r="D130" s="714"/>
      <c r="E130" s="715" t="str">
        <f>E9</f>
        <v>D.1.1.4c) - SO 01 Kotelna - Vytápění a kotelna (TOP)</v>
      </c>
      <c r="F130" s="716"/>
      <c r="G130" s="716"/>
      <c r="H130" s="716"/>
      <c r="I130" s="714"/>
      <c r="J130" s="714"/>
      <c r="L130" s="540"/>
    </row>
    <row r="131" spans="2:65" s="539" customFormat="1" ht="6.9" customHeight="1" x14ac:dyDescent="0.25">
      <c r="B131" s="540"/>
      <c r="D131" s="714"/>
      <c r="E131" s="714"/>
      <c r="F131" s="714"/>
      <c r="G131" s="714"/>
      <c r="H131" s="714"/>
      <c r="I131" s="714"/>
      <c r="J131" s="714"/>
      <c r="L131" s="540"/>
    </row>
    <row r="132" spans="2:65" s="539" customFormat="1" ht="12.05" customHeight="1" x14ac:dyDescent="0.25">
      <c r="B132" s="540"/>
      <c r="C132" s="589" t="s">
        <v>21</v>
      </c>
      <c r="D132" s="714"/>
      <c r="E132" s="714"/>
      <c r="F132" s="717" t="str">
        <f>F12</f>
        <v>Rokycany</v>
      </c>
      <c r="G132" s="714"/>
      <c r="H132" s="714"/>
      <c r="I132" s="711" t="s">
        <v>23</v>
      </c>
      <c r="J132" s="718" t="str">
        <f>IF(J12="","",J12)</f>
        <v>15. 3. 2023</v>
      </c>
      <c r="L132" s="540"/>
    </row>
    <row r="133" spans="2:65" s="539" customFormat="1" ht="6.9" customHeight="1" x14ac:dyDescent="0.25">
      <c r="B133" s="540"/>
      <c r="D133" s="714"/>
      <c r="E133" s="714"/>
      <c r="F133" s="714"/>
      <c r="G133" s="714"/>
      <c r="H133" s="714"/>
      <c r="I133" s="714"/>
      <c r="J133" s="714"/>
      <c r="L133" s="540"/>
    </row>
    <row r="134" spans="2:65" s="539" customFormat="1" ht="40.1" customHeight="1" x14ac:dyDescent="0.25">
      <c r="B134" s="540"/>
      <c r="C134" s="589" t="s">
        <v>27</v>
      </c>
      <c r="D134" s="714"/>
      <c r="E134" s="714"/>
      <c r="F134" s="717" t="str">
        <f>E15</f>
        <v>Plzeňský kraj, Škroupova 1760/18, 301 00 Plzeň</v>
      </c>
      <c r="G134" s="714"/>
      <c r="H134" s="714"/>
      <c r="I134" s="711" t="s">
        <v>34</v>
      </c>
      <c r="J134" s="743" t="str">
        <f>E21</f>
        <v xml:space="preserve">ČKJ Projekt s.r.o., Doležalova 1059, 198 00 Praha </v>
      </c>
      <c r="L134" s="540"/>
    </row>
    <row r="135" spans="2:65" s="539" customFormat="1" ht="15.2" customHeight="1" x14ac:dyDescent="0.25">
      <c r="B135" s="540"/>
      <c r="C135" s="589" t="s">
        <v>2995</v>
      </c>
      <c r="D135" s="714"/>
      <c r="E135" s="714"/>
      <c r="F135" s="717" t="str">
        <f>IF(E18="","",E18)</f>
        <v>Vyplň údaj</v>
      </c>
      <c r="G135" s="714"/>
      <c r="H135" s="714"/>
      <c r="I135" s="711" t="s">
        <v>38</v>
      </c>
      <c r="J135" s="743" t="str">
        <f>E24</f>
        <v>J.Seidl</v>
      </c>
      <c r="L135" s="540"/>
    </row>
    <row r="136" spans="2:65" s="539" customFormat="1" ht="10.3" customHeight="1" x14ac:dyDescent="0.25">
      <c r="B136" s="540"/>
      <c r="D136" s="714"/>
      <c r="E136" s="714"/>
      <c r="F136" s="714"/>
      <c r="G136" s="714"/>
      <c r="H136" s="714"/>
      <c r="I136" s="714"/>
      <c r="J136" s="714"/>
      <c r="L136" s="540"/>
    </row>
    <row r="137" spans="2:65" s="581" customFormat="1" ht="29.25" customHeight="1" x14ac:dyDescent="0.25">
      <c r="B137" s="585"/>
      <c r="C137" s="588" t="s">
        <v>117</v>
      </c>
      <c r="D137" s="753" t="s">
        <v>60</v>
      </c>
      <c r="E137" s="753" t="s">
        <v>56</v>
      </c>
      <c r="F137" s="753" t="s">
        <v>57</v>
      </c>
      <c r="G137" s="753" t="s">
        <v>118</v>
      </c>
      <c r="H137" s="753" t="s">
        <v>119</v>
      </c>
      <c r="I137" s="753" t="s">
        <v>120</v>
      </c>
      <c r="J137" s="771" t="s">
        <v>97</v>
      </c>
      <c r="K137" s="586" t="s">
        <v>121</v>
      </c>
      <c r="L137" s="585"/>
      <c r="M137" s="584" t="s">
        <v>3</v>
      </c>
      <c r="N137" s="583" t="s">
        <v>45</v>
      </c>
      <c r="O137" s="583" t="s">
        <v>122</v>
      </c>
      <c r="P137" s="583" t="s">
        <v>123</v>
      </c>
      <c r="Q137" s="583" t="s">
        <v>124</v>
      </c>
      <c r="R137" s="583" t="s">
        <v>125</v>
      </c>
      <c r="S137" s="583" t="s">
        <v>126</v>
      </c>
      <c r="T137" s="582" t="s">
        <v>127</v>
      </c>
    </row>
    <row r="138" spans="2:65" s="539" customFormat="1" ht="22.8" customHeight="1" x14ac:dyDescent="0.35">
      <c r="B138" s="540"/>
      <c r="C138" s="580" t="s">
        <v>128</v>
      </c>
      <c r="D138" s="714"/>
      <c r="E138" s="714"/>
      <c r="F138" s="714"/>
      <c r="G138" s="714"/>
      <c r="H138" s="714"/>
      <c r="I138" s="714"/>
      <c r="J138" s="772">
        <f>BK138</f>
        <v>0</v>
      </c>
      <c r="L138" s="540"/>
      <c r="M138" s="579"/>
      <c r="N138" s="577"/>
      <c r="O138" s="577"/>
      <c r="P138" s="578">
        <f>P139+P517+P555</f>
        <v>0</v>
      </c>
      <c r="Q138" s="577"/>
      <c r="R138" s="578">
        <f>R139+R517+R555</f>
        <v>14.728189999999996</v>
      </c>
      <c r="S138" s="577"/>
      <c r="T138" s="576">
        <f>T139+T517+T555</f>
        <v>0</v>
      </c>
      <c r="AT138" s="543" t="s">
        <v>74</v>
      </c>
      <c r="AU138" s="543" t="s">
        <v>98</v>
      </c>
      <c r="BK138" s="575">
        <f>BK139+BK517+BK555</f>
        <v>0</v>
      </c>
    </row>
    <row r="139" spans="2:65" s="560" customFormat="1" ht="25.95" customHeight="1" x14ac:dyDescent="0.35">
      <c r="B139" s="567"/>
      <c r="D139" s="756" t="s">
        <v>74</v>
      </c>
      <c r="E139" s="757" t="s">
        <v>233</v>
      </c>
      <c r="F139" s="757" t="s">
        <v>234</v>
      </c>
      <c r="G139" s="755"/>
      <c r="H139" s="755"/>
      <c r="I139" s="755"/>
      <c r="J139" s="773">
        <f>BK139</f>
        <v>0</v>
      </c>
      <c r="L139" s="567"/>
      <c r="M139" s="566"/>
      <c r="P139" s="565">
        <f>P140+P200+P253+P316+P382+P483+P492+P503</f>
        <v>0</v>
      </c>
      <c r="R139" s="565">
        <f>R140+R200+R253+R316+R382+R483+R492+R503</f>
        <v>14.725889999999996</v>
      </c>
      <c r="T139" s="564">
        <f>T140+T200+T253+T316+T382+T483+T492+T503</f>
        <v>0</v>
      </c>
      <c r="AR139" s="562" t="s">
        <v>85</v>
      </c>
      <c r="AT139" s="563" t="s">
        <v>74</v>
      </c>
      <c r="AU139" s="563" t="s">
        <v>75</v>
      </c>
      <c r="AY139" s="562" t="s">
        <v>131</v>
      </c>
      <c r="BK139" s="561">
        <f>BK140+BK200+BK253+BK316+BK382+BK483+BK492+BK503</f>
        <v>0</v>
      </c>
    </row>
    <row r="140" spans="2:65" s="560" customFormat="1" ht="22.8" customHeight="1" x14ac:dyDescent="0.3">
      <c r="B140" s="567"/>
      <c r="D140" s="756" t="s">
        <v>74</v>
      </c>
      <c r="E140" s="758" t="s">
        <v>273</v>
      </c>
      <c r="F140" s="758" t="s">
        <v>274</v>
      </c>
      <c r="G140" s="755"/>
      <c r="H140" s="755"/>
      <c r="I140" s="755"/>
      <c r="J140" s="774">
        <f>BK140</f>
        <v>0</v>
      </c>
      <c r="L140" s="567"/>
      <c r="M140" s="566"/>
      <c r="P140" s="565">
        <f>SUM(P141:P199)</f>
        <v>0</v>
      </c>
      <c r="R140" s="565">
        <f>SUM(R141:R199)</f>
        <v>0.99532999999999994</v>
      </c>
      <c r="T140" s="564">
        <f>SUM(T141:T199)</f>
        <v>0</v>
      </c>
      <c r="AR140" s="562" t="s">
        <v>85</v>
      </c>
      <c r="AT140" s="563" t="s">
        <v>74</v>
      </c>
      <c r="AU140" s="563" t="s">
        <v>83</v>
      </c>
      <c r="AY140" s="562" t="s">
        <v>131</v>
      </c>
      <c r="BK140" s="561">
        <f>SUM(BK141:BK199)</f>
        <v>0</v>
      </c>
    </row>
    <row r="141" spans="2:65" s="539" customFormat="1" ht="33" customHeight="1" x14ac:dyDescent="0.25">
      <c r="B141" s="557"/>
      <c r="C141" s="556" t="s">
        <v>83</v>
      </c>
      <c r="D141" s="759" t="s">
        <v>133</v>
      </c>
      <c r="E141" s="760" t="s">
        <v>3027</v>
      </c>
      <c r="F141" s="761" t="s">
        <v>3028</v>
      </c>
      <c r="G141" s="762" t="s">
        <v>278</v>
      </c>
      <c r="H141" s="763">
        <v>218</v>
      </c>
      <c r="I141" s="555"/>
      <c r="J141" s="775">
        <f>ROUND(I141*H141,2)</f>
        <v>0</v>
      </c>
      <c r="K141" s="554"/>
      <c r="L141" s="540"/>
      <c r="M141" s="553" t="s">
        <v>3</v>
      </c>
      <c r="N141" s="552" t="s">
        <v>46</v>
      </c>
      <c r="P141" s="551">
        <f>O141*H141</f>
        <v>0</v>
      </c>
      <c r="Q141" s="551">
        <v>1.9000000000000001E-4</v>
      </c>
      <c r="R141" s="551">
        <f>Q141*H141</f>
        <v>4.1420000000000005E-2</v>
      </c>
      <c r="S141" s="551">
        <v>0</v>
      </c>
      <c r="T141" s="550">
        <f>S141*H141</f>
        <v>0</v>
      </c>
      <c r="AR141" s="548" t="s">
        <v>239</v>
      </c>
      <c r="AT141" s="548" t="s">
        <v>133</v>
      </c>
      <c r="AU141" s="548" t="s">
        <v>85</v>
      </c>
      <c r="AY141" s="543" t="s">
        <v>131</v>
      </c>
      <c r="BE141" s="549">
        <f>IF(N141="základní",J141,0)</f>
        <v>0</v>
      </c>
      <c r="BF141" s="549">
        <f>IF(N141="snížená",J141,0)</f>
        <v>0</v>
      </c>
      <c r="BG141" s="549">
        <f>IF(N141="zákl. přenesená",J141,0)</f>
        <v>0</v>
      </c>
      <c r="BH141" s="549">
        <f>IF(N141="sníž. přenesená",J141,0)</f>
        <v>0</v>
      </c>
      <c r="BI141" s="549">
        <f>IF(N141="nulová",J141,0)</f>
        <v>0</v>
      </c>
      <c r="BJ141" s="543" t="s">
        <v>83</v>
      </c>
      <c r="BK141" s="549">
        <f>ROUND(I141*H141,2)</f>
        <v>0</v>
      </c>
      <c r="BL141" s="543" t="s">
        <v>239</v>
      </c>
      <c r="BM141" s="548" t="s">
        <v>3029</v>
      </c>
    </row>
    <row r="142" spans="2:65" s="539" customFormat="1" ht="35.549999999999997" x14ac:dyDescent="0.25">
      <c r="B142" s="540"/>
      <c r="D142" s="764" t="s">
        <v>2681</v>
      </c>
      <c r="E142" s="714"/>
      <c r="F142" s="765" t="s">
        <v>3030</v>
      </c>
      <c r="G142" s="714"/>
      <c r="H142" s="714"/>
      <c r="I142" s="547"/>
      <c r="J142" s="714"/>
      <c r="L142" s="540"/>
      <c r="M142" s="559"/>
      <c r="T142" s="558"/>
      <c r="AT142" s="543" t="s">
        <v>2681</v>
      </c>
      <c r="AU142" s="543" t="s">
        <v>85</v>
      </c>
    </row>
    <row r="143" spans="2:65" s="539" customFormat="1" ht="24.2" customHeight="1" x14ac:dyDescent="0.25">
      <c r="B143" s="557"/>
      <c r="C143" s="574" t="s">
        <v>85</v>
      </c>
      <c r="D143" s="766" t="s">
        <v>145</v>
      </c>
      <c r="E143" s="767" t="s">
        <v>3031</v>
      </c>
      <c r="F143" s="768" t="s">
        <v>3032</v>
      </c>
      <c r="G143" s="769" t="s">
        <v>278</v>
      </c>
      <c r="H143" s="770">
        <v>14</v>
      </c>
      <c r="I143" s="573"/>
      <c r="J143" s="776">
        <f>ROUND(I143*H143,2)</f>
        <v>0</v>
      </c>
      <c r="K143" s="572"/>
      <c r="L143" s="571"/>
      <c r="M143" s="570" t="s">
        <v>3</v>
      </c>
      <c r="N143" s="569" t="s">
        <v>46</v>
      </c>
      <c r="P143" s="551">
        <f>O143*H143</f>
        <v>0</v>
      </c>
      <c r="Q143" s="551">
        <v>2.5000000000000001E-4</v>
      </c>
      <c r="R143" s="551">
        <f>Q143*H143</f>
        <v>3.5000000000000001E-3</v>
      </c>
      <c r="S143" s="551">
        <v>0</v>
      </c>
      <c r="T143" s="550">
        <f>S143*H143</f>
        <v>0</v>
      </c>
      <c r="AR143" s="548" t="s">
        <v>245</v>
      </c>
      <c r="AT143" s="548" t="s">
        <v>145</v>
      </c>
      <c r="AU143" s="548" t="s">
        <v>85</v>
      </c>
      <c r="AY143" s="543" t="s">
        <v>131</v>
      </c>
      <c r="BE143" s="549">
        <f>IF(N143="základní",J143,0)</f>
        <v>0</v>
      </c>
      <c r="BF143" s="549">
        <f>IF(N143="snížená",J143,0)</f>
        <v>0</v>
      </c>
      <c r="BG143" s="549">
        <f>IF(N143="zákl. přenesená",J143,0)</f>
        <v>0</v>
      </c>
      <c r="BH143" s="549">
        <f>IF(N143="sníž. přenesená",J143,0)</f>
        <v>0</v>
      </c>
      <c r="BI143" s="549">
        <f>IF(N143="nulová",J143,0)</f>
        <v>0</v>
      </c>
      <c r="BJ143" s="543" t="s">
        <v>83</v>
      </c>
      <c r="BK143" s="549">
        <f>ROUND(I143*H143,2)</f>
        <v>0</v>
      </c>
      <c r="BL143" s="543" t="s">
        <v>239</v>
      </c>
      <c r="BM143" s="548" t="s">
        <v>3033</v>
      </c>
    </row>
    <row r="144" spans="2:65" s="539" customFormat="1" ht="17.8" x14ac:dyDescent="0.25">
      <c r="B144" s="540"/>
      <c r="D144" s="764" t="s">
        <v>2681</v>
      </c>
      <c r="E144" s="714"/>
      <c r="F144" s="765" t="s">
        <v>3032</v>
      </c>
      <c r="G144" s="714"/>
      <c r="H144" s="714"/>
      <c r="I144" s="547"/>
      <c r="J144" s="714"/>
      <c r="L144" s="540"/>
      <c r="M144" s="559"/>
      <c r="T144" s="558"/>
      <c r="AT144" s="543" t="s">
        <v>2681</v>
      </c>
      <c r="AU144" s="543" t="s">
        <v>85</v>
      </c>
    </row>
    <row r="145" spans="2:65" s="630" customFormat="1" x14ac:dyDescent="0.25">
      <c r="B145" s="629"/>
      <c r="D145" s="764" t="s">
        <v>142</v>
      </c>
      <c r="E145" s="782"/>
      <c r="F145" s="783" t="s">
        <v>3034</v>
      </c>
      <c r="G145" s="782"/>
      <c r="H145" s="784">
        <v>14</v>
      </c>
      <c r="I145" s="631"/>
      <c r="J145" s="782"/>
      <c r="L145" s="629"/>
      <c r="M145" s="632"/>
      <c r="T145" s="633"/>
      <c r="AT145" s="634" t="s">
        <v>142</v>
      </c>
      <c r="AU145" s="634" t="s">
        <v>85</v>
      </c>
      <c r="AV145" s="630" t="s">
        <v>85</v>
      </c>
      <c r="AW145" s="630" t="s">
        <v>4</v>
      </c>
      <c r="AX145" s="630" t="s">
        <v>83</v>
      </c>
      <c r="AY145" s="634" t="s">
        <v>131</v>
      </c>
    </row>
    <row r="146" spans="2:65" s="539" customFormat="1" ht="24.2" customHeight="1" x14ac:dyDescent="0.25">
      <c r="B146" s="557"/>
      <c r="C146" s="574" t="s">
        <v>152</v>
      </c>
      <c r="D146" s="766" t="s">
        <v>145</v>
      </c>
      <c r="E146" s="767" t="s">
        <v>3035</v>
      </c>
      <c r="F146" s="768" t="s">
        <v>3036</v>
      </c>
      <c r="G146" s="769" t="s">
        <v>278</v>
      </c>
      <c r="H146" s="770">
        <v>6</v>
      </c>
      <c r="I146" s="573"/>
      <c r="J146" s="776">
        <f>ROUND(I146*H146,2)</f>
        <v>0</v>
      </c>
      <c r="K146" s="572"/>
      <c r="L146" s="571"/>
      <c r="M146" s="570" t="s">
        <v>3</v>
      </c>
      <c r="N146" s="569" t="s">
        <v>46</v>
      </c>
      <c r="P146" s="551">
        <f>O146*H146</f>
        <v>0</v>
      </c>
      <c r="Q146" s="551">
        <v>2.7E-4</v>
      </c>
      <c r="R146" s="551">
        <f>Q146*H146</f>
        <v>1.6199999999999999E-3</v>
      </c>
      <c r="S146" s="551">
        <v>0</v>
      </c>
      <c r="T146" s="550">
        <f>S146*H146</f>
        <v>0</v>
      </c>
      <c r="AR146" s="548" t="s">
        <v>245</v>
      </c>
      <c r="AT146" s="548" t="s">
        <v>145</v>
      </c>
      <c r="AU146" s="548" t="s">
        <v>85</v>
      </c>
      <c r="AY146" s="543" t="s">
        <v>131</v>
      </c>
      <c r="BE146" s="549">
        <f>IF(N146="základní",J146,0)</f>
        <v>0</v>
      </c>
      <c r="BF146" s="549">
        <f>IF(N146="snížená",J146,0)</f>
        <v>0</v>
      </c>
      <c r="BG146" s="549">
        <f>IF(N146="zákl. přenesená",J146,0)</f>
        <v>0</v>
      </c>
      <c r="BH146" s="549">
        <f>IF(N146="sníž. přenesená",J146,0)</f>
        <v>0</v>
      </c>
      <c r="BI146" s="549">
        <f>IF(N146="nulová",J146,0)</f>
        <v>0</v>
      </c>
      <c r="BJ146" s="543" t="s">
        <v>83</v>
      </c>
      <c r="BK146" s="549">
        <f>ROUND(I146*H146,2)</f>
        <v>0</v>
      </c>
      <c r="BL146" s="543" t="s">
        <v>239</v>
      </c>
      <c r="BM146" s="548" t="s">
        <v>3037</v>
      </c>
    </row>
    <row r="147" spans="2:65" s="539" customFormat="1" ht="17.8" x14ac:dyDescent="0.25">
      <c r="B147" s="540"/>
      <c r="D147" s="764" t="s">
        <v>2681</v>
      </c>
      <c r="E147" s="714"/>
      <c r="F147" s="765" t="s">
        <v>3036</v>
      </c>
      <c r="G147" s="714"/>
      <c r="H147" s="714"/>
      <c r="I147" s="547"/>
      <c r="J147" s="714"/>
      <c r="L147" s="540"/>
      <c r="M147" s="559"/>
      <c r="T147" s="558"/>
      <c r="AT147" s="543" t="s">
        <v>2681</v>
      </c>
      <c r="AU147" s="543" t="s">
        <v>85</v>
      </c>
    </row>
    <row r="148" spans="2:65" s="539" customFormat="1" ht="24.2" customHeight="1" x14ac:dyDescent="0.25">
      <c r="B148" s="557"/>
      <c r="C148" s="574" t="s">
        <v>138</v>
      </c>
      <c r="D148" s="766" t="s">
        <v>145</v>
      </c>
      <c r="E148" s="767" t="s">
        <v>3038</v>
      </c>
      <c r="F148" s="768" t="s">
        <v>3039</v>
      </c>
      <c r="G148" s="769" t="s">
        <v>278</v>
      </c>
      <c r="H148" s="770">
        <v>36</v>
      </c>
      <c r="I148" s="573"/>
      <c r="J148" s="776">
        <f>ROUND(I148*H148,2)</f>
        <v>0</v>
      </c>
      <c r="K148" s="572"/>
      <c r="L148" s="571"/>
      <c r="M148" s="570" t="s">
        <v>3</v>
      </c>
      <c r="N148" s="569" t="s">
        <v>46</v>
      </c>
      <c r="P148" s="551">
        <f>O148*H148</f>
        <v>0</v>
      </c>
      <c r="Q148" s="551">
        <v>2.9E-4</v>
      </c>
      <c r="R148" s="551">
        <f>Q148*H148</f>
        <v>1.044E-2</v>
      </c>
      <c r="S148" s="551">
        <v>0</v>
      </c>
      <c r="T148" s="550">
        <f>S148*H148</f>
        <v>0</v>
      </c>
      <c r="AR148" s="548" t="s">
        <v>245</v>
      </c>
      <c r="AT148" s="548" t="s">
        <v>145</v>
      </c>
      <c r="AU148" s="548" t="s">
        <v>85</v>
      </c>
      <c r="AY148" s="543" t="s">
        <v>131</v>
      </c>
      <c r="BE148" s="549">
        <f>IF(N148="základní",J148,0)</f>
        <v>0</v>
      </c>
      <c r="BF148" s="549">
        <f>IF(N148="snížená",J148,0)</f>
        <v>0</v>
      </c>
      <c r="BG148" s="549">
        <f>IF(N148="zákl. přenesená",J148,0)</f>
        <v>0</v>
      </c>
      <c r="BH148" s="549">
        <f>IF(N148="sníž. přenesená",J148,0)</f>
        <v>0</v>
      </c>
      <c r="BI148" s="549">
        <f>IF(N148="nulová",J148,0)</f>
        <v>0</v>
      </c>
      <c r="BJ148" s="543" t="s">
        <v>83</v>
      </c>
      <c r="BK148" s="549">
        <f>ROUND(I148*H148,2)</f>
        <v>0</v>
      </c>
      <c r="BL148" s="543" t="s">
        <v>239</v>
      </c>
      <c r="BM148" s="548" t="s">
        <v>3040</v>
      </c>
    </row>
    <row r="149" spans="2:65" s="539" customFormat="1" ht="17.8" x14ac:dyDescent="0.25">
      <c r="B149" s="540"/>
      <c r="D149" s="764" t="s">
        <v>2681</v>
      </c>
      <c r="E149" s="714"/>
      <c r="F149" s="765" t="s">
        <v>3039</v>
      </c>
      <c r="G149" s="714"/>
      <c r="H149" s="714"/>
      <c r="I149" s="547"/>
      <c r="J149" s="714"/>
      <c r="L149" s="540"/>
      <c r="M149" s="559"/>
      <c r="T149" s="558"/>
      <c r="AT149" s="543" t="s">
        <v>2681</v>
      </c>
      <c r="AU149" s="543" t="s">
        <v>85</v>
      </c>
    </row>
    <row r="150" spans="2:65" s="539" customFormat="1" ht="24.2" customHeight="1" x14ac:dyDescent="0.25">
      <c r="B150" s="557"/>
      <c r="C150" s="574" t="s">
        <v>171</v>
      </c>
      <c r="D150" s="766" t="s">
        <v>145</v>
      </c>
      <c r="E150" s="767" t="s">
        <v>3041</v>
      </c>
      <c r="F150" s="768" t="s">
        <v>3042</v>
      </c>
      <c r="G150" s="769" t="s">
        <v>278</v>
      </c>
      <c r="H150" s="770">
        <v>32</v>
      </c>
      <c r="I150" s="573"/>
      <c r="J150" s="776">
        <f>ROUND(I150*H150,2)</f>
        <v>0</v>
      </c>
      <c r="K150" s="572"/>
      <c r="L150" s="571"/>
      <c r="M150" s="570" t="s">
        <v>3</v>
      </c>
      <c r="N150" s="569" t="s">
        <v>46</v>
      </c>
      <c r="P150" s="551">
        <f>O150*H150</f>
        <v>0</v>
      </c>
      <c r="Q150" s="551">
        <v>3.2000000000000003E-4</v>
      </c>
      <c r="R150" s="551">
        <f>Q150*H150</f>
        <v>1.0240000000000001E-2</v>
      </c>
      <c r="S150" s="551">
        <v>0</v>
      </c>
      <c r="T150" s="550">
        <f>S150*H150</f>
        <v>0</v>
      </c>
      <c r="AR150" s="548" t="s">
        <v>245</v>
      </c>
      <c r="AT150" s="548" t="s">
        <v>145</v>
      </c>
      <c r="AU150" s="548" t="s">
        <v>85</v>
      </c>
      <c r="AY150" s="543" t="s">
        <v>131</v>
      </c>
      <c r="BE150" s="549">
        <f>IF(N150="základní",J150,0)</f>
        <v>0</v>
      </c>
      <c r="BF150" s="549">
        <f>IF(N150="snížená",J150,0)</f>
        <v>0</v>
      </c>
      <c r="BG150" s="549">
        <f>IF(N150="zákl. přenesená",J150,0)</f>
        <v>0</v>
      </c>
      <c r="BH150" s="549">
        <f>IF(N150="sníž. přenesená",J150,0)</f>
        <v>0</v>
      </c>
      <c r="BI150" s="549">
        <f>IF(N150="nulová",J150,0)</f>
        <v>0</v>
      </c>
      <c r="BJ150" s="543" t="s">
        <v>83</v>
      </c>
      <c r="BK150" s="549">
        <f>ROUND(I150*H150,2)</f>
        <v>0</v>
      </c>
      <c r="BL150" s="543" t="s">
        <v>239</v>
      </c>
      <c r="BM150" s="548" t="s">
        <v>3043</v>
      </c>
    </row>
    <row r="151" spans="2:65" s="539" customFormat="1" ht="17.8" x14ac:dyDescent="0.25">
      <c r="B151" s="540"/>
      <c r="D151" s="764" t="s">
        <v>2681</v>
      </c>
      <c r="E151" s="714"/>
      <c r="F151" s="765" t="s">
        <v>3042</v>
      </c>
      <c r="G151" s="714"/>
      <c r="H151" s="714"/>
      <c r="I151" s="547"/>
      <c r="J151" s="714"/>
      <c r="L151" s="540"/>
      <c r="M151" s="559"/>
      <c r="T151" s="558"/>
      <c r="AT151" s="543" t="s">
        <v>2681</v>
      </c>
      <c r="AU151" s="543" t="s">
        <v>85</v>
      </c>
    </row>
    <row r="152" spans="2:65" s="539" customFormat="1" ht="24.2" customHeight="1" x14ac:dyDescent="0.25">
      <c r="B152" s="557"/>
      <c r="C152" s="574" t="s">
        <v>180</v>
      </c>
      <c r="D152" s="766" t="s">
        <v>145</v>
      </c>
      <c r="E152" s="767" t="s">
        <v>3044</v>
      </c>
      <c r="F152" s="768" t="s">
        <v>3045</v>
      </c>
      <c r="G152" s="769" t="s">
        <v>278</v>
      </c>
      <c r="H152" s="770">
        <v>16</v>
      </c>
      <c r="I152" s="573"/>
      <c r="J152" s="776">
        <f>ROUND(I152*H152,2)</f>
        <v>0</v>
      </c>
      <c r="K152" s="572"/>
      <c r="L152" s="571"/>
      <c r="M152" s="570" t="s">
        <v>3</v>
      </c>
      <c r="N152" s="569" t="s">
        <v>46</v>
      </c>
      <c r="P152" s="551">
        <f>O152*H152</f>
        <v>0</v>
      </c>
      <c r="Q152" s="551">
        <v>3.6999999999999999E-4</v>
      </c>
      <c r="R152" s="551">
        <f>Q152*H152</f>
        <v>5.9199999999999999E-3</v>
      </c>
      <c r="S152" s="551">
        <v>0</v>
      </c>
      <c r="T152" s="550">
        <f>S152*H152</f>
        <v>0</v>
      </c>
      <c r="AR152" s="548" t="s">
        <v>245</v>
      </c>
      <c r="AT152" s="548" t="s">
        <v>145</v>
      </c>
      <c r="AU152" s="548" t="s">
        <v>85</v>
      </c>
      <c r="AY152" s="543" t="s">
        <v>131</v>
      </c>
      <c r="BE152" s="549">
        <f>IF(N152="základní",J152,0)</f>
        <v>0</v>
      </c>
      <c r="BF152" s="549">
        <f>IF(N152="snížená",J152,0)</f>
        <v>0</v>
      </c>
      <c r="BG152" s="549">
        <f>IF(N152="zákl. přenesená",J152,0)</f>
        <v>0</v>
      </c>
      <c r="BH152" s="549">
        <f>IF(N152="sníž. přenesená",J152,0)</f>
        <v>0</v>
      </c>
      <c r="BI152" s="549">
        <f>IF(N152="nulová",J152,0)</f>
        <v>0</v>
      </c>
      <c r="BJ152" s="543" t="s">
        <v>83</v>
      </c>
      <c r="BK152" s="549">
        <f>ROUND(I152*H152,2)</f>
        <v>0</v>
      </c>
      <c r="BL152" s="543" t="s">
        <v>239</v>
      </c>
      <c r="BM152" s="548" t="s">
        <v>3046</v>
      </c>
    </row>
    <row r="153" spans="2:65" s="539" customFormat="1" ht="17.8" x14ac:dyDescent="0.25">
      <c r="B153" s="540"/>
      <c r="D153" s="764" t="s">
        <v>2681</v>
      </c>
      <c r="E153" s="714"/>
      <c r="F153" s="765" t="s">
        <v>3047</v>
      </c>
      <c r="G153" s="714"/>
      <c r="H153" s="714"/>
      <c r="I153" s="547"/>
      <c r="J153" s="714"/>
      <c r="L153" s="540"/>
      <c r="M153" s="559"/>
      <c r="T153" s="558"/>
      <c r="AT153" s="543" t="s">
        <v>2681</v>
      </c>
      <c r="AU153" s="543" t="s">
        <v>85</v>
      </c>
    </row>
    <row r="154" spans="2:65" s="539" customFormat="1" ht="24.2" customHeight="1" x14ac:dyDescent="0.25">
      <c r="B154" s="557"/>
      <c r="C154" s="574" t="s">
        <v>185</v>
      </c>
      <c r="D154" s="766" t="s">
        <v>145</v>
      </c>
      <c r="E154" s="767" t="s">
        <v>3048</v>
      </c>
      <c r="F154" s="768" t="s">
        <v>3049</v>
      </c>
      <c r="G154" s="769" t="s">
        <v>278</v>
      </c>
      <c r="H154" s="770">
        <v>84</v>
      </c>
      <c r="I154" s="573"/>
      <c r="J154" s="776">
        <f>ROUND(I154*H154,2)</f>
        <v>0</v>
      </c>
      <c r="K154" s="572"/>
      <c r="L154" s="571"/>
      <c r="M154" s="570" t="s">
        <v>3</v>
      </c>
      <c r="N154" s="569" t="s">
        <v>46</v>
      </c>
      <c r="P154" s="551">
        <f>O154*H154</f>
        <v>0</v>
      </c>
      <c r="Q154" s="551">
        <v>7.7999999999999999E-4</v>
      </c>
      <c r="R154" s="551">
        <f>Q154*H154</f>
        <v>6.5519999999999995E-2</v>
      </c>
      <c r="S154" s="551">
        <v>0</v>
      </c>
      <c r="T154" s="550">
        <f>S154*H154</f>
        <v>0</v>
      </c>
      <c r="AR154" s="548" t="s">
        <v>245</v>
      </c>
      <c r="AT154" s="548" t="s">
        <v>145</v>
      </c>
      <c r="AU154" s="548" t="s">
        <v>85</v>
      </c>
      <c r="AY154" s="543" t="s">
        <v>131</v>
      </c>
      <c r="BE154" s="549">
        <f>IF(N154="základní",J154,0)</f>
        <v>0</v>
      </c>
      <c r="BF154" s="549">
        <f>IF(N154="snížená",J154,0)</f>
        <v>0</v>
      </c>
      <c r="BG154" s="549">
        <f>IF(N154="zákl. přenesená",J154,0)</f>
        <v>0</v>
      </c>
      <c r="BH154" s="549">
        <f>IF(N154="sníž. přenesená",J154,0)</f>
        <v>0</v>
      </c>
      <c r="BI154" s="549">
        <f>IF(N154="nulová",J154,0)</f>
        <v>0</v>
      </c>
      <c r="BJ154" s="543" t="s">
        <v>83</v>
      </c>
      <c r="BK154" s="549">
        <f>ROUND(I154*H154,2)</f>
        <v>0</v>
      </c>
      <c r="BL154" s="543" t="s">
        <v>239</v>
      </c>
      <c r="BM154" s="548" t="s">
        <v>3050</v>
      </c>
    </row>
    <row r="155" spans="2:65" s="539" customFormat="1" ht="17.8" x14ac:dyDescent="0.25">
      <c r="B155" s="540"/>
      <c r="D155" s="764" t="s">
        <v>2681</v>
      </c>
      <c r="E155" s="714"/>
      <c r="F155" s="765" t="s">
        <v>3051</v>
      </c>
      <c r="G155" s="714"/>
      <c r="H155" s="714"/>
      <c r="I155" s="547"/>
      <c r="J155" s="714"/>
      <c r="L155" s="540"/>
      <c r="M155" s="559"/>
      <c r="T155" s="558"/>
      <c r="AT155" s="543" t="s">
        <v>2681</v>
      </c>
      <c r="AU155" s="543" t="s">
        <v>85</v>
      </c>
    </row>
    <row r="156" spans="2:65" s="539" customFormat="1" ht="24.2" customHeight="1" x14ac:dyDescent="0.25">
      <c r="B156" s="557"/>
      <c r="C156" s="574" t="s">
        <v>149</v>
      </c>
      <c r="D156" s="766" t="s">
        <v>145</v>
      </c>
      <c r="E156" s="767" t="s">
        <v>3052</v>
      </c>
      <c r="F156" s="768" t="s">
        <v>3053</v>
      </c>
      <c r="G156" s="769" t="s">
        <v>278</v>
      </c>
      <c r="H156" s="770">
        <v>36</v>
      </c>
      <c r="I156" s="573"/>
      <c r="J156" s="776">
        <f>ROUND(I156*H156,2)</f>
        <v>0</v>
      </c>
      <c r="K156" s="572"/>
      <c r="L156" s="571"/>
      <c r="M156" s="570" t="s">
        <v>3</v>
      </c>
      <c r="N156" s="569" t="s">
        <v>46</v>
      </c>
      <c r="P156" s="551">
        <f>O156*H156</f>
        <v>0</v>
      </c>
      <c r="Q156" s="551">
        <v>1.2099999999999999E-3</v>
      </c>
      <c r="R156" s="551">
        <f>Q156*H156</f>
        <v>4.3559999999999995E-2</v>
      </c>
      <c r="S156" s="551">
        <v>0</v>
      </c>
      <c r="T156" s="550">
        <f>S156*H156</f>
        <v>0</v>
      </c>
      <c r="AR156" s="548" t="s">
        <v>245</v>
      </c>
      <c r="AT156" s="548" t="s">
        <v>145</v>
      </c>
      <c r="AU156" s="548" t="s">
        <v>85</v>
      </c>
      <c r="AY156" s="543" t="s">
        <v>131</v>
      </c>
      <c r="BE156" s="549">
        <f>IF(N156="základní",J156,0)</f>
        <v>0</v>
      </c>
      <c r="BF156" s="549">
        <f>IF(N156="snížená",J156,0)</f>
        <v>0</v>
      </c>
      <c r="BG156" s="549">
        <f>IF(N156="zákl. přenesená",J156,0)</f>
        <v>0</v>
      </c>
      <c r="BH156" s="549">
        <f>IF(N156="sníž. přenesená",J156,0)</f>
        <v>0</v>
      </c>
      <c r="BI156" s="549">
        <f>IF(N156="nulová",J156,0)</f>
        <v>0</v>
      </c>
      <c r="BJ156" s="543" t="s">
        <v>83</v>
      </c>
      <c r="BK156" s="549">
        <f>ROUND(I156*H156,2)</f>
        <v>0</v>
      </c>
      <c r="BL156" s="543" t="s">
        <v>239</v>
      </c>
      <c r="BM156" s="548" t="s">
        <v>3054</v>
      </c>
    </row>
    <row r="157" spans="2:65" s="539" customFormat="1" ht="17.8" x14ac:dyDescent="0.25">
      <c r="B157" s="540"/>
      <c r="D157" s="764" t="s">
        <v>2681</v>
      </c>
      <c r="E157" s="714"/>
      <c r="F157" s="765" t="s">
        <v>3055</v>
      </c>
      <c r="G157" s="714"/>
      <c r="H157" s="714"/>
      <c r="I157" s="547"/>
      <c r="J157" s="714"/>
      <c r="L157" s="540"/>
      <c r="M157" s="559"/>
      <c r="T157" s="558"/>
      <c r="AT157" s="543" t="s">
        <v>2681</v>
      </c>
      <c r="AU157" s="543" t="s">
        <v>85</v>
      </c>
    </row>
    <row r="158" spans="2:65" s="539" customFormat="1" ht="33" customHeight="1" x14ac:dyDescent="0.25">
      <c r="B158" s="557"/>
      <c r="C158" s="556" t="s">
        <v>169</v>
      </c>
      <c r="D158" s="759" t="s">
        <v>133</v>
      </c>
      <c r="E158" s="760" t="s">
        <v>3056</v>
      </c>
      <c r="F158" s="761" t="s">
        <v>3057</v>
      </c>
      <c r="G158" s="762" t="s">
        <v>278</v>
      </c>
      <c r="H158" s="763">
        <v>128</v>
      </c>
      <c r="I158" s="555"/>
      <c r="J158" s="775">
        <f>ROUND(I158*H158,2)</f>
        <v>0</v>
      </c>
      <c r="K158" s="554"/>
      <c r="L158" s="540"/>
      <c r="M158" s="553" t="s">
        <v>3</v>
      </c>
      <c r="N158" s="552" t="s">
        <v>46</v>
      </c>
      <c r="P158" s="551">
        <f>O158*H158</f>
        <v>0</v>
      </c>
      <c r="Q158" s="551">
        <v>2.7E-4</v>
      </c>
      <c r="R158" s="551">
        <f>Q158*H158</f>
        <v>3.456E-2</v>
      </c>
      <c r="S158" s="551">
        <v>0</v>
      </c>
      <c r="T158" s="550">
        <f>S158*H158</f>
        <v>0</v>
      </c>
      <c r="AR158" s="548" t="s">
        <v>239</v>
      </c>
      <c r="AT158" s="548" t="s">
        <v>133</v>
      </c>
      <c r="AU158" s="548" t="s">
        <v>85</v>
      </c>
      <c r="AY158" s="543" t="s">
        <v>131</v>
      </c>
      <c r="BE158" s="549">
        <f>IF(N158="základní",J158,0)</f>
        <v>0</v>
      </c>
      <c r="BF158" s="549">
        <f>IF(N158="snížená",J158,0)</f>
        <v>0</v>
      </c>
      <c r="BG158" s="549">
        <f>IF(N158="zákl. přenesená",J158,0)</f>
        <v>0</v>
      </c>
      <c r="BH158" s="549">
        <f>IF(N158="sníž. přenesená",J158,0)</f>
        <v>0</v>
      </c>
      <c r="BI158" s="549">
        <f>IF(N158="nulová",J158,0)</f>
        <v>0</v>
      </c>
      <c r="BJ158" s="543" t="s">
        <v>83</v>
      </c>
      <c r="BK158" s="549">
        <f>ROUND(I158*H158,2)</f>
        <v>0</v>
      </c>
      <c r="BL158" s="543" t="s">
        <v>239</v>
      </c>
      <c r="BM158" s="548" t="s">
        <v>3058</v>
      </c>
    </row>
    <row r="159" spans="2:65" s="539" customFormat="1" ht="35.549999999999997" x14ac:dyDescent="0.25">
      <c r="B159" s="540"/>
      <c r="D159" s="764" t="s">
        <v>2681</v>
      </c>
      <c r="E159" s="714"/>
      <c r="F159" s="765" t="s">
        <v>3059</v>
      </c>
      <c r="G159" s="714"/>
      <c r="H159" s="714"/>
      <c r="I159" s="547"/>
      <c r="J159" s="714"/>
      <c r="L159" s="540"/>
      <c r="M159" s="559"/>
      <c r="T159" s="558"/>
      <c r="AT159" s="543" t="s">
        <v>2681</v>
      </c>
      <c r="AU159" s="543" t="s">
        <v>85</v>
      </c>
    </row>
    <row r="160" spans="2:65" s="539" customFormat="1" ht="24.2" customHeight="1" x14ac:dyDescent="0.25">
      <c r="B160" s="557"/>
      <c r="C160" s="574" t="s">
        <v>205</v>
      </c>
      <c r="D160" s="766" t="s">
        <v>145</v>
      </c>
      <c r="E160" s="767" t="s">
        <v>3060</v>
      </c>
      <c r="F160" s="768" t="s">
        <v>3061</v>
      </c>
      <c r="G160" s="769" t="s">
        <v>278</v>
      </c>
      <c r="H160" s="770">
        <v>24</v>
      </c>
      <c r="I160" s="573"/>
      <c r="J160" s="776">
        <f>ROUND(I160*H160,2)</f>
        <v>0</v>
      </c>
      <c r="K160" s="572"/>
      <c r="L160" s="571"/>
      <c r="M160" s="570" t="s">
        <v>3</v>
      </c>
      <c r="N160" s="569" t="s">
        <v>46</v>
      </c>
      <c r="P160" s="551">
        <f>O160*H160</f>
        <v>0</v>
      </c>
      <c r="Q160" s="551">
        <v>1.5E-3</v>
      </c>
      <c r="R160" s="551">
        <f>Q160*H160</f>
        <v>3.6000000000000004E-2</v>
      </c>
      <c r="S160" s="551">
        <v>0</v>
      </c>
      <c r="T160" s="550">
        <f>S160*H160</f>
        <v>0</v>
      </c>
      <c r="AR160" s="548" t="s">
        <v>245</v>
      </c>
      <c r="AT160" s="548" t="s">
        <v>145</v>
      </c>
      <c r="AU160" s="548" t="s">
        <v>85</v>
      </c>
      <c r="AY160" s="543" t="s">
        <v>131</v>
      </c>
      <c r="BE160" s="549">
        <f>IF(N160="základní",J160,0)</f>
        <v>0</v>
      </c>
      <c r="BF160" s="549">
        <f>IF(N160="snížená",J160,0)</f>
        <v>0</v>
      </c>
      <c r="BG160" s="549">
        <f>IF(N160="zákl. přenesená",J160,0)</f>
        <v>0</v>
      </c>
      <c r="BH160" s="549">
        <f>IF(N160="sníž. přenesená",J160,0)</f>
        <v>0</v>
      </c>
      <c r="BI160" s="549">
        <f>IF(N160="nulová",J160,0)</f>
        <v>0</v>
      </c>
      <c r="BJ160" s="543" t="s">
        <v>83</v>
      </c>
      <c r="BK160" s="549">
        <f>ROUND(I160*H160,2)</f>
        <v>0</v>
      </c>
      <c r="BL160" s="543" t="s">
        <v>239</v>
      </c>
      <c r="BM160" s="548" t="s">
        <v>3062</v>
      </c>
    </row>
    <row r="161" spans="2:65" s="539" customFormat="1" ht="17.8" x14ac:dyDescent="0.25">
      <c r="B161" s="540"/>
      <c r="D161" s="764" t="s">
        <v>2681</v>
      </c>
      <c r="E161" s="714"/>
      <c r="F161" s="765" t="s">
        <v>3061</v>
      </c>
      <c r="G161" s="714"/>
      <c r="H161" s="714"/>
      <c r="I161" s="547"/>
      <c r="J161" s="714"/>
      <c r="L161" s="540"/>
      <c r="M161" s="559"/>
      <c r="T161" s="558"/>
      <c r="AT161" s="543" t="s">
        <v>2681</v>
      </c>
      <c r="AU161" s="543" t="s">
        <v>85</v>
      </c>
    </row>
    <row r="162" spans="2:65" s="630" customFormat="1" x14ac:dyDescent="0.25">
      <c r="B162" s="629"/>
      <c r="D162" s="764" t="s">
        <v>142</v>
      </c>
      <c r="E162" s="782"/>
      <c r="F162" s="783" t="s">
        <v>3063</v>
      </c>
      <c r="G162" s="782"/>
      <c r="H162" s="784">
        <v>24</v>
      </c>
      <c r="I162" s="631"/>
      <c r="J162" s="782"/>
      <c r="L162" s="629"/>
      <c r="M162" s="632"/>
      <c r="T162" s="633"/>
      <c r="AT162" s="634" t="s">
        <v>142</v>
      </c>
      <c r="AU162" s="634" t="s">
        <v>85</v>
      </c>
      <c r="AV162" s="630" t="s">
        <v>85</v>
      </c>
      <c r="AW162" s="630" t="s">
        <v>4</v>
      </c>
      <c r="AX162" s="630" t="s">
        <v>83</v>
      </c>
      <c r="AY162" s="634" t="s">
        <v>131</v>
      </c>
    </row>
    <row r="163" spans="2:65" s="539" customFormat="1" ht="24.2" customHeight="1" x14ac:dyDescent="0.25">
      <c r="B163" s="557"/>
      <c r="C163" s="574" t="s">
        <v>210</v>
      </c>
      <c r="D163" s="766" t="s">
        <v>145</v>
      </c>
      <c r="E163" s="767" t="s">
        <v>3064</v>
      </c>
      <c r="F163" s="768" t="s">
        <v>3065</v>
      </c>
      <c r="G163" s="769" t="s">
        <v>278</v>
      </c>
      <c r="H163" s="770">
        <v>40</v>
      </c>
      <c r="I163" s="573"/>
      <c r="J163" s="776">
        <f>ROUND(I163*H163,2)</f>
        <v>0</v>
      </c>
      <c r="K163" s="572"/>
      <c r="L163" s="571"/>
      <c r="M163" s="570" t="s">
        <v>3</v>
      </c>
      <c r="N163" s="569" t="s">
        <v>46</v>
      </c>
      <c r="P163" s="551">
        <f>O163*H163</f>
        <v>0</v>
      </c>
      <c r="Q163" s="551">
        <v>3.0999999999999999E-3</v>
      </c>
      <c r="R163" s="551">
        <f>Q163*H163</f>
        <v>0.124</v>
      </c>
      <c r="S163" s="551">
        <v>0</v>
      </c>
      <c r="T163" s="550">
        <f>S163*H163</f>
        <v>0</v>
      </c>
      <c r="AR163" s="548" t="s">
        <v>245</v>
      </c>
      <c r="AT163" s="548" t="s">
        <v>145</v>
      </c>
      <c r="AU163" s="548" t="s">
        <v>85</v>
      </c>
      <c r="AY163" s="543" t="s">
        <v>131</v>
      </c>
      <c r="BE163" s="549">
        <f>IF(N163="základní",J163,0)</f>
        <v>0</v>
      </c>
      <c r="BF163" s="549">
        <f>IF(N163="snížená",J163,0)</f>
        <v>0</v>
      </c>
      <c r="BG163" s="549">
        <f>IF(N163="zákl. přenesená",J163,0)</f>
        <v>0</v>
      </c>
      <c r="BH163" s="549">
        <f>IF(N163="sníž. přenesená",J163,0)</f>
        <v>0</v>
      </c>
      <c r="BI163" s="549">
        <f>IF(N163="nulová",J163,0)</f>
        <v>0</v>
      </c>
      <c r="BJ163" s="543" t="s">
        <v>83</v>
      </c>
      <c r="BK163" s="549">
        <f>ROUND(I163*H163,2)</f>
        <v>0</v>
      </c>
      <c r="BL163" s="543" t="s">
        <v>239</v>
      </c>
      <c r="BM163" s="548" t="s">
        <v>3066</v>
      </c>
    </row>
    <row r="164" spans="2:65" s="539" customFormat="1" ht="17.8" x14ac:dyDescent="0.25">
      <c r="B164" s="540"/>
      <c r="D164" s="764" t="s">
        <v>2681</v>
      </c>
      <c r="E164" s="714"/>
      <c r="F164" s="765" t="s">
        <v>3065</v>
      </c>
      <c r="G164" s="714"/>
      <c r="H164" s="714"/>
      <c r="I164" s="547"/>
      <c r="J164" s="714"/>
      <c r="L164" s="540"/>
      <c r="M164" s="559"/>
      <c r="T164" s="558"/>
      <c r="AT164" s="543" t="s">
        <v>2681</v>
      </c>
      <c r="AU164" s="543" t="s">
        <v>85</v>
      </c>
    </row>
    <row r="165" spans="2:65" s="539" customFormat="1" ht="24.2" customHeight="1" x14ac:dyDescent="0.25">
      <c r="B165" s="557"/>
      <c r="C165" s="574" t="s">
        <v>215</v>
      </c>
      <c r="D165" s="766" t="s">
        <v>145</v>
      </c>
      <c r="E165" s="767" t="s">
        <v>3067</v>
      </c>
      <c r="F165" s="768" t="s">
        <v>3068</v>
      </c>
      <c r="G165" s="769" t="s">
        <v>278</v>
      </c>
      <c r="H165" s="770">
        <v>64</v>
      </c>
      <c r="I165" s="573"/>
      <c r="J165" s="776">
        <f>ROUND(I165*H165,2)</f>
        <v>0</v>
      </c>
      <c r="K165" s="572"/>
      <c r="L165" s="571"/>
      <c r="M165" s="570" t="s">
        <v>3</v>
      </c>
      <c r="N165" s="569" t="s">
        <v>46</v>
      </c>
      <c r="P165" s="551">
        <f>O165*H165</f>
        <v>0</v>
      </c>
      <c r="Q165" s="551">
        <v>3.8999999999999998E-3</v>
      </c>
      <c r="R165" s="551">
        <f>Q165*H165</f>
        <v>0.24959999999999999</v>
      </c>
      <c r="S165" s="551">
        <v>0</v>
      </c>
      <c r="T165" s="550">
        <f>S165*H165</f>
        <v>0</v>
      </c>
      <c r="AR165" s="548" t="s">
        <v>245</v>
      </c>
      <c r="AT165" s="548" t="s">
        <v>145</v>
      </c>
      <c r="AU165" s="548" t="s">
        <v>85</v>
      </c>
      <c r="AY165" s="543" t="s">
        <v>131</v>
      </c>
      <c r="BE165" s="549">
        <f>IF(N165="základní",J165,0)</f>
        <v>0</v>
      </c>
      <c r="BF165" s="549">
        <f>IF(N165="snížená",J165,0)</f>
        <v>0</v>
      </c>
      <c r="BG165" s="549">
        <f>IF(N165="zákl. přenesená",J165,0)</f>
        <v>0</v>
      </c>
      <c r="BH165" s="549">
        <f>IF(N165="sníž. přenesená",J165,0)</f>
        <v>0</v>
      </c>
      <c r="BI165" s="549">
        <f>IF(N165="nulová",J165,0)</f>
        <v>0</v>
      </c>
      <c r="BJ165" s="543" t="s">
        <v>83</v>
      </c>
      <c r="BK165" s="549">
        <f>ROUND(I165*H165,2)</f>
        <v>0</v>
      </c>
      <c r="BL165" s="543" t="s">
        <v>239</v>
      </c>
      <c r="BM165" s="548" t="s">
        <v>3069</v>
      </c>
    </row>
    <row r="166" spans="2:65" s="539" customFormat="1" ht="17.8" x14ac:dyDescent="0.25">
      <c r="B166" s="540"/>
      <c r="D166" s="764" t="s">
        <v>2681</v>
      </c>
      <c r="E166" s="714"/>
      <c r="F166" s="765" t="s">
        <v>3068</v>
      </c>
      <c r="G166" s="714"/>
      <c r="H166" s="714"/>
      <c r="I166" s="547"/>
      <c r="J166" s="714"/>
      <c r="L166" s="540"/>
      <c r="M166" s="559"/>
      <c r="T166" s="558"/>
      <c r="AT166" s="543" t="s">
        <v>2681</v>
      </c>
      <c r="AU166" s="543" t="s">
        <v>85</v>
      </c>
    </row>
    <row r="167" spans="2:65" s="539" customFormat="1" ht="33" customHeight="1" x14ac:dyDescent="0.25">
      <c r="B167" s="557"/>
      <c r="C167" s="556" t="s">
        <v>221</v>
      </c>
      <c r="D167" s="759" t="s">
        <v>133</v>
      </c>
      <c r="E167" s="760" t="s">
        <v>3070</v>
      </c>
      <c r="F167" s="761" t="s">
        <v>3071</v>
      </c>
      <c r="G167" s="762" t="s">
        <v>278</v>
      </c>
      <c r="H167" s="763">
        <v>46</v>
      </c>
      <c r="I167" s="555"/>
      <c r="J167" s="775">
        <f>ROUND(I167*H167,2)</f>
        <v>0</v>
      </c>
      <c r="K167" s="554"/>
      <c r="L167" s="540"/>
      <c r="M167" s="553" t="s">
        <v>3</v>
      </c>
      <c r="N167" s="552" t="s">
        <v>46</v>
      </c>
      <c r="P167" s="551">
        <f>O167*H167</f>
        <v>0</v>
      </c>
      <c r="Q167" s="551">
        <v>4.0999999999999999E-4</v>
      </c>
      <c r="R167" s="551">
        <f>Q167*H167</f>
        <v>1.8859999999999998E-2</v>
      </c>
      <c r="S167" s="551">
        <v>0</v>
      </c>
      <c r="T167" s="550">
        <f>S167*H167</f>
        <v>0</v>
      </c>
      <c r="AR167" s="548" t="s">
        <v>239</v>
      </c>
      <c r="AT167" s="548" t="s">
        <v>133</v>
      </c>
      <c r="AU167" s="548" t="s">
        <v>85</v>
      </c>
      <c r="AY167" s="543" t="s">
        <v>131</v>
      </c>
      <c r="BE167" s="549">
        <f>IF(N167="základní",J167,0)</f>
        <v>0</v>
      </c>
      <c r="BF167" s="549">
        <f>IF(N167="snížená",J167,0)</f>
        <v>0</v>
      </c>
      <c r="BG167" s="549">
        <f>IF(N167="zákl. přenesená",J167,0)</f>
        <v>0</v>
      </c>
      <c r="BH167" s="549">
        <f>IF(N167="sníž. přenesená",J167,0)</f>
        <v>0</v>
      </c>
      <c r="BI167" s="549">
        <f>IF(N167="nulová",J167,0)</f>
        <v>0</v>
      </c>
      <c r="BJ167" s="543" t="s">
        <v>83</v>
      </c>
      <c r="BK167" s="549">
        <f>ROUND(I167*H167,2)</f>
        <v>0</v>
      </c>
      <c r="BL167" s="543" t="s">
        <v>239</v>
      </c>
      <c r="BM167" s="548" t="s">
        <v>3072</v>
      </c>
    </row>
    <row r="168" spans="2:65" s="539" customFormat="1" ht="35.549999999999997" x14ac:dyDescent="0.25">
      <c r="B168" s="540"/>
      <c r="D168" s="764" t="s">
        <v>2681</v>
      </c>
      <c r="E168" s="714"/>
      <c r="F168" s="765" t="s">
        <v>3073</v>
      </c>
      <c r="G168" s="714"/>
      <c r="H168" s="714"/>
      <c r="I168" s="547"/>
      <c r="J168" s="714"/>
      <c r="L168" s="540"/>
      <c r="M168" s="559"/>
      <c r="T168" s="558"/>
      <c r="AT168" s="543" t="s">
        <v>2681</v>
      </c>
      <c r="AU168" s="543" t="s">
        <v>85</v>
      </c>
    </row>
    <row r="169" spans="2:65" s="539" customFormat="1" ht="24.2" customHeight="1" x14ac:dyDescent="0.25">
      <c r="B169" s="557"/>
      <c r="C169" s="574" t="s">
        <v>228</v>
      </c>
      <c r="D169" s="766" t="s">
        <v>145</v>
      </c>
      <c r="E169" s="767" t="s">
        <v>3074</v>
      </c>
      <c r="F169" s="768" t="s">
        <v>3075</v>
      </c>
      <c r="G169" s="769" t="s">
        <v>278</v>
      </c>
      <c r="H169" s="770">
        <v>10</v>
      </c>
      <c r="I169" s="573"/>
      <c r="J169" s="776">
        <f>ROUND(I169*H169,2)</f>
        <v>0</v>
      </c>
      <c r="K169" s="572"/>
      <c r="L169" s="571"/>
      <c r="M169" s="570" t="s">
        <v>3</v>
      </c>
      <c r="N169" s="569" t="s">
        <v>46</v>
      </c>
      <c r="P169" s="551">
        <f>O169*H169</f>
        <v>0</v>
      </c>
      <c r="Q169" s="551">
        <v>4.5999999999999999E-3</v>
      </c>
      <c r="R169" s="551">
        <f>Q169*H169</f>
        <v>4.5999999999999999E-2</v>
      </c>
      <c r="S169" s="551">
        <v>0</v>
      </c>
      <c r="T169" s="550">
        <f>S169*H169</f>
        <v>0</v>
      </c>
      <c r="AR169" s="548" t="s">
        <v>245</v>
      </c>
      <c r="AT169" s="548" t="s">
        <v>145</v>
      </c>
      <c r="AU169" s="548" t="s">
        <v>85</v>
      </c>
      <c r="AY169" s="543" t="s">
        <v>131</v>
      </c>
      <c r="BE169" s="549">
        <f>IF(N169="základní",J169,0)</f>
        <v>0</v>
      </c>
      <c r="BF169" s="549">
        <f>IF(N169="snížená",J169,0)</f>
        <v>0</v>
      </c>
      <c r="BG169" s="549">
        <f>IF(N169="zákl. přenesená",J169,0)</f>
        <v>0</v>
      </c>
      <c r="BH169" s="549">
        <f>IF(N169="sníž. přenesená",J169,0)</f>
        <v>0</v>
      </c>
      <c r="BI169" s="549">
        <f>IF(N169="nulová",J169,0)</f>
        <v>0</v>
      </c>
      <c r="BJ169" s="543" t="s">
        <v>83</v>
      </c>
      <c r="BK169" s="549">
        <f>ROUND(I169*H169,2)</f>
        <v>0</v>
      </c>
      <c r="BL169" s="543" t="s">
        <v>239</v>
      </c>
      <c r="BM169" s="548" t="s">
        <v>3076</v>
      </c>
    </row>
    <row r="170" spans="2:65" s="539" customFormat="1" ht="17.8" x14ac:dyDescent="0.25">
      <c r="B170" s="540"/>
      <c r="D170" s="764" t="s">
        <v>2681</v>
      </c>
      <c r="E170" s="714"/>
      <c r="F170" s="765" t="s">
        <v>3075</v>
      </c>
      <c r="G170" s="714"/>
      <c r="H170" s="714"/>
      <c r="I170" s="547"/>
      <c r="J170" s="714"/>
      <c r="L170" s="540"/>
      <c r="M170" s="559"/>
      <c r="T170" s="558"/>
      <c r="AT170" s="543" t="s">
        <v>2681</v>
      </c>
      <c r="AU170" s="543" t="s">
        <v>85</v>
      </c>
    </row>
    <row r="171" spans="2:65" s="630" customFormat="1" x14ac:dyDescent="0.25">
      <c r="B171" s="629"/>
      <c r="D171" s="764" t="s">
        <v>142</v>
      </c>
      <c r="E171" s="782"/>
      <c r="F171" s="783" t="s">
        <v>3077</v>
      </c>
      <c r="G171" s="782"/>
      <c r="H171" s="784">
        <v>10</v>
      </c>
      <c r="I171" s="631"/>
      <c r="J171" s="782"/>
      <c r="L171" s="629"/>
      <c r="M171" s="632"/>
      <c r="T171" s="633"/>
      <c r="AT171" s="634" t="s">
        <v>142</v>
      </c>
      <c r="AU171" s="634" t="s">
        <v>85</v>
      </c>
      <c r="AV171" s="630" t="s">
        <v>85</v>
      </c>
      <c r="AW171" s="630" t="s">
        <v>4</v>
      </c>
      <c r="AX171" s="630" t="s">
        <v>83</v>
      </c>
      <c r="AY171" s="634" t="s">
        <v>131</v>
      </c>
    </row>
    <row r="172" spans="2:65" s="539" customFormat="1" ht="24.2" customHeight="1" x14ac:dyDescent="0.25">
      <c r="B172" s="557"/>
      <c r="C172" s="574" t="s">
        <v>9</v>
      </c>
      <c r="D172" s="766" t="s">
        <v>145</v>
      </c>
      <c r="E172" s="767" t="s">
        <v>3078</v>
      </c>
      <c r="F172" s="768" t="s">
        <v>3079</v>
      </c>
      <c r="G172" s="769" t="s">
        <v>278</v>
      </c>
      <c r="H172" s="770">
        <v>36</v>
      </c>
      <c r="I172" s="573"/>
      <c r="J172" s="776">
        <f>ROUND(I172*H172,2)</f>
        <v>0</v>
      </c>
      <c r="K172" s="572"/>
      <c r="L172" s="571"/>
      <c r="M172" s="570" t="s">
        <v>3</v>
      </c>
      <c r="N172" s="569" t="s">
        <v>46</v>
      </c>
      <c r="P172" s="551">
        <f>O172*H172</f>
        <v>0</v>
      </c>
      <c r="Q172" s="551">
        <v>5.4000000000000003E-3</v>
      </c>
      <c r="R172" s="551">
        <f>Q172*H172</f>
        <v>0.19440000000000002</v>
      </c>
      <c r="S172" s="551">
        <v>0</v>
      </c>
      <c r="T172" s="550">
        <f>S172*H172</f>
        <v>0</v>
      </c>
      <c r="AR172" s="548" t="s">
        <v>245</v>
      </c>
      <c r="AT172" s="548" t="s">
        <v>145</v>
      </c>
      <c r="AU172" s="548" t="s">
        <v>85</v>
      </c>
      <c r="AY172" s="543" t="s">
        <v>131</v>
      </c>
      <c r="BE172" s="549">
        <f>IF(N172="základní",J172,0)</f>
        <v>0</v>
      </c>
      <c r="BF172" s="549">
        <f>IF(N172="snížená",J172,0)</f>
        <v>0</v>
      </c>
      <c r="BG172" s="549">
        <f>IF(N172="zákl. přenesená",J172,0)</f>
        <v>0</v>
      </c>
      <c r="BH172" s="549">
        <f>IF(N172="sníž. přenesená",J172,0)</f>
        <v>0</v>
      </c>
      <c r="BI172" s="549">
        <f>IF(N172="nulová",J172,0)</f>
        <v>0</v>
      </c>
      <c r="BJ172" s="543" t="s">
        <v>83</v>
      </c>
      <c r="BK172" s="549">
        <f>ROUND(I172*H172,2)</f>
        <v>0</v>
      </c>
      <c r="BL172" s="543" t="s">
        <v>239</v>
      </c>
      <c r="BM172" s="548" t="s">
        <v>3080</v>
      </c>
    </row>
    <row r="173" spans="2:65" s="539" customFormat="1" ht="17.8" x14ac:dyDescent="0.25">
      <c r="B173" s="540"/>
      <c r="D173" s="764" t="s">
        <v>2681</v>
      </c>
      <c r="E173" s="714"/>
      <c r="F173" s="765" t="s">
        <v>3079</v>
      </c>
      <c r="G173" s="714"/>
      <c r="H173" s="714"/>
      <c r="I173" s="547"/>
      <c r="J173" s="714"/>
      <c r="L173" s="540"/>
      <c r="M173" s="559"/>
      <c r="T173" s="558"/>
      <c r="AT173" s="543" t="s">
        <v>2681</v>
      </c>
      <c r="AU173" s="543" t="s">
        <v>85</v>
      </c>
    </row>
    <row r="174" spans="2:65" s="539" customFormat="1" ht="33" customHeight="1" x14ac:dyDescent="0.25">
      <c r="B174" s="557"/>
      <c r="C174" s="556" t="s">
        <v>239</v>
      </c>
      <c r="D174" s="759" t="s">
        <v>133</v>
      </c>
      <c r="E174" s="760" t="s">
        <v>3081</v>
      </c>
      <c r="F174" s="761" t="s">
        <v>3082</v>
      </c>
      <c r="G174" s="762" t="s">
        <v>278</v>
      </c>
      <c r="H174" s="763">
        <v>13</v>
      </c>
      <c r="I174" s="555"/>
      <c r="J174" s="775">
        <f>ROUND(I174*H174,2)</f>
        <v>0</v>
      </c>
      <c r="K174" s="554"/>
      <c r="L174" s="540"/>
      <c r="M174" s="553" t="s">
        <v>3</v>
      </c>
      <c r="N174" s="552" t="s">
        <v>46</v>
      </c>
      <c r="P174" s="551">
        <f>O174*H174</f>
        <v>0</v>
      </c>
      <c r="Q174" s="551">
        <v>2.9E-4</v>
      </c>
      <c r="R174" s="551">
        <f>Q174*H174</f>
        <v>3.7699999999999999E-3</v>
      </c>
      <c r="S174" s="551">
        <v>0</v>
      </c>
      <c r="T174" s="550">
        <f>S174*H174</f>
        <v>0</v>
      </c>
      <c r="AR174" s="548" t="s">
        <v>239</v>
      </c>
      <c r="AT174" s="548" t="s">
        <v>133</v>
      </c>
      <c r="AU174" s="548" t="s">
        <v>85</v>
      </c>
      <c r="AY174" s="543" t="s">
        <v>131</v>
      </c>
      <c r="BE174" s="549">
        <f>IF(N174="základní",J174,0)</f>
        <v>0</v>
      </c>
      <c r="BF174" s="549">
        <f>IF(N174="snížená",J174,0)</f>
        <v>0</v>
      </c>
      <c r="BG174" s="549">
        <f>IF(N174="zákl. přenesená",J174,0)</f>
        <v>0</v>
      </c>
      <c r="BH174" s="549">
        <f>IF(N174="sníž. přenesená",J174,0)</f>
        <v>0</v>
      </c>
      <c r="BI174" s="549">
        <f>IF(N174="nulová",J174,0)</f>
        <v>0</v>
      </c>
      <c r="BJ174" s="543" t="s">
        <v>83</v>
      </c>
      <c r="BK174" s="549">
        <f>ROUND(I174*H174,2)</f>
        <v>0</v>
      </c>
      <c r="BL174" s="543" t="s">
        <v>239</v>
      </c>
      <c r="BM174" s="548" t="s">
        <v>3083</v>
      </c>
    </row>
    <row r="175" spans="2:65" s="539" customFormat="1" ht="35.549999999999997" x14ac:dyDescent="0.25">
      <c r="B175" s="540"/>
      <c r="D175" s="764" t="s">
        <v>2681</v>
      </c>
      <c r="E175" s="714"/>
      <c r="F175" s="765" t="s">
        <v>3084</v>
      </c>
      <c r="G175" s="714"/>
      <c r="H175" s="714"/>
      <c r="I175" s="547"/>
      <c r="J175" s="714"/>
      <c r="L175" s="540"/>
      <c r="M175" s="559"/>
      <c r="T175" s="558"/>
      <c r="AT175" s="543" t="s">
        <v>2681</v>
      </c>
      <c r="AU175" s="543" t="s">
        <v>85</v>
      </c>
    </row>
    <row r="176" spans="2:65" s="539" customFormat="1" ht="24.2" customHeight="1" x14ac:dyDescent="0.25">
      <c r="B176" s="557"/>
      <c r="C176" s="574" t="s">
        <v>248</v>
      </c>
      <c r="D176" s="766" t="s">
        <v>145</v>
      </c>
      <c r="E176" s="767" t="s">
        <v>3044</v>
      </c>
      <c r="F176" s="768" t="s">
        <v>3045</v>
      </c>
      <c r="G176" s="769" t="s">
        <v>278</v>
      </c>
      <c r="H176" s="770">
        <v>3</v>
      </c>
      <c r="I176" s="573"/>
      <c r="J176" s="776">
        <f>ROUND(I176*H176,2)</f>
        <v>0</v>
      </c>
      <c r="K176" s="572"/>
      <c r="L176" s="571"/>
      <c r="M176" s="570" t="s">
        <v>3</v>
      </c>
      <c r="N176" s="569" t="s">
        <v>46</v>
      </c>
      <c r="P176" s="551">
        <f>O176*H176</f>
        <v>0</v>
      </c>
      <c r="Q176" s="551">
        <v>3.6999999999999999E-4</v>
      </c>
      <c r="R176" s="551">
        <f>Q176*H176</f>
        <v>1.1099999999999999E-3</v>
      </c>
      <c r="S176" s="551">
        <v>0</v>
      </c>
      <c r="T176" s="550">
        <f>S176*H176</f>
        <v>0</v>
      </c>
      <c r="AR176" s="548" t="s">
        <v>245</v>
      </c>
      <c r="AT176" s="548" t="s">
        <v>145</v>
      </c>
      <c r="AU176" s="548" t="s">
        <v>85</v>
      </c>
      <c r="AY176" s="543" t="s">
        <v>131</v>
      </c>
      <c r="BE176" s="549">
        <f>IF(N176="základní",J176,0)</f>
        <v>0</v>
      </c>
      <c r="BF176" s="549">
        <f>IF(N176="snížená",J176,0)</f>
        <v>0</v>
      </c>
      <c r="BG176" s="549">
        <f>IF(N176="zákl. přenesená",J176,0)</f>
        <v>0</v>
      </c>
      <c r="BH176" s="549">
        <f>IF(N176="sníž. přenesená",J176,0)</f>
        <v>0</v>
      </c>
      <c r="BI176" s="549">
        <f>IF(N176="nulová",J176,0)</f>
        <v>0</v>
      </c>
      <c r="BJ176" s="543" t="s">
        <v>83</v>
      </c>
      <c r="BK176" s="549">
        <f>ROUND(I176*H176,2)</f>
        <v>0</v>
      </c>
      <c r="BL176" s="543" t="s">
        <v>239</v>
      </c>
      <c r="BM176" s="548" t="s">
        <v>3085</v>
      </c>
    </row>
    <row r="177" spans="2:65" s="539" customFormat="1" ht="17.8" x14ac:dyDescent="0.25">
      <c r="B177" s="540"/>
      <c r="D177" s="764" t="s">
        <v>2681</v>
      </c>
      <c r="E177" s="714"/>
      <c r="F177" s="765" t="s">
        <v>3047</v>
      </c>
      <c r="G177" s="714"/>
      <c r="H177" s="714"/>
      <c r="I177" s="547"/>
      <c r="J177" s="714"/>
      <c r="L177" s="540"/>
      <c r="M177" s="559"/>
      <c r="T177" s="558"/>
      <c r="AT177" s="543" t="s">
        <v>2681</v>
      </c>
      <c r="AU177" s="543" t="s">
        <v>85</v>
      </c>
    </row>
    <row r="178" spans="2:65" s="539" customFormat="1" ht="24.2" customHeight="1" x14ac:dyDescent="0.25">
      <c r="B178" s="557"/>
      <c r="C178" s="574" t="s">
        <v>254</v>
      </c>
      <c r="D178" s="766" t="s">
        <v>145</v>
      </c>
      <c r="E178" s="767" t="s">
        <v>3048</v>
      </c>
      <c r="F178" s="768" t="s">
        <v>3049</v>
      </c>
      <c r="G178" s="769" t="s">
        <v>278</v>
      </c>
      <c r="H178" s="770">
        <v>6</v>
      </c>
      <c r="I178" s="573"/>
      <c r="J178" s="776">
        <f>ROUND(I178*H178,2)</f>
        <v>0</v>
      </c>
      <c r="K178" s="572"/>
      <c r="L178" s="571"/>
      <c r="M178" s="570" t="s">
        <v>3</v>
      </c>
      <c r="N178" s="569" t="s">
        <v>46</v>
      </c>
      <c r="P178" s="551">
        <f>O178*H178</f>
        <v>0</v>
      </c>
      <c r="Q178" s="551">
        <v>7.7999999999999999E-4</v>
      </c>
      <c r="R178" s="551">
        <f>Q178*H178</f>
        <v>4.6800000000000001E-3</v>
      </c>
      <c r="S178" s="551">
        <v>0</v>
      </c>
      <c r="T178" s="550">
        <f>S178*H178</f>
        <v>0</v>
      </c>
      <c r="AR178" s="548" t="s">
        <v>245</v>
      </c>
      <c r="AT178" s="548" t="s">
        <v>145</v>
      </c>
      <c r="AU178" s="548" t="s">
        <v>85</v>
      </c>
      <c r="AY178" s="543" t="s">
        <v>131</v>
      </c>
      <c r="BE178" s="549">
        <f>IF(N178="základní",J178,0)</f>
        <v>0</v>
      </c>
      <c r="BF178" s="549">
        <f>IF(N178="snížená",J178,0)</f>
        <v>0</v>
      </c>
      <c r="BG178" s="549">
        <f>IF(N178="zákl. přenesená",J178,0)</f>
        <v>0</v>
      </c>
      <c r="BH178" s="549">
        <f>IF(N178="sníž. přenesená",J178,0)</f>
        <v>0</v>
      </c>
      <c r="BI178" s="549">
        <f>IF(N178="nulová",J178,0)</f>
        <v>0</v>
      </c>
      <c r="BJ178" s="543" t="s">
        <v>83</v>
      </c>
      <c r="BK178" s="549">
        <f>ROUND(I178*H178,2)</f>
        <v>0</v>
      </c>
      <c r="BL178" s="543" t="s">
        <v>239</v>
      </c>
      <c r="BM178" s="548" t="s">
        <v>3086</v>
      </c>
    </row>
    <row r="179" spans="2:65" s="539" customFormat="1" ht="17.8" x14ac:dyDescent="0.25">
      <c r="B179" s="540"/>
      <c r="D179" s="764" t="s">
        <v>2681</v>
      </c>
      <c r="E179" s="714"/>
      <c r="F179" s="765" t="s">
        <v>3051</v>
      </c>
      <c r="G179" s="714"/>
      <c r="H179" s="714"/>
      <c r="I179" s="547"/>
      <c r="J179" s="714"/>
      <c r="L179" s="540"/>
      <c r="M179" s="559"/>
      <c r="T179" s="558"/>
      <c r="AT179" s="543" t="s">
        <v>2681</v>
      </c>
      <c r="AU179" s="543" t="s">
        <v>85</v>
      </c>
    </row>
    <row r="180" spans="2:65" s="539" customFormat="1" ht="24.2" customHeight="1" x14ac:dyDescent="0.25">
      <c r="B180" s="557"/>
      <c r="C180" s="574" t="s">
        <v>259</v>
      </c>
      <c r="D180" s="766" t="s">
        <v>145</v>
      </c>
      <c r="E180" s="767" t="s">
        <v>3052</v>
      </c>
      <c r="F180" s="768" t="s">
        <v>3053</v>
      </c>
      <c r="G180" s="769" t="s">
        <v>278</v>
      </c>
      <c r="H180" s="770">
        <v>4</v>
      </c>
      <c r="I180" s="573"/>
      <c r="J180" s="776">
        <f>ROUND(I180*H180,2)</f>
        <v>0</v>
      </c>
      <c r="K180" s="572"/>
      <c r="L180" s="571"/>
      <c r="M180" s="570" t="s">
        <v>3</v>
      </c>
      <c r="N180" s="569" t="s">
        <v>46</v>
      </c>
      <c r="P180" s="551">
        <f>O180*H180</f>
        <v>0</v>
      </c>
      <c r="Q180" s="551">
        <v>1.2099999999999999E-3</v>
      </c>
      <c r="R180" s="551">
        <f>Q180*H180</f>
        <v>4.8399999999999997E-3</v>
      </c>
      <c r="S180" s="551">
        <v>0</v>
      </c>
      <c r="T180" s="550">
        <f>S180*H180</f>
        <v>0</v>
      </c>
      <c r="AR180" s="548" t="s">
        <v>245</v>
      </c>
      <c r="AT180" s="548" t="s">
        <v>145</v>
      </c>
      <c r="AU180" s="548" t="s">
        <v>85</v>
      </c>
      <c r="AY180" s="543" t="s">
        <v>131</v>
      </c>
      <c r="BE180" s="549">
        <f>IF(N180="základní",J180,0)</f>
        <v>0</v>
      </c>
      <c r="BF180" s="549">
        <f>IF(N180="snížená",J180,0)</f>
        <v>0</v>
      </c>
      <c r="BG180" s="549">
        <f>IF(N180="zákl. přenesená",J180,0)</f>
        <v>0</v>
      </c>
      <c r="BH180" s="549">
        <f>IF(N180="sníž. přenesená",J180,0)</f>
        <v>0</v>
      </c>
      <c r="BI180" s="549">
        <f>IF(N180="nulová",J180,0)</f>
        <v>0</v>
      </c>
      <c r="BJ180" s="543" t="s">
        <v>83</v>
      </c>
      <c r="BK180" s="549">
        <f>ROUND(I180*H180,2)</f>
        <v>0</v>
      </c>
      <c r="BL180" s="543" t="s">
        <v>239</v>
      </c>
      <c r="BM180" s="548" t="s">
        <v>3087</v>
      </c>
    </row>
    <row r="181" spans="2:65" s="539" customFormat="1" ht="17.8" x14ac:dyDescent="0.25">
      <c r="B181" s="540"/>
      <c r="D181" s="764" t="s">
        <v>2681</v>
      </c>
      <c r="E181" s="714"/>
      <c r="F181" s="765" t="s">
        <v>3055</v>
      </c>
      <c r="G181" s="714"/>
      <c r="H181" s="714"/>
      <c r="I181" s="547"/>
      <c r="J181" s="714"/>
      <c r="L181" s="540"/>
      <c r="M181" s="559"/>
      <c r="T181" s="558"/>
      <c r="AT181" s="543" t="s">
        <v>2681</v>
      </c>
      <c r="AU181" s="543" t="s">
        <v>85</v>
      </c>
    </row>
    <row r="182" spans="2:65" s="539" customFormat="1" ht="33" customHeight="1" x14ac:dyDescent="0.25">
      <c r="B182" s="557"/>
      <c r="C182" s="556" t="s">
        <v>264</v>
      </c>
      <c r="D182" s="759" t="s">
        <v>133</v>
      </c>
      <c r="E182" s="760" t="s">
        <v>3088</v>
      </c>
      <c r="F182" s="761" t="s">
        <v>3089</v>
      </c>
      <c r="G182" s="762" t="s">
        <v>278</v>
      </c>
      <c r="H182" s="763">
        <v>12</v>
      </c>
      <c r="I182" s="555"/>
      <c r="J182" s="775">
        <f>ROUND(I182*H182,2)</f>
        <v>0</v>
      </c>
      <c r="K182" s="554"/>
      <c r="L182" s="540"/>
      <c r="M182" s="553" t="s">
        <v>3</v>
      </c>
      <c r="N182" s="552" t="s">
        <v>46</v>
      </c>
      <c r="P182" s="551">
        <f>O182*H182</f>
        <v>0</v>
      </c>
      <c r="Q182" s="551">
        <v>4.0000000000000002E-4</v>
      </c>
      <c r="R182" s="551">
        <f>Q182*H182</f>
        <v>4.8000000000000004E-3</v>
      </c>
      <c r="S182" s="551">
        <v>0</v>
      </c>
      <c r="T182" s="550">
        <f>S182*H182</f>
        <v>0</v>
      </c>
      <c r="AR182" s="548" t="s">
        <v>239</v>
      </c>
      <c r="AT182" s="548" t="s">
        <v>133</v>
      </c>
      <c r="AU182" s="548" t="s">
        <v>85</v>
      </c>
      <c r="AY182" s="543" t="s">
        <v>131</v>
      </c>
      <c r="BE182" s="549">
        <f>IF(N182="základní",J182,0)</f>
        <v>0</v>
      </c>
      <c r="BF182" s="549">
        <f>IF(N182="snížená",J182,0)</f>
        <v>0</v>
      </c>
      <c r="BG182" s="549">
        <f>IF(N182="zákl. přenesená",J182,0)</f>
        <v>0</v>
      </c>
      <c r="BH182" s="549">
        <f>IF(N182="sníž. přenesená",J182,0)</f>
        <v>0</v>
      </c>
      <c r="BI182" s="549">
        <f>IF(N182="nulová",J182,0)</f>
        <v>0</v>
      </c>
      <c r="BJ182" s="543" t="s">
        <v>83</v>
      </c>
      <c r="BK182" s="549">
        <f>ROUND(I182*H182,2)</f>
        <v>0</v>
      </c>
      <c r="BL182" s="543" t="s">
        <v>239</v>
      </c>
      <c r="BM182" s="548" t="s">
        <v>3090</v>
      </c>
    </row>
    <row r="183" spans="2:65" s="539" customFormat="1" ht="35.549999999999997" x14ac:dyDescent="0.25">
      <c r="B183" s="540"/>
      <c r="D183" s="764" t="s">
        <v>2681</v>
      </c>
      <c r="E183" s="714"/>
      <c r="F183" s="765" t="s">
        <v>3091</v>
      </c>
      <c r="G183" s="714"/>
      <c r="H183" s="714"/>
      <c r="I183" s="547"/>
      <c r="J183" s="714"/>
      <c r="L183" s="540"/>
      <c r="M183" s="559"/>
      <c r="T183" s="558"/>
      <c r="AT183" s="543" t="s">
        <v>2681</v>
      </c>
      <c r="AU183" s="543" t="s">
        <v>85</v>
      </c>
    </row>
    <row r="184" spans="2:65" s="539" customFormat="1" ht="24.2" customHeight="1" x14ac:dyDescent="0.25">
      <c r="B184" s="557"/>
      <c r="C184" s="574" t="s">
        <v>8</v>
      </c>
      <c r="D184" s="766" t="s">
        <v>145</v>
      </c>
      <c r="E184" s="767" t="s">
        <v>3060</v>
      </c>
      <c r="F184" s="768" t="s">
        <v>3061</v>
      </c>
      <c r="G184" s="769" t="s">
        <v>278</v>
      </c>
      <c r="H184" s="770">
        <v>2</v>
      </c>
      <c r="I184" s="573"/>
      <c r="J184" s="776">
        <f>ROUND(I184*H184,2)</f>
        <v>0</v>
      </c>
      <c r="K184" s="572"/>
      <c r="L184" s="571"/>
      <c r="M184" s="570" t="s">
        <v>3</v>
      </c>
      <c r="N184" s="569" t="s">
        <v>46</v>
      </c>
      <c r="P184" s="551">
        <f>O184*H184</f>
        <v>0</v>
      </c>
      <c r="Q184" s="551">
        <v>1.5E-3</v>
      </c>
      <c r="R184" s="551">
        <f>Q184*H184</f>
        <v>3.0000000000000001E-3</v>
      </c>
      <c r="S184" s="551">
        <v>0</v>
      </c>
      <c r="T184" s="550">
        <f>S184*H184</f>
        <v>0</v>
      </c>
      <c r="AR184" s="548" t="s">
        <v>245</v>
      </c>
      <c r="AT184" s="548" t="s">
        <v>145</v>
      </c>
      <c r="AU184" s="548" t="s">
        <v>85</v>
      </c>
      <c r="AY184" s="543" t="s">
        <v>131</v>
      </c>
      <c r="BE184" s="549">
        <f>IF(N184="základní",J184,0)</f>
        <v>0</v>
      </c>
      <c r="BF184" s="549">
        <f>IF(N184="snížená",J184,0)</f>
        <v>0</v>
      </c>
      <c r="BG184" s="549">
        <f>IF(N184="zákl. přenesená",J184,0)</f>
        <v>0</v>
      </c>
      <c r="BH184" s="549">
        <f>IF(N184="sníž. přenesená",J184,0)</f>
        <v>0</v>
      </c>
      <c r="BI184" s="549">
        <f>IF(N184="nulová",J184,0)</f>
        <v>0</v>
      </c>
      <c r="BJ184" s="543" t="s">
        <v>83</v>
      </c>
      <c r="BK184" s="549">
        <f>ROUND(I184*H184,2)</f>
        <v>0</v>
      </c>
      <c r="BL184" s="543" t="s">
        <v>239</v>
      </c>
      <c r="BM184" s="548" t="s">
        <v>3092</v>
      </c>
    </row>
    <row r="185" spans="2:65" s="539" customFormat="1" ht="17.8" x14ac:dyDescent="0.25">
      <c r="B185" s="540"/>
      <c r="D185" s="764" t="s">
        <v>2681</v>
      </c>
      <c r="E185" s="714"/>
      <c r="F185" s="765" t="s">
        <v>3061</v>
      </c>
      <c r="G185" s="714"/>
      <c r="H185" s="714"/>
      <c r="I185" s="547"/>
      <c r="J185" s="714"/>
      <c r="L185" s="540"/>
      <c r="M185" s="559"/>
      <c r="T185" s="558"/>
      <c r="AT185" s="543" t="s">
        <v>2681</v>
      </c>
      <c r="AU185" s="543" t="s">
        <v>85</v>
      </c>
    </row>
    <row r="186" spans="2:65" s="630" customFormat="1" x14ac:dyDescent="0.25">
      <c r="B186" s="629"/>
      <c r="D186" s="764" t="s">
        <v>142</v>
      </c>
      <c r="E186" s="782"/>
      <c r="F186" s="783" t="s">
        <v>3093</v>
      </c>
      <c r="G186" s="782"/>
      <c r="H186" s="784">
        <v>2</v>
      </c>
      <c r="I186" s="631"/>
      <c r="J186" s="782"/>
      <c r="L186" s="629"/>
      <c r="M186" s="632"/>
      <c r="T186" s="633"/>
      <c r="AT186" s="634" t="s">
        <v>142</v>
      </c>
      <c r="AU186" s="634" t="s">
        <v>85</v>
      </c>
      <c r="AV186" s="630" t="s">
        <v>85</v>
      </c>
      <c r="AW186" s="630" t="s">
        <v>4</v>
      </c>
      <c r="AX186" s="630" t="s">
        <v>83</v>
      </c>
      <c r="AY186" s="634" t="s">
        <v>131</v>
      </c>
    </row>
    <row r="187" spans="2:65" s="539" customFormat="1" ht="24.2" customHeight="1" x14ac:dyDescent="0.25">
      <c r="B187" s="557"/>
      <c r="C187" s="574" t="s">
        <v>275</v>
      </c>
      <c r="D187" s="766" t="s">
        <v>145</v>
      </c>
      <c r="E187" s="767" t="s">
        <v>3064</v>
      </c>
      <c r="F187" s="768" t="s">
        <v>3065</v>
      </c>
      <c r="G187" s="769" t="s">
        <v>278</v>
      </c>
      <c r="H187" s="770">
        <v>4</v>
      </c>
      <c r="I187" s="573"/>
      <c r="J187" s="776">
        <f>ROUND(I187*H187,2)</f>
        <v>0</v>
      </c>
      <c r="K187" s="572"/>
      <c r="L187" s="571"/>
      <c r="M187" s="570" t="s">
        <v>3</v>
      </c>
      <c r="N187" s="569" t="s">
        <v>46</v>
      </c>
      <c r="P187" s="551">
        <f>O187*H187</f>
        <v>0</v>
      </c>
      <c r="Q187" s="551">
        <v>3.0999999999999999E-3</v>
      </c>
      <c r="R187" s="551">
        <f>Q187*H187</f>
        <v>1.24E-2</v>
      </c>
      <c r="S187" s="551">
        <v>0</v>
      </c>
      <c r="T187" s="550">
        <f>S187*H187</f>
        <v>0</v>
      </c>
      <c r="AR187" s="548" t="s">
        <v>245</v>
      </c>
      <c r="AT187" s="548" t="s">
        <v>145</v>
      </c>
      <c r="AU187" s="548" t="s">
        <v>85</v>
      </c>
      <c r="AY187" s="543" t="s">
        <v>131</v>
      </c>
      <c r="BE187" s="549">
        <f>IF(N187="základní",J187,0)</f>
        <v>0</v>
      </c>
      <c r="BF187" s="549">
        <f>IF(N187="snížená",J187,0)</f>
        <v>0</v>
      </c>
      <c r="BG187" s="549">
        <f>IF(N187="zákl. přenesená",J187,0)</f>
        <v>0</v>
      </c>
      <c r="BH187" s="549">
        <f>IF(N187="sníž. přenesená",J187,0)</f>
        <v>0</v>
      </c>
      <c r="BI187" s="549">
        <f>IF(N187="nulová",J187,0)</f>
        <v>0</v>
      </c>
      <c r="BJ187" s="543" t="s">
        <v>83</v>
      </c>
      <c r="BK187" s="549">
        <f>ROUND(I187*H187,2)</f>
        <v>0</v>
      </c>
      <c r="BL187" s="543" t="s">
        <v>239</v>
      </c>
      <c r="BM187" s="548" t="s">
        <v>3094</v>
      </c>
    </row>
    <row r="188" spans="2:65" s="539" customFormat="1" ht="17.8" x14ac:dyDescent="0.25">
      <c r="B188" s="540"/>
      <c r="D188" s="764" t="s">
        <v>2681</v>
      </c>
      <c r="E188" s="714"/>
      <c r="F188" s="765" t="s">
        <v>3065</v>
      </c>
      <c r="G188" s="714"/>
      <c r="H188" s="714"/>
      <c r="I188" s="547"/>
      <c r="J188" s="714"/>
      <c r="L188" s="540"/>
      <c r="M188" s="559"/>
      <c r="T188" s="558"/>
      <c r="AT188" s="543" t="s">
        <v>2681</v>
      </c>
      <c r="AU188" s="543" t="s">
        <v>85</v>
      </c>
    </row>
    <row r="189" spans="2:65" s="539" customFormat="1" ht="24.2" customHeight="1" x14ac:dyDescent="0.25">
      <c r="B189" s="557"/>
      <c r="C189" s="574" t="s">
        <v>281</v>
      </c>
      <c r="D189" s="766" t="s">
        <v>145</v>
      </c>
      <c r="E189" s="767" t="s">
        <v>3067</v>
      </c>
      <c r="F189" s="768" t="s">
        <v>3068</v>
      </c>
      <c r="G189" s="769" t="s">
        <v>278</v>
      </c>
      <c r="H189" s="770">
        <v>6</v>
      </c>
      <c r="I189" s="573"/>
      <c r="J189" s="776">
        <f>ROUND(I189*H189,2)</f>
        <v>0</v>
      </c>
      <c r="K189" s="572"/>
      <c r="L189" s="571"/>
      <c r="M189" s="570" t="s">
        <v>3</v>
      </c>
      <c r="N189" s="569" t="s">
        <v>46</v>
      </c>
      <c r="P189" s="551">
        <f>O189*H189</f>
        <v>0</v>
      </c>
      <c r="Q189" s="551">
        <v>3.8999999999999998E-3</v>
      </c>
      <c r="R189" s="551">
        <f>Q189*H189</f>
        <v>2.3399999999999997E-2</v>
      </c>
      <c r="S189" s="551">
        <v>0</v>
      </c>
      <c r="T189" s="550">
        <f>S189*H189</f>
        <v>0</v>
      </c>
      <c r="AR189" s="548" t="s">
        <v>245</v>
      </c>
      <c r="AT189" s="548" t="s">
        <v>145</v>
      </c>
      <c r="AU189" s="548" t="s">
        <v>85</v>
      </c>
      <c r="AY189" s="543" t="s">
        <v>131</v>
      </c>
      <c r="BE189" s="549">
        <f>IF(N189="základní",J189,0)</f>
        <v>0</v>
      </c>
      <c r="BF189" s="549">
        <f>IF(N189="snížená",J189,0)</f>
        <v>0</v>
      </c>
      <c r="BG189" s="549">
        <f>IF(N189="zákl. přenesená",J189,0)</f>
        <v>0</v>
      </c>
      <c r="BH189" s="549">
        <f>IF(N189="sníž. přenesená",J189,0)</f>
        <v>0</v>
      </c>
      <c r="BI189" s="549">
        <f>IF(N189="nulová",J189,0)</f>
        <v>0</v>
      </c>
      <c r="BJ189" s="543" t="s">
        <v>83</v>
      </c>
      <c r="BK189" s="549">
        <f>ROUND(I189*H189,2)</f>
        <v>0</v>
      </c>
      <c r="BL189" s="543" t="s">
        <v>239</v>
      </c>
      <c r="BM189" s="548" t="s">
        <v>3095</v>
      </c>
    </row>
    <row r="190" spans="2:65" s="539" customFormat="1" ht="17.8" x14ac:dyDescent="0.25">
      <c r="B190" s="540"/>
      <c r="D190" s="764" t="s">
        <v>2681</v>
      </c>
      <c r="E190" s="714"/>
      <c r="F190" s="765" t="s">
        <v>3068</v>
      </c>
      <c r="G190" s="714"/>
      <c r="H190" s="714"/>
      <c r="I190" s="547"/>
      <c r="J190" s="714"/>
      <c r="L190" s="540"/>
      <c r="M190" s="559"/>
      <c r="T190" s="558"/>
      <c r="AT190" s="543" t="s">
        <v>2681</v>
      </c>
      <c r="AU190" s="543" t="s">
        <v>85</v>
      </c>
    </row>
    <row r="191" spans="2:65" s="539" customFormat="1" ht="33" customHeight="1" x14ac:dyDescent="0.25">
      <c r="B191" s="557"/>
      <c r="C191" s="556" t="s">
        <v>288</v>
      </c>
      <c r="D191" s="759" t="s">
        <v>133</v>
      </c>
      <c r="E191" s="760" t="s">
        <v>3096</v>
      </c>
      <c r="F191" s="761" t="s">
        <v>3097</v>
      </c>
      <c r="G191" s="762" t="s">
        <v>278</v>
      </c>
      <c r="H191" s="763">
        <v>9</v>
      </c>
      <c r="I191" s="555"/>
      <c r="J191" s="775">
        <f>ROUND(I191*H191,2)</f>
        <v>0</v>
      </c>
      <c r="K191" s="554"/>
      <c r="L191" s="540"/>
      <c r="M191" s="553" t="s">
        <v>3</v>
      </c>
      <c r="N191" s="552" t="s">
        <v>46</v>
      </c>
      <c r="P191" s="551">
        <f>O191*H191</f>
        <v>0</v>
      </c>
      <c r="Q191" s="551">
        <v>6.0999999999999997E-4</v>
      </c>
      <c r="R191" s="551">
        <f>Q191*H191</f>
        <v>5.4900000000000001E-3</v>
      </c>
      <c r="S191" s="551">
        <v>0</v>
      </c>
      <c r="T191" s="550">
        <f>S191*H191</f>
        <v>0</v>
      </c>
      <c r="AR191" s="548" t="s">
        <v>239</v>
      </c>
      <c r="AT191" s="548" t="s">
        <v>133</v>
      </c>
      <c r="AU191" s="548" t="s">
        <v>85</v>
      </c>
      <c r="AY191" s="543" t="s">
        <v>131</v>
      </c>
      <c r="BE191" s="549">
        <f>IF(N191="základní",J191,0)</f>
        <v>0</v>
      </c>
      <c r="BF191" s="549">
        <f>IF(N191="snížená",J191,0)</f>
        <v>0</v>
      </c>
      <c r="BG191" s="549">
        <f>IF(N191="zákl. přenesená",J191,0)</f>
        <v>0</v>
      </c>
      <c r="BH191" s="549">
        <f>IF(N191="sníž. přenesená",J191,0)</f>
        <v>0</v>
      </c>
      <c r="BI191" s="549">
        <f>IF(N191="nulová",J191,0)</f>
        <v>0</v>
      </c>
      <c r="BJ191" s="543" t="s">
        <v>83</v>
      </c>
      <c r="BK191" s="549">
        <f>ROUND(I191*H191,2)</f>
        <v>0</v>
      </c>
      <c r="BL191" s="543" t="s">
        <v>239</v>
      </c>
      <c r="BM191" s="548" t="s">
        <v>3098</v>
      </c>
    </row>
    <row r="192" spans="2:65" s="539" customFormat="1" ht="35.549999999999997" x14ac:dyDescent="0.25">
      <c r="B192" s="540"/>
      <c r="D192" s="764" t="s">
        <v>2681</v>
      </c>
      <c r="E192" s="714"/>
      <c r="F192" s="765" t="s">
        <v>3099</v>
      </c>
      <c r="G192" s="714"/>
      <c r="H192" s="714"/>
      <c r="I192" s="547"/>
      <c r="J192" s="714"/>
      <c r="L192" s="540"/>
      <c r="M192" s="559"/>
      <c r="T192" s="558"/>
      <c r="AT192" s="543" t="s">
        <v>2681</v>
      </c>
      <c r="AU192" s="543" t="s">
        <v>85</v>
      </c>
    </row>
    <row r="193" spans="2:65" s="539" customFormat="1" ht="24.2" customHeight="1" x14ac:dyDescent="0.25">
      <c r="B193" s="557"/>
      <c r="C193" s="574" t="s">
        <v>295</v>
      </c>
      <c r="D193" s="766" t="s">
        <v>145</v>
      </c>
      <c r="E193" s="767" t="s">
        <v>3074</v>
      </c>
      <c r="F193" s="768" t="s">
        <v>3075</v>
      </c>
      <c r="G193" s="769" t="s">
        <v>278</v>
      </c>
      <c r="H193" s="770">
        <v>3</v>
      </c>
      <c r="I193" s="573"/>
      <c r="J193" s="776">
        <f>ROUND(I193*H193,2)</f>
        <v>0</v>
      </c>
      <c r="K193" s="572"/>
      <c r="L193" s="571"/>
      <c r="M193" s="570" t="s">
        <v>3</v>
      </c>
      <c r="N193" s="569" t="s">
        <v>46</v>
      </c>
      <c r="P193" s="551">
        <f>O193*H193</f>
        <v>0</v>
      </c>
      <c r="Q193" s="551">
        <v>4.5999999999999999E-3</v>
      </c>
      <c r="R193" s="551">
        <f>Q193*H193</f>
        <v>1.38E-2</v>
      </c>
      <c r="S193" s="551">
        <v>0</v>
      </c>
      <c r="T193" s="550">
        <f>S193*H193</f>
        <v>0</v>
      </c>
      <c r="AR193" s="548" t="s">
        <v>245</v>
      </c>
      <c r="AT193" s="548" t="s">
        <v>145</v>
      </c>
      <c r="AU193" s="548" t="s">
        <v>85</v>
      </c>
      <c r="AY193" s="543" t="s">
        <v>131</v>
      </c>
      <c r="BE193" s="549">
        <f>IF(N193="základní",J193,0)</f>
        <v>0</v>
      </c>
      <c r="BF193" s="549">
        <f>IF(N193="snížená",J193,0)</f>
        <v>0</v>
      </c>
      <c r="BG193" s="549">
        <f>IF(N193="zákl. přenesená",J193,0)</f>
        <v>0</v>
      </c>
      <c r="BH193" s="549">
        <f>IF(N193="sníž. přenesená",J193,0)</f>
        <v>0</v>
      </c>
      <c r="BI193" s="549">
        <f>IF(N193="nulová",J193,0)</f>
        <v>0</v>
      </c>
      <c r="BJ193" s="543" t="s">
        <v>83</v>
      </c>
      <c r="BK193" s="549">
        <f>ROUND(I193*H193,2)</f>
        <v>0</v>
      </c>
      <c r="BL193" s="543" t="s">
        <v>239</v>
      </c>
      <c r="BM193" s="548" t="s">
        <v>3100</v>
      </c>
    </row>
    <row r="194" spans="2:65" s="539" customFormat="1" ht="17.8" x14ac:dyDescent="0.25">
      <c r="B194" s="540"/>
      <c r="D194" s="764" t="s">
        <v>2681</v>
      </c>
      <c r="E194" s="714"/>
      <c r="F194" s="765" t="s">
        <v>3075</v>
      </c>
      <c r="G194" s="714"/>
      <c r="H194" s="714"/>
      <c r="I194" s="547"/>
      <c r="J194" s="714"/>
      <c r="L194" s="540"/>
      <c r="M194" s="559"/>
      <c r="T194" s="558"/>
      <c r="AT194" s="543" t="s">
        <v>2681</v>
      </c>
      <c r="AU194" s="543" t="s">
        <v>85</v>
      </c>
    </row>
    <row r="195" spans="2:65" s="630" customFormat="1" x14ac:dyDescent="0.25">
      <c r="B195" s="629"/>
      <c r="D195" s="764" t="s">
        <v>142</v>
      </c>
      <c r="E195" s="782"/>
      <c r="F195" s="783" t="s">
        <v>3101</v>
      </c>
      <c r="G195" s="782"/>
      <c r="H195" s="784">
        <v>3</v>
      </c>
      <c r="I195" s="631"/>
      <c r="J195" s="782"/>
      <c r="L195" s="629"/>
      <c r="M195" s="632"/>
      <c r="T195" s="633"/>
      <c r="AT195" s="634" t="s">
        <v>142</v>
      </c>
      <c r="AU195" s="634" t="s">
        <v>85</v>
      </c>
      <c r="AV195" s="630" t="s">
        <v>85</v>
      </c>
      <c r="AW195" s="630" t="s">
        <v>4</v>
      </c>
      <c r="AX195" s="630" t="s">
        <v>83</v>
      </c>
      <c r="AY195" s="634" t="s">
        <v>131</v>
      </c>
    </row>
    <row r="196" spans="2:65" s="539" customFormat="1" ht="24.2" customHeight="1" x14ac:dyDescent="0.25">
      <c r="B196" s="557"/>
      <c r="C196" s="574" t="s">
        <v>302</v>
      </c>
      <c r="D196" s="766" t="s">
        <v>145</v>
      </c>
      <c r="E196" s="767" t="s">
        <v>3078</v>
      </c>
      <c r="F196" s="768" t="s">
        <v>3079</v>
      </c>
      <c r="G196" s="769" t="s">
        <v>278</v>
      </c>
      <c r="H196" s="770">
        <v>6</v>
      </c>
      <c r="I196" s="573"/>
      <c r="J196" s="776">
        <f>ROUND(I196*H196,2)</f>
        <v>0</v>
      </c>
      <c r="K196" s="572"/>
      <c r="L196" s="571"/>
      <c r="M196" s="570" t="s">
        <v>3</v>
      </c>
      <c r="N196" s="569" t="s">
        <v>46</v>
      </c>
      <c r="P196" s="551">
        <f>O196*H196</f>
        <v>0</v>
      </c>
      <c r="Q196" s="551">
        <v>5.4000000000000003E-3</v>
      </c>
      <c r="R196" s="551">
        <f>Q196*H196</f>
        <v>3.2399999999999998E-2</v>
      </c>
      <c r="S196" s="551">
        <v>0</v>
      </c>
      <c r="T196" s="550">
        <f>S196*H196</f>
        <v>0</v>
      </c>
      <c r="AR196" s="548" t="s">
        <v>245</v>
      </c>
      <c r="AT196" s="548" t="s">
        <v>145</v>
      </c>
      <c r="AU196" s="548" t="s">
        <v>85</v>
      </c>
      <c r="AY196" s="543" t="s">
        <v>131</v>
      </c>
      <c r="BE196" s="549">
        <f>IF(N196="základní",J196,0)</f>
        <v>0</v>
      </c>
      <c r="BF196" s="549">
        <f>IF(N196="snížená",J196,0)</f>
        <v>0</v>
      </c>
      <c r="BG196" s="549">
        <f>IF(N196="zákl. přenesená",J196,0)</f>
        <v>0</v>
      </c>
      <c r="BH196" s="549">
        <f>IF(N196="sníž. přenesená",J196,0)</f>
        <v>0</v>
      </c>
      <c r="BI196" s="549">
        <f>IF(N196="nulová",J196,0)</f>
        <v>0</v>
      </c>
      <c r="BJ196" s="543" t="s">
        <v>83</v>
      </c>
      <c r="BK196" s="549">
        <f>ROUND(I196*H196,2)</f>
        <v>0</v>
      </c>
      <c r="BL196" s="543" t="s">
        <v>239</v>
      </c>
      <c r="BM196" s="548" t="s">
        <v>3102</v>
      </c>
    </row>
    <row r="197" spans="2:65" s="539" customFormat="1" ht="17.8" x14ac:dyDescent="0.25">
      <c r="B197" s="540"/>
      <c r="D197" s="764" t="s">
        <v>2681</v>
      </c>
      <c r="E197" s="714"/>
      <c r="F197" s="765" t="s">
        <v>3079</v>
      </c>
      <c r="G197" s="714"/>
      <c r="H197" s="714"/>
      <c r="I197" s="547"/>
      <c r="J197" s="714"/>
      <c r="L197" s="540"/>
      <c r="M197" s="559"/>
      <c r="T197" s="558"/>
      <c r="AT197" s="543" t="s">
        <v>2681</v>
      </c>
      <c r="AU197" s="543" t="s">
        <v>85</v>
      </c>
    </row>
    <row r="198" spans="2:65" s="539" customFormat="1" ht="24.2" customHeight="1" x14ac:dyDescent="0.25">
      <c r="B198" s="557"/>
      <c r="C198" s="556" t="s">
        <v>310</v>
      </c>
      <c r="D198" s="759" t="s">
        <v>133</v>
      </c>
      <c r="E198" s="760" t="s">
        <v>3103</v>
      </c>
      <c r="F198" s="761" t="s">
        <v>3104</v>
      </c>
      <c r="G198" s="762" t="s">
        <v>148</v>
      </c>
      <c r="H198" s="763">
        <v>0.995</v>
      </c>
      <c r="I198" s="555"/>
      <c r="J198" s="775">
        <f>ROUND(I198*H198,2)</f>
        <v>0</v>
      </c>
      <c r="K198" s="554"/>
      <c r="L198" s="540"/>
      <c r="M198" s="553" t="s">
        <v>3</v>
      </c>
      <c r="N198" s="552" t="s">
        <v>46</v>
      </c>
      <c r="P198" s="551">
        <f>O198*H198</f>
        <v>0</v>
      </c>
      <c r="Q198" s="551">
        <v>0</v>
      </c>
      <c r="R198" s="551">
        <f>Q198*H198</f>
        <v>0</v>
      </c>
      <c r="S198" s="551">
        <v>0</v>
      </c>
      <c r="T198" s="550">
        <f>S198*H198</f>
        <v>0</v>
      </c>
      <c r="AR198" s="548" t="s">
        <v>239</v>
      </c>
      <c r="AT198" s="548" t="s">
        <v>133</v>
      </c>
      <c r="AU198" s="548" t="s">
        <v>85</v>
      </c>
      <c r="AY198" s="543" t="s">
        <v>131</v>
      </c>
      <c r="BE198" s="549">
        <f>IF(N198="základní",J198,0)</f>
        <v>0</v>
      </c>
      <c r="BF198" s="549">
        <f>IF(N198="snížená",J198,0)</f>
        <v>0</v>
      </c>
      <c r="BG198" s="549">
        <f>IF(N198="zákl. přenesená",J198,0)</f>
        <v>0</v>
      </c>
      <c r="BH198" s="549">
        <f>IF(N198="sníž. přenesená",J198,0)</f>
        <v>0</v>
      </c>
      <c r="BI198" s="549">
        <f>IF(N198="nulová",J198,0)</f>
        <v>0</v>
      </c>
      <c r="BJ198" s="543" t="s">
        <v>83</v>
      </c>
      <c r="BK198" s="549">
        <f>ROUND(I198*H198,2)</f>
        <v>0</v>
      </c>
      <c r="BL198" s="543" t="s">
        <v>239</v>
      </c>
      <c r="BM198" s="548" t="s">
        <v>3105</v>
      </c>
    </row>
    <row r="199" spans="2:65" s="539" customFormat="1" ht="26.65" x14ac:dyDescent="0.25">
      <c r="B199" s="540"/>
      <c r="D199" s="764" t="s">
        <v>2681</v>
      </c>
      <c r="E199" s="714"/>
      <c r="F199" s="765" t="s">
        <v>3106</v>
      </c>
      <c r="G199" s="714"/>
      <c r="H199" s="714"/>
      <c r="I199" s="547"/>
      <c r="J199" s="714"/>
      <c r="L199" s="540"/>
      <c r="M199" s="559"/>
      <c r="T199" s="558"/>
      <c r="AT199" s="543" t="s">
        <v>2681</v>
      </c>
      <c r="AU199" s="543" t="s">
        <v>85</v>
      </c>
    </row>
    <row r="200" spans="2:65" s="560" customFormat="1" ht="22.8" customHeight="1" x14ac:dyDescent="0.3">
      <c r="B200" s="567"/>
      <c r="D200" s="756" t="s">
        <v>74</v>
      </c>
      <c r="E200" s="758" t="s">
        <v>827</v>
      </c>
      <c r="F200" s="758" t="s">
        <v>828</v>
      </c>
      <c r="G200" s="755"/>
      <c r="H200" s="755"/>
      <c r="I200" s="568"/>
      <c r="J200" s="774">
        <f>BK200</f>
        <v>0</v>
      </c>
      <c r="L200" s="567"/>
      <c r="M200" s="566"/>
      <c r="P200" s="565">
        <f>SUM(P201:P252)</f>
        <v>0</v>
      </c>
      <c r="R200" s="565">
        <f>SUM(R201:R252)</f>
        <v>5.6081599999999998</v>
      </c>
      <c r="T200" s="564">
        <f>SUM(T201:T252)</f>
        <v>0</v>
      </c>
      <c r="AR200" s="562" t="s">
        <v>85</v>
      </c>
      <c r="AT200" s="563" t="s">
        <v>74</v>
      </c>
      <c r="AU200" s="563" t="s">
        <v>83</v>
      </c>
      <c r="AY200" s="562" t="s">
        <v>131</v>
      </c>
      <c r="BK200" s="561">
        <f>SUM(BK201:BK252)</f>
        <v>0</v>
      </c>
    </row>
    <row r="201" spans="2:65" s="539" customFormat="1" ht="24.2" customHeight="1" x14ac:dyDescent="0.25">
      <c r="B201" s="557"/>
      <c r="C201" s="556" t="s">
        <v>316</v>
      </c>
      <c r="D201" s="759" t="s">
        <v>133</v>
      </c>
      <c r="E201" s="760" t="s">
        <v>3107</v>
      </c>
      <c r="F201" s="761" t="s">
        <v>3108</v>
      </c>
      <c r="G201" s="762" t="s">
        <v>291</v>
      </c>
      <c r="H201" s="763">
        <v>3</v>
      </c>
      <c r="I201" s="555"/>
      <c r="J201" s="775">
        <f>ROUND(I201*H201,2)</f>
        <v>0</v>
      </c>
      <c r="K201" s="554"/>
      <c r="L201" s="540"/>
      <c r="M201" s="553" t="s">
        <v>3</v>
      </c>
      <c r="N201" s="552" t="s">
        <v>46</v>
      </c>
      <c r="P201" s="551">
        <f>O201*H201</f>
        <v>0</v>
      </c>
      <c r="Q201" s="551">
        <v>2.49E-3</v>
      </c>
      <c r="R201" s="551">
        <f>Q201*H201</f>
        <v>7.4700000000000001E-3</v>
      </c>
      <c r="S201" s="551">
        <v>0</v>
      </c>
      <c r="T201" s="550">
        <f>S201*H201</f>
        <v>0</v>
      </c>
      <c r="AR201" s="548" t="s">
        <v>239</v>
      </c>
      <c r="AT201" s="548" t="s">
        <v>133</v>
      </c>
      <c r="AU201" s="548" t="s">
        <v>85</v>
      </c>
      <c r="AY201" s="543" t="s">
        <v>131</v>
      </c>
      <c r="BE201" s="549">
        <f>IF(N201="základní",J201,0)</f>
        <v>0</v>
      </c>
      <c r="BF201" s="549">
        <f>IF(N201="snížená",J201,0)</f>
        <v>0</v>
      </c>
      <c r="BG201" s="549">
        <f>IF(N201="zákl. přenesená",J201,0)</f>
        <v>0</v>
      </c>
      <c r="BH201" s="549">
        <f>IF(N201="sníž. přenesená",J201,0)</f>
        <v>0</v>
      </c>
      <c r="BI201" s="549">
        <f>IF(N201="nulová",J201,0)</f>
        <v>0</v>
      </c>
      <c r="BJ201" s="543" t="s">
        <v>83</v>
      </c>
      <c r="BK201" s="549">
        <f>ROUND(I201*H201,2)</f>
        <v>0</v>
      </c>
      <c r="BL201" s="543" t="s">
        <v>239</v>
      </c>
      <c r="BM201" s="548" t="s">
        <v>3109</v>
      </c>
    </row>
    <row r="202" spans="2:65" s="539" customFormat="1" ht="17.8" x14ac:dyDescent="0.25">
      <c r="B202" s="540"/>
      <c r="D202" s="764" t="s">
        <v>2681</v>
      </c>
      <c r="E202" s="714"/>
      <c r="F202" s="765" t="s">
        <v>3110</v>
      </c>
      <c r="G202" s="714"/>
      <c r="H202" s="714"/>
      <c r="I202" s="547"/>
      <c r="J202" s="714"/>
      <c r="L202" s="540"/>
      <c r="M202" s="559"/>
      <c r="T202" s="558"/>
      <c r="AT202" s="543" t="s">
        <v>2681</v>
      </c>
      <c r="AU202" s="543" t="s">
        <v>85</v>
      </c>
    </row>
    <row r="203" spans="2:65" s="539" customFormat="1" ht="37.75" customHeight="1" x14ac:dyDescent="0.25">
      <c r="B203" s="557"/>
      <c r="C203" s="574" t="s">
        <v>321</v>
      </c>
      <c r="D203" s="766" t="s">
        <v>145</v>
      </c>
      <c r="E203" s="767" t="s">
        <v>3111</v>
      </c>
      <c r="F203" s="768" t="s">
        <v>3112</v>
      </c>
      <c r="G203" s="769" t="s">
        <v>201</v>
      </c>
      <c r="H203" s="770">
        <v>3</v>
      </c>
      <c r="I203" s="573"/>
      <c r="J203" s="776">
        <f>ROUND(I203*H203,2)</f>
        <v>0</v>
      </c>
      <c r="K203" s="572"/>
      <c r="L203" s="571"/>
      <c r="M203" s="570" t="s">
        <v>3</v>
      </c>
      <c r="N203" s="569" t="s">
        <v>46</v>
      </c>
      <c r="P203" s="551">
        <f>O203*H203</f>
        <v>0</v>
      </c>
      <c r="Q203" s="551">
        <v>1.5</v>
      </c>
      <c r="R203" s="551">
        <f>Q203*H203</f>
        <v>4.5</v>
      </c>
      <c r="S203" s="551">
        <v>0</v>
      </c>
      <c r="T203" s="550">
        <f>S203*H203</f>
        <v>0</v>
      </c>
      <c r="AR203" s="548" t="s">
        <v>245</v>
      </c>
      <c r="AT203" s="548" t="s">
        <v>145</v>
      </c>
      <c r="AU203" s="548" t="s">
        <v>85</v>
      </c>
      <c r="AY203" s="543" t="s">
        <v>131</v>
      </c>
      <c r="BE203" s="549">
        <f>IF(N203="základní",J203,0)</f>
        <v>0</v>
      </c>
      <c r="BF203" s="549">
        <f>IF(N203="snížená",J203,0)</f>
        <v>0</v>
      </c>
      <c r="BG203" s="549">
        <f>IF(N203="zákl. přenesená",J203,0)</f>
        <v>0</v>
      </c>
      <c r="BH203" s="549">
        <f>IF(N203="sníž. přenesená",J203,0)</f>
        <v>0</v>
      </c>
      <c r="BI203" s="549">
        <f>IF(N203="nulová",J203,0)</f>
        <v>0</v>
      </c>
      <c r="BJ203" s="543" t="s">
        <v>83</v>
      </c>
      <c r="BK203" s="549">
        <f>ROUND(I203*H203,2)</f>
        <v>0</v>
      </c>
      <c r="BL203" s="543" t="s">
        <v>239</v>
      </c>
      <c r="BM203" s="548" t="s">
        <v>3113</v>
      </c>
    </row>
    <row r="204" spans="2:65" s="539" customFormat="1" ht="17.8" x14ac:dyDescent="0.25">
      <c r="B204" s="540"/>
      <c r="D204" s="764" t="s">
        <v>2681</v>
      </c>
      <c r="E204" s="714"/>
      <c r="F204" s="765" t="s">
        <v>3112</v>
      </c>
      <c r="G204" s="714"/>
      <c r="H204" s="714"/>
      <c r="I204" s="547"/>
      <c r="J204" s="714"/>
      <c r="L204" s="540"/>
      <c r="M204" s="559"/>
      <c r="T204" s="558"/>
      <c r="AT204" s="543" t="s">
        <v>2681</v>
      </c>
      <c r="AU204" s="543" t="s">
        <v>85</v>
      </c>
    </row>
    <row r="205" spans="2:65" s="539" customFormat="1" ht="16.5" customHeight="1" x14ac:dyDescent="0.25">
      <c r="B205" s="557"/>
      <c r="C205" s="574" t="s">
        <v>326</v>
      </c>
      <c r="D205" s="766" t="s">
        <v>145</v>
      </c>
      <c r="E205" s="767" t="s">
        <v>3114</v>
      </c>
      <c r="F205" s="768" t="s">
        <v>3115</v>
      </c>
      <c r="G205" s="769" t="s">
        <v>201</v>
      </c>
      <c r="H205" s="770">
        <v>3</v>
      </c>
      <c r="I205" s="573"/>
      <c r="J205" s="776">
        <f>ROUND(I205*H205,2)</f>
        <v>0</v>
      </c>
      <c r="K205" s="572"/>
      <c r="L205" s="571"/>
      <c r="M205" s="570" t="s">
        <v>3</v>
      </c>
      <c r="N205" s="569" t="s">
        <v>46</v>
      </c>
      <c r="P205" s="551">
        <f>O205*H205</f>
        <v>0</v>
      </c>
      <c r="Q205" s="551">
        <v>0.01</v>
      </c>
      <c r="R205" s="551">
        <f>Q205*H205</f>
        <v>0.03</v>
      </c>
      <c r="S205" s="551">
        <v>0</v>
      </c>
      <c r="T205" s="550">
        <f>S205*H205</f>
        <v>0</v>
      </c>
      <c r="AR205" s="548" t="s">
        <v>245</v>
      </c>
      <c r="AT205" s="548" t="s">
        <v>145</v>
      </c>
      <c r="AU205" s="548" t="s">
        <v>85</v>
      </c>
      <c r="AY205" s="543" t="s">
        <v>131</v>
      </c>
      <c r="BE205" s="549">
        <f>IF(N205="základní",J205,0)</f>
        <v>0</v>
      </c>
      <c r="BF205" s="549">
        <f>IF(N205="snížená",J205,0)</f>
        <v>0</v>
      </c>
      <c r="BG205" s="549">
        <f>IF(N205="zákl. přenesená",J205,0)</f>
        <v>0</v>
      </c>
      <c r="BH205" s="549">
        <f>IF(N205="sníž. přenesená",J205,0)</f>
        <v>0</v>
      </c>
      <c r="BI205" s="549">
        <f>IF(N205="nulová",J205,0)</f>
        <v>0</v>
      </c>
      <c r="BJ205" s="543" t="s">
        <v>83</v>
      </c>
      <c r="BK205" s="549">
        <f>ROUND(I205*H205,2)</f>
        <v>0</v>
      </c>
      <c r="BL205" s="543" t="s">
        <v>239</v>
      </c>
      <c r="BM205" s="548" t="s">
        <v>3116</v>
      </c>
    </row>
    <row r="206" spans="2:65" s="539" customFormat="1" ht="17.8" x14ac:dyDescent="0.25">
      <c r="B206" s="540"/>
      <c r="D206" s="764" t="s">
        <v>2681</v>
      </c>
      <c r="E206" s="714"/>
      <c r="F206" s="765" t="s">
        <v>3112</v>
      </c>
      <c r="G206" s="714"/>
      <c r="H206" s="714"/>
      <c r="I206" s="547"/>
      <c r="J206" s="714"/>
      <c r="L206" s="540"/>
      <c r="M206" s="559"/>
      <c r="T206" s="558"/>
      <c r="AT206" s="543" t="s">
        <v>2681</v>
      </c>
      <c r="AU206" s="543" t="s">
        <v>85</v>
      </c>
    </row>
    <row r="207" spans="2:65" s="539" customFormat="1" ht="16.5" customHeight="1" x14ac:dyDescent="0.25">
      <c r="B207" s="557"/>
      <c r="C207" s="574" t="s">
        <v>331</v>
      </c>
      <c r="D207" s="766" t="s">
        <v>145</v>
      </c>
      <c r="E207" s="767" t="s">
        <v>3117</v>
      </c>
      <c r="F207" s="768" t="s">
        <v>3118</v>
      </c>
      <c r="G207" s="769" t="s">
        <v>201</v>
      </c>
      <c r="H207" s="770">
        <v>3</v>
      </c>
      <c r="I207" s="573"/>
      <c r="J207" s="776">
        <f>ROUND(I207*H207,2)</f>
        <v>0</v>
      </c>
      <c r="K207" s="572"/>
      <c r="L207" s="571"/>
      <c r="M207" s="570" t="s">
        <v>3</v>
      </c>
      <c r="N207" s="569" t="s">
        <v>46</v>
      </c>
      <c r="P207" s="551">
        <f>O207*H207</f>
        <v>0</v>
      </c>
      <c r="Q207" s="551">
        <v>0.01</v>
      </c>
      <c r="R207" s="551">
        <f>Q207*H207</f>
        <v>0.03</v>
      </c>
      <c r="S207" s="551">
        <v>0</v>
      </c>
      <c r="T207" s="550">
        <f>S207*H207</f>
        <v>0</v>
      </c>
      <c r="AR207" s="548" t="s">
        <v>245</v>
      </c>
      <c r="AT207" s="548" t="s">
        <v>145</v>
      </c>
      <c r="AU207" s="548" t="s">
        <v>85</v>
      </c>
      <c r="AY207" s="543" t="s">
        <v>131</v>
      </c>
      <c r="BE207" s="549">
        <f>IF(N207="základní",J207,0)</f>
        <v>0</v>
      </c>
      <c r="BF207" s="549">
        <f>IF(N207="snížená",J207,0)</f>
        <v>0</v>
      </c>
      <c r="BG207" s="549">
        <f>IF(N207="zákl. přenesená",J207,0)</f>
        <v>0</v>
      </c>
      <c r="BH207" s="549">
        <f>IF(N207="sníž. přenesená",J207,0)</f>
        <v>0</v>
      </c>
      <c r="BI207" s="549">
        <f>IF(N207="nulová",J207,0)</f>
        <v>0</v>
      </c>
      <c r="BJ207" s="543" t="s">
        <v>83</v>
      </c>
      <c r="BK207" s="549">
        <f>ROUND(I207*H207,2)</f>
        <v>0</v>
      </c>
      <c r="BL207" s="543" t="s">
        <v>239</v>
      </c>
      <c r="BM207" s="548" t="s">
        <v>3119</v>
      </c>
    </row>
    <row r="208" spans="2:65" s="539" customFormat="1" ht="17.8" x14ac:dyDescent="0.25">
      <c r="B208" s="540"/>
      <c r="D208" s="764" t="s">
        <v>2681</v>
      </c>
      <c r="E208" s="714"/>
      <c r="F208" s="765" t="s">
        <v>3112</v>
      </c>
      <c r="G208" s="714"/>
      <c r="H208" s="714"/>
      <c r="I208" s="547"/>
      <c r="J208" s="714"/>
      <c r="L208" s="540"/>
      <c r="M208" s="559"/>
      <c r="T208" s="558"/>
      <c r="AT208" s="543" t="s">
        <v>2681</v>
      </c>
      <c r="AU208" s="543" t="s">
        <v>85</v>
      </c>
    </row>
    <row r="209" spans="2:65" s="539" customFormat="1" ht="16.5" customHeight="1" x14ac:dyDescent="0.25">
      <c r="B209" s="557"/>
      <c r="C209" s="574" t="s">
        <v>245</v>
      </c>
      <c r="D209" s="766" t="s">
        <v>145</v>
      </c>
      <c r="E209" s="767" t="s">
        <v>3120</v>
      </c>
      <c r="F209" s="768" t="s">
        <v>3121</v>
      </c>
      <c r="G209" s="769" t="s">
        <v>201</v>
      </c>
      <c r="H209" s="770">
        <v>3</v>
      </c>
      <c r="I209" s="573"/>
      <c r="J209" s="776">
        <f>ROUND(I209*H209,2)</f>
        <v>0</v>
      </c>
      <c r="K209" s="572"/>
      <c r="L209" s="571"/>
      <c r="M209" s="570" t="s">
        <v>3</v>
      </c>
      <c r="N209" s="569" t="s">
        <v>46</v>
      </c>
      <c r="P209" s="551">
        <f>O209*H209</f>
        <v>0</v>
      </c>
      <c r="Q209" s="551">
        <v>0.01</v>
      </c>
      <c r="R209" s="551">
        <f>Q209*H209</f>
        <v>0.03</v>
      </c>
      <c r="S209" s="551">
        <v>0</v>
      </c>
      <c r="T209" s="550">
        <f>S209*H209</f>
        <v>0</v>
      </c>
      <c r="AR209" s="548" t="s">
        <v>245</v>
      </c>
      <c r="AT209" s="548" t="s">
        <v>145</v>
      </c>
      <c r="AU209" s="548" t="s">
        <v>85</v>
      </c>
      <c r="AY209" s="543" t="s">
        <v>131</v>
      </c>
      <c r="BE209" s="549">
        <f>IF(N209="základní",J209,0)</f>
        <v>0</v>
      </c>
      <c r="BF209" s="549">
        <f>IF(N209="snížená",J209,0)</f>
        <v>0</v>
      </c>
      <c r="BG209" s="549">
        <f>IF(N209="zákl. přenesená",J209,0)</f>
        <v>0</v>
      </c>
      <c r="BH209" s="549">
        <f>IF(N209="sníž. přenesená",J209,0)</f>
        <v>0</v>
      </c>
      <c r="BI209" s="549">
        <f>IF(N209="nulová",J209,0)</f>
        <v>0</v>
      </c>
      <c r="BJ209" s="543" t="s">
        <v>83</v>
      </c>
      <c r="BK209" s="549">
        <f>ROUND(I209*H209,2)</f>
        <v>0</v>
      </c>
      <c r="BL209" s="543" t="s">
        <v>239</v>
      </c>
      <c r="BM209" s="548" t="s">
        <v>3122</v>
      </c>
    </row>
    <row r="210" spans="2:65" s="539" customFormat="1" ht="17.8" x14ac:dyDescent="0.25">
      <c r="B210" s="540"/>
      <c r="D210" s="764" t="s">
        <v>2681</v>
      </c>
      <c r="E210" s="714"/>
      <c r="F210" s="765" t="s">
        <v>3112</v>
      </c>
      <c r="G210" s="714"/>
      <c r="H210" s="714"/>
      <c r="I210" s="547"/>
      <c r="J210" s="714"/>
      <c r="L210" s="540"/>
      <c r="M210" s="559"/>
      <c r="T210" s="558"/>
      <c r="AT210" s="543" t="s">
        <v>2681</v>
      </c>
      <c r="AU210" s="543" t="s">
        <v>85</v>
      </c>
    </row>
    <row r="211" spans="2:65" s="539" customFormat="1" ht="24.2" customHeight="1" x14ac:dyDescent="0.25">
      <c r="B211" s="557"/>
      <c r="C211" s="574" t="s">
        <v>340</v>
      </c>
      <c r="D211" s="766" t="s">
        <v>145</v>
      </c>
      <c r="E211" s="767" t="s">
        <v>3123</v>
      </c>
      <c r="F211" s="768" t="s">
        <v>3124</v>
      </c>
      <c r="G211" s="769" t="s">
        <v>201</v>
      </c>
      <c r="H211" s="770">
        <v>3</v>
      </c>
      <c r="I211" s="573"/>
      <c r="J211" s="776">
        <f>ROUND(I211*H211,2)</f>
        <v>0</v>
      </c>
      <c r="K211" s="572"/>
      <c r="L211" s="571"/>
      <c r="M211" s="570" t="s">
        <v>3</v>
      </c>
      <c r="N211" s="569" t="s">
        <v>46</v>
      </c>
      <c r="P211" s="551">
        <f>O211*H211</f>
        <v>0</v>
      </c>
      <c r="Q211" s="551">
        <v>0.01</v>
      </c>
      <c r="R211" s="551">
        <f>Q211*H211</f>
        <v>0.03</v>
      </c>
      <c r="S211" s="551">
        <v>0</v>
      </c>
      <c r="T211" s="550">
        <f>S211*H211</f>
        <v>0</v>
      </c>
      <c r="AR211" s="548" t="s">
        <v>245</v>
      </c>
      <c r="AT211" s="548" t="s">
        <v>145</v>
      </c>
      <c r="AU211" s="548" t="s">
        <v>85</v>
      </c>
      <c r="AY211" s="543" t="s">
        <v>131</v>
      </c>
      <c r="BE211" s="549">
        <f>IF(N211="základní",J211,0)</f>
        <v>0</v>
      </c>
      <c r="BF211" s="549">
        <f>IF(N211="snížená",J211,0)</f>
        <v>0</v>
      </c>
      <c r="BG211" s="549">
        <f>IF(N211="zákl. přenesená",J211,0)</f>
        <v>0</v>
      </c>
      <c r="BH211" s="549">
        <f>IF(N211="sníž. přenesená",J211,0)</f>
        <v>0</v>
      </c>
      <c r="BI211" s="549">
        <f>IF(N211="nulová",J211,0)</f>
        <v>0</v>
      </c>
      <c r="BJ211" s="543" t="s">
        <v>83</v>
      </c>
      <c r="BK211" s="549">
        <f>ROUND(I211*H211,2)</f>
        <v>0</v>
      </c>
      <c r="BL211" s="543" t="s">
        <v>239</v>
      </c>
      <c r="BM211" s="548" t="s">
        <v>3125</v>
      </c>
    </row>
    <row r="212" spans="2:65" s="539" customFormat="1" ht="17.8" x14ac:dyDescent="0.25">
      <c r="B212" s="540"/>
      <c r="D212" s="764" t="s">
        <v>2681</v>
      </c>
      <c r="E212" s="714"/>
      <c r="F212" s="765" t="s">
        <v>3112</v>
      </c>
      <c r="G212" s="714"/>
      <c r="H212" s="714"/>
      <c r="I212" s="547"/>
      <c r="J212" s="714"/>
      <c r="L212" s="540"/>
      <c r="M212" s="559"/>
      <c r="T212" s="558"/>
      <c r="AT212" s="543" t="s">
        <v>2681</v>
      </c>
      <c r="AU212" s="543" t="s">
        <v>85</v>
      </c>
    </row>
    <row r="213" spans="2:65" s="539" customFormat="1" ht="24.2" customHeight="1" x14ac:dyDescent="0.25">
      <c r="B213" s="557"/>
      <c r="C213" s="574" t="s">
        <v>345</v>
      </c>
      <c r="D213" s="766" t="s">
        <v>145</v>
      </c>
      <c r="E213" s="767" t="s">
        <v>3126</v>
      </c>
      <c r="F213" s="768" t="s">
        <v>3127</v>
      </c>
      <c r="G213" s="769" t="s">
        <v>201</v>
      </c>
      <c r="H213" s="770">
        <v>3</v>
      </c>
      <c r="I213" s="573"/>
      <c r="J213" s="776">
        <f>ROUND(I213*H213,2)</f>
        <v>0</v>
      </c>
      <c r="K213" s="572"/>
      <c r="L213" s="571"/>
      <c r="M213" s="570" t="s">
        <v>3</v>
      </c>
      <c r="N213" s="569" t="s">
        <v>46</v>
      </c>
      <c r="P213" s="551">
        <f>O213*H213</f>
        <v>0</v>
      </c>
      <c r="Q213" s="551">
        <v>0.01</v>
      </c>
      <c r="R213" s="551">
        <f>Q213*H213</f>
        <v>0.03</v>
      </c>
      <c r="S213" s="551">
        <v>0</v>
      </c>
      <c r="T213" s="550">
        <f>S213*H213</f>
        <v>0</v>
      </c>
      <c r="AR213" s="548" t="s">
        <v>245</v>
      </c>
      <c r="AT213" s="548" t="s">
        <v>145</v>
      </c>
      <c r="AU213" s="548" t="s">
        <v>85</v>
      </c>
      <c r="AY213" s="543" t="s">
        <v>131</v>
      </c>
      <c r="BE213" s="549">
        <f>IF(N213="základní",J213,0)</f>
        <v>0</v>
      </c>
      <c r="BF213" s="549">
        <f>IF(N213="snížená",J213,0)</f>
        <v>0</v>
      </c>
      <c r="BG213" s="549">
        <f>IF(N213="zákl. přenesená",J213,0)</f>
        <v>0</v>
      </c>
      <c r="BH213" s="549">
        <f>IF(N213="sníž. přenesená",J213,0)</f>
        <v>0</v>
      </c>
      <c r="BI213" s="549">
        <f>IF(N213="nulová",J213,0)</f>
        <v>0</v>
      </c>
      <c r="BJ213" s="543" t="s">
        <v>83</v>
      </c>
      <c r="BK213" s="549">
        <f>ROUND(I213*H213,2)</f>
        <v>0</v>
      </c>
      <c r="BL213" s="543" t="s">
        <v>239</v>
      </c>
      <c r="BM213" s="548" t="s">
        <v>3128</v>
      </c>
    </row>
    <row r="214" spans="2:65" s="539" customFormat="1" ht="17.8" x14ac:dyDescent="0.25">
      <c r="B214" s="540"/>
      <c r="D214" s="764" t="s">
        <v>2681</v>
      </c>
      <c r="E214" s="714"/>
      <c r="F214" s="765" t="s">
        <v>3112</v>
      </c>
      <c r="G214" s="714"/>
      <c r="H214" s="714"/>
      <c r="I214" s="547"/>
      <c r="J214" s="714"/>
      <c r="L214" s="540"/>
      <c r="M214" s="559"/>
      <c r="T214" s="558"/>
      <c r="AT214" s="543" t="s">
        <v>2681</v>
      </c>
      <c r="AU214" s="543" t="s">
        <v>85</v>
      </c>
    </row>
    <row r="215" spans="2:65" s="539" customFormat="1" ht="16.5" customHeight="1" x14ac:dyDescent="0.25">
      <c r="B215" s="557"/>
      <c r="C215" s="574" t="s">
        <v>352</v>
      </c>
      <c r="D215" s="766" t="s">
        <v>145</v>
      </c>
      <c r="E215" s="767" t="s">
        <v>3129</v>
      </c>
      <c r="F215" s="768" t="s">
        <v>3130</v>
      </c>
      <c r="G215" s="769" t="s">
        <v>201</v>
      </c>
      <c r="H215" s="770">
        <v>3</v>
      </c>
      <c r="I215" s="573"/>
      <c r="J215" s="776">
        <f>ROUND(I215*H215,2)</f>
        <v>0</v>
      </c>
      <c r="K215" s="572"/>
      <c r="L215" s="571"/>
      <c r="M215" s="570" t="s">
        <v>3</v>
      </c>
      <c r="N215" s="569" t="s">
        <v>46</v>
      </c>
      <c r="P215" s="551">
        <f>O215*H215</f>
        <v>0</v>
      </c>
      <c r="Q215" s="551">
        <v>0.01</v>
      </c>
      <c r="R215" s="551">
        <f>Q215*H215</f>
        <v>0.03</v>
      </c>
      <c r="S215" s="551">
        <v>0</v>
      </c>
      <c r="T215" s="550">
        <f>S215*H215</f>
        <v>0</v>
      </c>
      <c r="AR215" s="548" t="s">
        <v>245</v>
      </c>
      <c r="AT215" s="548" t="s">
        <v>145</v>
      </c>
      <c r="AU215" s="548" t="s">
        <v>85</v>
      </c>
      <c r="AY215" s="543" t="s">
        <v>131</v>
      </c>
      <c r="BE215" s="549">
        <f>IF(N215="základní",J215,0)</f>
        <v>0</v>
      </c>
      <c r="BF215" s="549">
        <f>IF(N215="snížená",J215,0)</f>
        <v>0</v>
      </c>
      <c r="BG215" s="549">
        <f>IF(N215="zákl. přenesená",J215,0)</f>
        <v>0</v>
      </c>
      <c r="BH215" s="549">
        <f>IF(N215="sníž. přenesená",J215,0)</f>
        <v>0</v>
      </c>
      <c r="BI215" s="549">
        <f>IF(N215="nulová",J215,0)</f>
        <v>0</v>
      </c>
      <c r="BJ215" s="543" t="s">
        <v>83</v>
      </c>
      <c r="BK215" s="549">
        <f>ROUND(I215*H215,2)</f>
        <v>0</v>
      </c>
      <c r="BL215" s="543" t="s">
        <v>239</v>
      </c>
      <c r="BM215" s="548" t="s">
        <v>3131</v>
      </c>
    </row>
    <row r="216" spans="2:65" s="539" customFormat="1" ht="17.8" x14ac:dyDescent="0.25">
      <c r="B216" s="540"/>
      <c r="D216" s="764" t="s">
        <v>2681</v>
      </c>
      <c r="E216" s="714"/>
      <c r="F216" s="765" t="s">
        <v>3112</v>
      </c>
      <c r="G216" s="714"/>
      <c r="H216" s="714"/>
      <c r="I216" s="547"/>
      <c r="J216" s="714"/>
      <c r="L216" s="540"/>
      <c r="M216" s="559"/>
      <c r="T216" s="558"/>
      <c r="AT216" s="543" t="s">
        <v>2681</v>
      </c>
      <c r="AU216" s="543" t="s">
        <v>85</v>
      </c>
    </row>
    <row r="217" spans="2:65" s="539" customFormat="1" ht="16.5" customHeight="1" x14ac:dyDescent="0.25">
      <c r="B217" s="557"/>
      <c r="C217" s="574" t="s">
        <v>357</v>
      </c>
      <c r="D217" s="766" t="s">
        <v>145</v>
      </c>
      <c r="E217" s="767" t="s">
        <v>3132</v>
      </c>
      <c r="F217" s="768" t="s">
        <v>3133</v>
      </c>
      <c r="G217" s="769" t="s">
        <v>201</v>
      </c>
      <c r="H217" s="770">
        <v>1</v>
      </c>
      <c r="I217" s="573"/>
      <c r="J217" s="776">
        <f>ROUND(I217*H217,2)</f>
        <v>0</v>
      </c>
      <c r="K217" s="572"/>
      <c r="L217" s="571"/>
      <c r="M217" s="570" t="s">
        <v>3</v>
      </c>
      <c r="N217" s="569" t="s">
        <v>46</v>
      </c>
      <c r="P217" s="551">
        <f>O217*H217</f>
        <v>0</v>
      </c>
      <c r="Q217" s="551">
        <v>0.01</v>
      </c>
      <c r="R217" s="551">
        <f>Q217*H217</f>
        <v>0.01</v>
      </c>
      <c r="S217" s="551">
        <v>0</v>
      </c>
      <c r="T217" s="550">
        <f>S217*H217</f>
        <v>0</v>
      </c>
      <c r="AR217" s="548" t="s">
        <v>245</v>
      </c>
      <c r="AT217" s="548" t="s">
        <v>145</v>
      </c>
      <c r="AU217" s="548" t="s">
        <v>85</v>
      </c>
      <c r="AY217" s="543" t="s">
        <v>131</v>
      </c>
      <c r="BE217" s="549">
        <f>IF(N217="základní",J217,0)</f>
        <v>0</v>
      </c>
      <c r="BF217" s="549">
        <f>IF(N217="snížená",J217,0)</f>
        <v>0</v>
      </c>
      <c r="BG217" s="549">
        <f>IF(N217="zákl. přenesená",J217,0)</f>
        <v>0</v>
      </c>
      <c r="BH217" s="549">
        <f>IF(N217="sníž. přenesená",J217,0)</f>
        <v>0</v>
      </c>
      <c r="BI217" s="549">
        <f>IF(N217="nulová",J217,0)</f>
        <v>0</v>
      </c>
      <c r="BJ217" s="543" t="s">
        <v>83</v>
      </c>
      <c r="BK217" s="549">
        <f>ROUND(I217*H217,2)</f>
        <v>0</v>
      </c>
      <c r="BL217" s="543" t="s">
        <v>239</v>
      </c>
      <c r="BM217" s="548" t="s">
        <v>3134</v>
      </c>
    </row>
    <row r="218" spans="2:65" s="539" customFormat="1" ht="17.8" x14ac:dyDescent="0.25">
      <c r="B218" s="540"/>
      <c r="D218" s="764" t="s">
        <v>2681</v>
      </c>
      <c r="E218" s="714"/>
      <c r="F218" s="765" t="s">
        <v>3112</v>
      </c>
      <c r="G218" s="714"/>
      <c r="H218" s="714"/>
      <c r="I218" s="547"/>
      <c r="J218" s="714"/>
      <c r="L218" s="540"/>
      <c r="M218" s="559"/>
      <c r="T218" s="558"/>
      <c r="AT218" s="543" t="s">
        <v>2681</v>
      </c>
      <c r="AU218" s="543" t="s">
        <v>85</v>
      </c>
    </row>
    <row r="219" spans="2:65" s="539" customFormat="1" ht="33" customHeight="1" x14ac:dyDescent="0.25">
      <c r="B219" s="557"/>
      <c r="C219" s="574" t="s">
        <v>363</v>
      </c>
      <c r="D219" s="766" t="s">
        <v>145</v>
      </c>
      <c r="E219" s="767" t="s">
        <v>3135</v>
      </c>
      <c r="F219" s="768" t="s">
        <v>3136</v>
      </c>
      <c r="G219" s="769" t="s">
        <v>201</v>
      </c>
      <c r="H219" s="770">
        <v>3</v>
      </c>
      <c r="I219" s="573"/>
      <c r="J219" s="776">
        <f>ROUND(I219*H219,2)</f>
        <v>0</v>
      </c>
      <c r="K219" s="572"/>
      <c r="L219" s="571"/>
      <c r="M219" s="570" t="s">
        <v>3</v>
      </c>
      <c r="N219" s="569" t="s">
        <v>46</v>
      </c>
      <c r="P219" s="551">
        <f>O219*H219</f>
        <v>0</v>
      </c>
      <c r="Q219" s="551">
        <v>0.01</v>
      </c>
      <c r="R219" s="551">
        <f>Q219*H219</f>
        <v>0.03</v>
      </c>
      <c r="S219" s="551">
        <v>0</v>
      </c>
      <c r="T219" s="550">
        <f>S219*H219</f>
        <v>0</v>
      </c>
      <c r="AR219" s="548" t="s">
        <v>245</v>
      </c>
      <c r="AT219" s="548" t="s">
        <v>145</v>
      </c>
      <c r="AU219" s="548" t="s">
        <v>85</v>
      </c>
      <c r="AY219" s="543" t="s">
        <v>131</v>
      </c>
      <c r="BE219" s="549">
        <f>IF(N219="základní",J219,0)</f>
        <v>0</v>
      </c>
      <c r="BF219" s="549">
        <f>IF(N219="snížená",J219,0)</f>
        <v>0</v>
      </c>
      <c r="BG219" s="549">
        <f>IF(N219="zákl. přenesená",J219,0)</f>
        <v>0</v>
      </c>
      <c r="BH219" s="549">
        <f>IF(N219="sníž. přenesená",J219,0)</f>
        <v>0</v>
      </c>
      <c r="BI219" s="549">
        <f>IF(N219="nulová",J219,0)</f>
        <v>0</v>
      </c>
      <c r="BJ219" s="543" t="s">
        <v>83</v>
      </c>
      <c r="BK219" s="549">
        <f>ROUND(I219*H219,2)</f>
        <v>0</v>
      </c>
      <c r="BL219" s="543" t="s">
        <v>239</v>
      </c>
      <c r="BM219" s="548" t="s">
        <v>3137</v>
      </c>
    </row>
    <row r="220" spans="2:65" s="539" customFormat="1" ht="17.8" x14ac:dyDescent="0.25">
      <c r="B220" s="540"/>
      <c r="D220" s="764" t="s">
        <v>2681</v>
      </c>
      <c r="E220" s="714"/>
      <c r="F220" s="765" t="s">
        <v>3112</v>
      </c>
      <c r="G220" s="714"/>
      <c r="H220" s="714"/>
      <c r="I220" s="547"/>
      <c r="J220" s="714"/>
      <c r="L220" s="540"/>
      <c r="M220" s="559"/>
      <c r="T220" s="558"/>
      <c r="AT220" s="543" t="s">
        <v>2681</v>
      </c>
      <c r="AU220" s="543" t="s">
        <v>85</v>
      </c>
    </row>
    <row r="221" spans="2:65" s="539" customFormat="1" ht="24.2" customHeight="1" x14ac:dyDescent="0.25">
      <c r="B221" s="557"/>
      <c r="C221" s="574" t="s">
        <v>370</v>
      </c>
      <c r="D221" s="766" t="s">
        <v>145</v>
      </c>
      <c r="E221" s="767" t="s">
        <v>3138</v>
      </c>
      <c r="F221" s="768" t="s">
        <v>3139</v>
      </c>
      <c r="G221" s="769" t="s">
        <v>201</v>
      </c>
      <c r="H221" s="770">
        <v>3</v>
      </c>
      <c r="I221" s="573"/>
      <c r="J221" s="776">
        <f>ROUND(I221*H221,2)</f>
        <v>0</v>
      </c>
      <c r="K221" s="572"/>
      <c r="L221" s="571"/>
      <c r="M221" s="570" t="s">
        <v>3</v>
      </c>
      <c r="N221" s="569" t="s">
        <v>46</v>
      </c>
      <c r="P221" s="551">
        <f>O221*H221</f>
        <v>0</v>
      </c>
      <c r="Q221" s="551">
        <v>0.01</v>
      </c>
      <c r="R221" s="551">
        <f>Q221*H221</f>
        <v>0.03</v>
      </c>
      <c r="S221" s="551">
        <v>0</v>
      </c>
      <c r="T221" s="550">
        <f>S221*H221</f>
        <v>0</v>
      </c>
      <c r="AR221" s="548" t="s">
        <v>245</v>
      </c>
      <c r="AT221" s="548" t="s">
        <v>145</v>
      </c>
      <c r="AU221" s="548" t="s">
        <v>85</v>
      </c>
      <c r="AY221" s="543" t="s">
        <v>131</v>
      </c>
      <c r="BE221" s="549">
        <f>IF(N221="základní",J221,0)</f>
        <v>0</v>
      </c>
      <c r="BF221" s="549">
        <f>IF(N221="snížená",J221,0)</f>
        <v>0</v>
      </c>
      <c r="BG221" s="549">
        <f>IF(N221="zákl. přenesená",J221,0)</f>
        <v>0</v>
      </c>
      <c r="BH221" s="549">
        <f>IF(N221="sníž. přenesená",J221,0)</f>
        <v>0</v>
      </c>
      <c r="BI221" s="549">
        <f>IF(N221="nulová",J221,0)</f>
        <v>0</v>
      </c>
      <c r="BJ221" s="543" t="s">
        <v>83</v>
      </c>
      <c r="BK221" s="549">
        <f>ROUND(I221*H221,2)</f>
        <v>0</v>
      </c>
      <c r="BL221" s="543" t="s">
        <v>239</v>
      </c>
      <c r="BM221" s="548" t="s">
        <v>3140</v>
      </c>
    </row>
    <row r="222" spans="2:65" s="539" customFormat="1" ht="17.8" x14ac:dyDescent="0.25">
      <c r="B222" s="540"/>
      <c r="D222" s="764" t="s">
        <v>2681</v>
      </c>
      <c r="E222" s="714"/>
      <c r="F222" s="765" t="s">
        <v>3112</v>
      </c>
      <c r="G222" s="714"/>
      <c r="H222" s="714"/>
      <c r="I222" s="547"/>
      <c r="J222" s="714"/>
      <c r="L222" s="540"/>
      <c r="M222" s="559"/>
      <c r="T222" s="558"/>
      <c r="AT222" s="543" t="s">
        <v>2681</v>
      </c>
      <c r="AU222" s="543" t="s">
        <v>85</v>
      </c>
    </row>
    <row r="223" spans="2:65" s="539" customFormat="1" ht="21.75" customHeight="1" x14ac:dyDescent="0.25">
      <c r="B223" s="557"/>
      <c r="C223" s="574" t="s">
        <v>375</v>
      </c>
      <c r="D223" s="766" t="s">
        <v>145</v>
      </c>
      <c r="E223" s="767" t="s">
        <v>3141</v>
      </c>
      <c r="F223" s="768" t="s">
        <v>3142</v>
      </c>
      <c r="G223" s="769" t="s">
        <v>201</v>
      </c>
      <c r="H223" s="770">
        <v>1</v>
      </c>
      <c r="I223" s="573"/>
      <c r="J223" s="776">
        <f>ROUND(I223*H223,2)</f>
        <v>0</v>
      </c>
      <c r="K223" s="572"/>
      <c r="L223" s="571"/>
      <c r="M223" s="570" t="s">
        <v>3</v>
      </c>
      <c r="N223" s="569" t="s">
        <v>46</v>
      </c>
      <c r="P223" s="551">
        <f>O223*H223</f>
        <v>0</v>
      </c>
      <c r="Q223" s="551">
        <v>0.01</v>
      </c>
      <c r="R223" s="551">
        <f>Q223*H223</f>
        <v>0.01</v>
      </c>
      <c r="S223" s="551">
        <v>0</v>
      </c>
      <c r="T223" s="550">
        <f>S223*H223</f>
        <v>0</v>
      </c>
      <c r="AR223" s="548" t="s">
        <v>245</v>
      </c>
      <c r="AT223" s="548" t="s">
        <v>145</v>
      </c>
      <c r="AU223" s="548" t="s">
        <v>85</v>
      </c>
      <c r="AY223" s="543" t="s">
        <v>131</v>
      </c>
      <c r="BE223" s="549">
        <f>IF(N223="základní",J223,0)</f>
        <v>0</v>
      </c>
      <c r="BF223" s="549">
        <f>IF(N223="snížená",J223,0)</f>
        <v>0</v>
      </c>
      <c r="BG223" s="549">
        <f>IF(N223="zákl. přenesená",J223,0)</f>
        <v>0</v>
      </c>
      <c r="BH223" s="549">
        <f>IF(N223="sníž. přenesená",J223,0)</f>
        <v>0</v>
      </c>
      <c r="BI223" s="549">
        <f>IF(N223="nulová",J223,0)</f>
        <v>0</v>
      </c>
      <c r="BJ223" s="543" t="s">
        <v>83</v>
      </c>
      <c r="BK223" s="549">
        <f>ROUND(I223*H223,2)</f>
        <v>0</v>
      </c>
      <c r="BL223" s="543" t="s">
        <v>239</v>
      </c>
      <c r="BM223" s="548" t="s">
        <v>3143</v>
      </c>
    </row>
    <row r="224" spans="2:65" s="539" customFormat="1" ht="17.8" x14ac:dyDescent="0.25">
      <c r="B224" s="540"/>
      <c r="D224" s="764" t="s">
        <v>2681</v>
      </c>
      <c r="E224" s="714"/>
      <c r="F224" s="765" t="s">
        <v>3112</v>
      </c>
      <c r="G224" s="714"/>
      <c r="H224" s="714"/>
      <c r="I224" s="547"/>
      <c r="J224" s="714"/>
      <c r="L224" s="540"/>
      <c r="M224" s="559"/>
      <c r="T224" s="558"/>
      <c r="AT224" s="543" t="s">
        <v>2681</v>
      </c>
      <c r="AU224" s="543" t="s">
        <v>85</v>
      </c>
    </row>
    <row r="225" spans="2:65" s="539" customFormat="1" ht="24.2" customHeight="1" x14ac:dyDescent="0.25">
      <c r="B225" s="557"/>
      <c r="C225" s="556" t="s">
        <v>380</v>
      </c>
      <c r="D225" s="759" t="s">
        <v>133</v>
      </c>
      <c r="E225" s="760" t="s">
        <v>3144</v>
      </c>
      <c r="F225" s="761" t="s">
        <v>3145</v>
      </c>
      <c r="G225" s="762" t="s">
        <v>291</v>
      </c>
      <c r="H225" s="763">
        <v>1</v>
      </c>
      <c r="I225" s="555"/>
      <c r="J225" s="775">
        <f>ROUND(I225*H225,2)</f>
        <v>0</v>
      </c>
      <c r="K225" s="554"/>
      <c r="L225" s="540"/>
      <c r="M225" s="553" t="s">
        <v>3</v>
      </c>
      <c r="N225" s="552" t="s">
        <v>46</v>
      </c>
      <c r="P225" s="551">
        <f>O225*H225</f>
        <v>0</v>
      </c>
      <c r="Q225" s="551">
        <v>5.4919999999999997E-2</v>
      </c>
      <c r="R225" s="551">
        <f>Q225*H225</f>
        <v>5.4919999999999997E-2</v>
      </c>
      <c r="S225" s="551">
        <v>0</v>
      </c>
      <c r="T225" s="550">
        <f>S225*H225</f>
        <v>0</v>
      </c>
      <c r="AR225" s="548" t="s">
        <v>239</v>
      </c>
      <c r="AT225" s="548" t="s">
        <v>133</v>
      </c>
      <c r="AU225" s="548" t="s">
        <v>85</v>
      </c>
      <c r="AY225" s="543" t="s">
        <v>131</v>
      </c>
      <c r="BE225" s="549">
        <f>IF(N225="základní",J225,0)</f>
        <v>0</v>
      </c>
      <c r="BF225" s="549">
        <f>IF(N225="snížená",J225,0)</f>
        <v>0</v>
      </c>
      <c r="BG225" s="549">
        <f>IF(N225="zákl. přenesená",J225,0)</f>
        <v>0</v>
      </c>
      <c r="BH225" s="549">
        <f>IF(N225="sníž. přenesená",J225,0)</f>
        <v>0</v>
      </c>
      <c r="BI225" s="549">
        <f>IF(N225="nulová",J225,0)</f>
        <v>0</v>
      </c>
      <c r="BJ225" s="543" t="s">
        <v>83</v>
      </c>
      <c r="BK225" s="549">
        <f>ROUND(I225*H225,2)</f>
        <v>0</v>
      </c>
      <c r="BL225" s="543" t="s">
        <v>239</v>
      </c>
      <c r="BM225" s="548" t="s">
        <v>3146</v>
      </c>
    </row>
    <row r="226" spans="2:65" s="539" customFormat="1" x14ac:dyDescent="0.25">
      <c r="B226" s="540"/>
      <c r="D226" s="764" t="s">
        <v>2681</v>
      </c>
      <c r="E226" s="714"/>
      <c r="F226" s="765" t="s">
        <v>3147</v>
      </c>
      <c r="G226" s="714"/>
      <c r="H226" s="714"/>
      <c r="I226" s="547"/>
      <c r="J226" s="714"/>
      <c r="L226" s="540"/>
      <c r="M226" s="559"/>
      <c r="T226" s="558"/>
      <c r="AT226" s="543" t="s">
        <v>2681</v>
      </c>
      <c r="AU226" s="543" t="s">
        <v>85</v>
      </c>
    </row>
    <row r="227" spans="2:65" s="539" customFormat="1" ht="24.2" customHeight="1" x14ac:dyDescent="0.25">
      <c r="B227" s="557"/>
      <c r="C227" s="556" t="s">
        <v>384</v>
      </c>
      <c r="D227" s="759" t="s">
        <v>133</v>
      </c>
      <c r="E227" s="760" t="s">
        <v>3148</v>
      </c>
      <c r="F227" s="761" t="s">
        <v>3149</v>
      </c>
      <c r="G227" s="762" t="s">
        <v>291</v>
      </c>
      <c r="H227" s="763">
        <v>3</v>
      </c>
      <c r="I227" s="555"/>
      <c r="J227" s="775">
        <f>ROUND(I227*H227,2)</f>
        <v>0</v>
      </c>
      <c r="K227" s="554"/>
      <c r="L227" s="540"/>
      <c r="M227" s="553" t="s">
        <v>3</v>
      </c>
      <c r="N227" s="552" t="s">
        <v>46</v>
      </c>
      <c r="P227" s="551">
        <f>O227*H227</f>
        <v>0</v>
      </c>
      <c r="Q227" s="551">
        <v>1.8169999999999999E-2</v>
      </c>
      <c r="R227" s="551">
        <f>Q227*H227</f>
        <v>5.4509999999999996E-2</v>
      </c>
      <c r="S227" s="551">
        <v>0</v>
      </c>
      <c r="T227" s="550">
        <f>S227*H227</f>
        <v>0</v>
      </c>
      <c r="AR227" s="548" t="s">
        <v>239</v>
      </c>
      <c r="AT227" s="548" t="s">
        <v>133</v>
      </c>
      <c r="AU227" s="548" t="s">
        <v>85</v>
      </c>
      <c r="AY227" s="543" t="s">
        <v>131</v>
      </c>
      <c r="BE227" s="549">
        <f>IF(N227="základní",J227,0)</f>
        <v>0</v>
      </c>
      <c r="BF227" s="549">
        <f>IF(N227="snížená",J227,0)</f>
        <v>0</v>
      </c>
      <c r="BG227" s="549">
        <f>IF(N227="zákl. přenesená",J227,0)</f>
        <v>0</v>
      </c>
      <c r="BH227" s="549">
        <f>IF(N227="sníž. přenesená",J227,0)</f>
        <v>0</v>
      </c>
      <c r="BI227" s="549">
        <f>IF(N227="nulová",J227,0)</f>
        <v>0</v>
      </c>
      <c r="BJ227" s="543" t="s">
        <v>83</v>
      </c>
      <c r="BK227" s="549">
        <f>ROUND(I227*H227,2)</f>
        <v>0</v>
      </c>
      <c r="BL227" s="543" t="s">
        <v>239</v>
      </c>
      <c r="BM227" s="548" t="s">
        <v>3150</v>
      </c>
    </row>
    <row r="228" spans="2:65" s="539" customFormat="1" ht="17.8" x14ac:dyDescent="0.25">
      <c r="B228" s="540"/>
      <c r="D228" s="764" t="s">
        <v>2681</v>
      </c>
      <c r="E228" s="714"/>
      <c r="F228" s="765" t="s">
        <v>3151</v>
      </c>
      <c r="G228" s="714"/>
      <c r="H228" s="714"/>
      <c r="I228" s="547"/>
      <c r="J228" s="714"/>
      <c r="L228" s="540"/>
      <c r="M228" s="559"/>
      <c r="T228" s="558"/>
      <c r="AT228" s="543" t="s">
        <v>2681</v>
      </c>
      <c r="AU228" s="543" t="s">
        <v>85</v>
      </c>
    </row>
    <row r="229" spans="2:65" s="539" customFormat="1" ht="66.75" customHeight="1" x14ac:dyDescent="0.25">
      <c r="B229" s="557"/>
      <c r="C229" s="574" t="s">
        <v>389</v>
      </c>
      <c r="D229" s="766" t="s">
        <v>145</v>
      </c>
      <c r="E229" s="767" t="s">
        <v>3152</v>
      </c>
      <c r="F229" s="768" t="s">
        <v>3153</v>
      </c>
      <c r="G229" s="769" t="s">
        <v>201</v>
      </c>
      <c r="H229" s="770">
        <v>1</v>
      </c>
      <c r="I229" s="573"/>
      <c r="J229" s="776">
        <f>ROUND(I229*H229,2)</f>
        <v>0</v>
      </c>
      <c r="K229" s="572"/>
      <c r="L229" s="571"/>
      <c r="M229" s="570" t="s">
        <v>3</v>
      </c>
      <c r="N229" s="569" t="s">
        <v>46</v>
      </c>
      <c r="P229" s="551">
        <f>O229*H229</f>
        <v>0</v>
      </c>
      <c r="Q229" s="551">
        <v>0.1</v>
      </c>
      <c r="R229" s="551">
        <f>Q229*H229</f>
        <v>0.1</v>
      </c>
      <c r="S229" s="551">
        <v>0</v>
      </c>
      <c r="T229" s="550">
        <f>S229*H229</f>
        <v>0</v>
      </c>
      <c r="AR229" s="548" t="s">
        <v>245</v>
      </c>
      <c r="AT229" s="548" t="s">
        <v>145</v>
      </c>
      <c r="AU229" s="548" t="s">
        <v>85</v>
      </c>
      <c r="AY229" s="543" t="s">
        <v>131</v>
      </c>
      <c r="BE229" s="549">
        <f>IF(N229="základní",J229,0)</f>
        <v>0</v>
      </c>
      <c r="BF229" s="549">
        <f>IF(N229="snížená",J229,0)</f>
        <v>0</v>
      </c>
      <c r="BG229" s="549">
        <f>IF(N229="zákl. přenesená",J229,0)</f>
        <v>0</v>
      </c>
      <c r="BH229" s="549">
        <f>IF(N229="sníž. přenesená",J229,0)</f>
        <v>0</v>
      </c>
      <c r="BI229" s="549">
        <f>IF(N229="nulová",J229,0)</f>
        <v>0</v>
      </c>
      <c r="BJ229" s="543" t="s">
        <v>83</v>
      </c>
      <c r="BK229" s="549">
        <f>ROUND(I229*H229,2)</f>
        <v>0</v>
      </c>
      <c r="BL229" s="543" t="s">
        <v>239</v>
      </c>
      <c r="BM229" s="548" t="s">
        <v>3154</v>
      </c>
    </row>
    <row r="230" spans="2:65" s="539" customFormat="1" ht="17.8" x14ac:dyDescent="0.25">
      <c r="B230" s="540"/>
      <c r="D230" s="764" t="s">
        <v>2681</v>
      </c>
      <c r="E230" s="714"/>
      <c r="F230" s="765" t="s">
        <v>3112</v>
      </c>
      <c r="G230" s="714"/>
      <c r="H230" s="714"/>
      <c r="I230" s="547"/>
      <c r="J230" s="714"/>
      <c r="L230" s="540"/>
      <c r="M230" s="559"/>
      <c r="T230" s="558"/>
      <c r="AT230" s="543" t="s">
        <v>2681</v>
      </c>
      <c r="AU230" s="543" t="s">
        <v>85</v>
      </c>
    </row>
    <row r="231" spans="2:65" s="539" customFormat="1" ht="16.5" customHeight="1" x14ac:dyDescent="0.25">
      <c r="B231" s="557"/>
      <c r="C231" s="574" t="s">
        <v>394</v>
      </c>
      <c r="D231" s="766" t="s">
        <v>145</v>
      </c>
      <c r="E231" s="767" t="s">
        <v>3155</v>
      </c>
      <c r="F231" s="768" t="s">
        <v>3156</v>
      </c>
      <c r="G231" s="769" t="s">
        <v>201</v>
      </c>
      <c r="H231" s="770">
        <v>1</v>
      </c>
      <c r="I231" s="573"/>
      <c r="J231" s="776">
        <f>ROUND(I231*H231,2)</f>
        <v>0</v>
      </c>
      <c r="K231" s="572"/>
      <c r="L231" s="571"/>
      <c r="M231" s="570" t="s">
        <v>3</v>
      </c>
      <c r="N231" s="569" t="s">
        <v>46</v>
      </c>
      <c r="P231" s="551">
        <f>O231*H231</f>
        <v>0</v>
      </c>
      <c r="Q231" s="551">
        <v>0.01</v>
      </c>
      <c r="R231" s="551">
        <f>Q231*H231</f>
        <v>0.01</v>
      </c>
      <c r="S231" s="551">
        <v>0</v>
      </c>
      <c r="T231" s="550">
        <f>S231*H231</f>
        <v>0</v>
      </c>
      <c r="AR231" s="548" t="s">
        <v>245</v>
      </c>
      <c r="AT231" s="548" t="s">
        <v>145</v>
      </c>
      <c r="AU231" s="548" t="s">
        <v>85</v>
      </c>
      <c r="AY231" s="543" t="s">
        <v>131</v>
      </c>
      <c r="BE231" s="549">
        <f>IF(N231="základní",J231,0)</f>
        <v>0</v>
      </c>
      <c r="BF231" s="549">
        <f>IF(N231="snížená",J231,0)</f>
        <v>0</v>
      </c>
      <c r="BG231" s="549">
        <f>IF(N231="zákl. přenesená",J231,0)</f>
        <v>0</v>
      </c>
      <c r="BH231" s="549">
        <f>IF(N231="sníž. přenesená",J231,0)</f>
        <v>0</v>
      </c>
      <c r="BI231" s="549">
        <f>IF(N231="nulová",J231,0)</f>
        <v>0</v>
      </c>
      <c r="BJ231" s="543" t="s">
        <v>83</v>
      </c>
      <c r="BK231" s="549">
        <f>ROUND(I231*H231,2)</f>
        <v>0</v>
      </c>
      <c r="BL231" s="543" t="s">
        <v>239</v>
      </c>
      <c r="BM231" s="548" t="s">
        <v>3157</v>
      </c>
    </row>
    <row r="232" spans="2:65" s="539" customFormat="1" ht="17.8" x14ac:dyDescent="0.25">
      <c r="B232" s="540"/>
      <c r="D232" s="764" t="s">
        <v>2681</v>
      </c>
      <c r="E232" s="714"/>
      <c r="F232" s="765" t="s">
        <v>3112</v>
      </c>
      <c r="G232" s="714"/>
      <c r="H232" s="714"/>
      <c r="I232" s="547"/>
      <c r="J232" s="714"/>
      <c r="L232" s="540"/>
      <c r="M232" s="559"/>
      <c r="T232" s="558"/>
      <c r="AT232" s="543" t="s">
        <v>2681</v>
      </c>
      <c r="AU232" s="543" t="s">
        <v>85</v>
      </c>
    </row>
    <row r="233" spans="2:65" s="539" customFormat="1" ht="24.2" customHeight="1" x14ac:dyDescent="0.25">
      <c r="B233" s="557"/>
      <c r="C233" s="574" t="s">
        <v>398</v>
      </c>
      <c r="D233" s="766" t="s">
        <v>145</v>
      </c>
      <c r="E233" s="767" t="s">
        <v>3158</v>
      </c>
      <c r="F233" s="768" t="s">
        <v>3159</v>
      </c>
      <c r="G233" s="769" t="s">
        <v>201</v>
      </c>
      <c r="H233" s="770">
        <v>1</v>
      </c>
      <c r="I233" s="573"/>
      <c r="J233" s="776">
        <f>ROUND(I233*H233,2)</f>
        <v>0</v>
      </c>
      <c r="K233" s="572"/>
      <c r="L233" s="571"/>
      <c r="M233" s="570" t="s">
        <v>3</v>
      </c>
      <c r="N233" s="569" t="s">
        <v>46</v>
      </c>
      <c r="P233" s="551">
        <f>O233*H233</f>
        <v>0</v>
      </c>
      <c r="Q233" s="551">
        <v>0.1</v>
      </c>
      <c r="R233" s="551">
        <f>Q233*H233</f>
        <v>0.1</v>
      </c>
      <c r="S233" s="551">
        <v>0</v>
      </c>
      <c r="T233" s="550">
        <f>S233*H233</f>
        <v>0</v>
      </c>
      <c r="AR233" s="548" t="s">
        <v>245</v>
      </c>
      <c r="AT233" s="548" t="s">
        <v>145</v>
      </c>
      <c r="AU233" s="548" t="s">
        <v>85</v>
      </c>
      <c r="AY233" s="543" t="s">
        <v>131</v>
      </c>
      <c r="BE233" s="549">
        <f>IF(N233="základní",J233,0)</f>
        <v>0</v>
      </c>
      <c r="BF233" s="549">
        <f>IF(N233="snížená",J233,0)</f>
        <v>0</v>
      </c>
      <c r="BG233" s="549">
        <f>IF(N233="zákl. přenesená",J233,0)</f>
        <v>0</v>
      </c>
      <c r="BH233" s="549">
        <f>IF(N233="sníž. přenesená",J233,0)</f>
        <v>0</v>
      </c>
      <c r="BI233" s="549">
        <f>IF(N233="nulová",J233,0)</f>
        <v>0</v>
      </c>
      <c r="BJ233" s="543" t="s">
        <v>83</v>
      </c>
      <c r="BK233" s="549">
        <f>ROUND(I233*H233,2)</f>
        <v>0</v>
      </c>
      <c r="BL233" s="543" t="s">
        <v>239</v>
      </c>
      <c r="BM233" s="548" t="s">
        <v>3160</v>
      </c>
    </row>
    <row r="234" spans="2:65" s="539" customFormat="1" ht="17.8" x14ac:dyDescent="0.25">
      <c r="B234" s="540"/>
      <c r="D234" s="764" t="s">
        <v>2681</v>
      </c>
      <c r="E234" s="714"/>
      <c r="F234" s="765" t="s">
        <v>3112</v>
      </c>
      <c r="G234" s="714"/>
      <c r="H234" s="714"/>
      <c r="I234" s="547"/>
      <c r="J234" s="714"/>
      <c r="L234" s="540"/>
      <c r="M234" s="559"/>
      <c r="T234" s="558"/>
      <c r="AT234" s="543" t="s">
        <v>2681</v>
      </c>
      <c r="AU234" s="543" t="s">
        <v>85</v>
      </c>
    </row>
    <row r="235" spans="2:65" s="539" customFormat="1" ht="62.65" customHeight="1" x14ac:dyDescent="0.25">
      <c r="B235" s="557"/>
      <c r="C235" s="574" t="s">
        <v>402</v>
      </c>
      <c r="D235" s="766" t="s">
        <v>145</v>
      </c>
      <c r="E235" s="767" t="s">
        <v>3161</v>
      </c>
      <c r="F235" s="768" t="s">
        <v>3162</v>
      </c>
      <c r="G235" s="769" t="s">
        <v>201</v>
      </c>
      <c r="H235" s="770">
        <v>2</v>
      </c>
      <c r="I235" s="573"/>
      <c r="J235" s="776">
        <f>ROUND(I235*H235,2)</f>
        <v>0</v>
      </c>
      <c r="K235" s="572"/>
      <c r="L235" s="571"/>
      <c r="M235" s="570" t="s">
        <v>3</v>
      </c>
      <c r="N235" s="569" t="s">
        <v>46</v>
      </c>
      <c r="P235" s="551">
        <f>O235*H235</f>
        <v>0</v>
      </c>
      <c r="Q235" s="551">
        <v>0.15</v>
      </c>
      <c r="R235" s="551">
        <f>Q235*H235</f>
        <v>0.3</v>
      </c>
      <c r="S235" s="551">
        <v>0</v>
      </c>
      <c r="T235" s="550">
        <f>S235*H235</f>
        <v>0</v>
      </c>
      <c r="AR235" s="548" t="s">
        <v>245</v>
      </c>
      <c r="AT235" s="548" t="s">
        <v>145</v>
      </c>
      <c r="AU235" s="548" t="s">
        <v>85</v>
      </c>
      <c r="AY235" s="543" t="s">
        <v>131</v>
      </c>
      <c r="BE235" s="549">
        <f>IF(N235="základní",J235,0)</f>
        <v>0</v>
      </c>
      <c r="BF235" s="549">
        <f>IF(N235="snížená",J235,0)</f>
        <v>0</v>
      </c>
      <c r="BG235" s="549">
        <f>IF(N235="zákl. přenesená",J235,0)</f>
        <v>0</v>
      </c>
      <c r="BH235" s="549">
        <f>IF(N235="sníž. přenesená",J235,0)</f>
        <v>0</v>
      </c>
      <c r="BI235" s="549">
        <f>IF(N235="nulová",J235,0)</f>
        <v>0</v>
      </c>
      <c r="BJ235" s="543" t="s">
        <v>83</v>
      </c>
      <c r="BK235" s="549">
        <f>ROUND(I235*H235,2)</f>
        <v>0</v>
      </c>
      <c r="BL235" s="543" t="s">
        <v>239</v>
      </c>
      <c r="BM235" s="548" t="s">
        <v>3163</v>
      </c>
    </row>
    <row r="236" spans="2:65" s="539" customFormat="1" ht="17.8" x14ac:dyDescent="0.25">
      <c r="B236" s="540"/>
      <c r="D236" s="764" t="s">
        <v>2681</v>
      </c>
      <c r="E236" s="714"/>
      <c r="F236" s="765" t="s">
        <v>3112</v>
      </c>
      <c r="G236" s="714"/>
      <c r="H236" s="714"/>
      <c r="I236" s="547"/>
      <c r="J236" s="714"/>
      <c r="L236" s="540"/>
      <c r="M236" s="559"/>
      <c r="T236" s="558"/>
      <c r="AT236" s="543" t="s">
        <v>2681</v>
      </c>
      <c r="AU236" s="543" t="s">
        <v>85</v>
      </c>
    </row>
    <row r="237" spans="2:65" s="539" customFormat="1" ht="16.5" customHeight="1" x14ac:dyDescent="0.25">
      <c r="B237" s="557"/>
      <c r="C237" s="574" t="s">
        <v>406</v>
      </c>
      <c r="D237" s="766" t="s">
        <v>145</v>
      </c>
      <c r="E237" s="767" t="s">
        <v>3164</v>
      </c>
      <c r="F237" s="768" t="s">
        <v>3156</v>
      </c>
      <c r="G237" s="769" t="s">
        <v>201</v>
      </c>
      <c r="H237" s="770">
        <v>2</v>
      </c>
      <c r="I237" s="573"/>
      <c r="J237" s="776">
        <f>ROUND(I237*H237,2)</f>
        <v>0</v>
      </c>
      <c r="K237" s="572"/>
      <c r="L237" s="571"/>
      <c r="M237" s="570" t="s">
        <v>3</v>
      </c>
      <c r="N237" s="569" t="s">
        <v>46</v>
      </c>
      <c r="P237" s="551">
        <f>O237*H237</f>
        <v>0</v>
      </c>
      <c r="Q237" s="551">
        <v>0.01</v>
      </c>
      <c r="R237" s="551">
        <f>Q237*H237</f>
        <v>0.02</v>
      </c>
      <c r="S237" s="551">
        <v>0</v>
      </c>
      <c r="T237" s="550">
        <f>S237*H237</f>
        <v>0</v>
      </c>
      <c r="AR237" s="548" t="s">
        <v>245</v>
      </c>
      <c r="AT237" s="548" t="s">
        <v>145</v>
      </c>
      <c r="AU237" s="548" t="s">
        <v>85</v>
      </c>
      <c r="AY237" s="543" t="s">
        <v>131</v>
      </c>
      <c r="BE237" s="549">
        <f>IF(N237="základní",J237,0)</f>
        <v>0</v>
      </c>
      <c r="BF237" s="549">
        <f>IF(N237="snížená",J237,0)</f>
        <v>0</v>
      </c>
      <c r="BG237" s="549">
        <f>IF(N237="zákl. přenesená",J237,0)</f>
        <v>0</v>
      </c>
      <c r="BH237" s="549">
        <f>IF(N237="sníž. přenesená",J237,0)</f>
        <v>0</v>
      </c>
      <c r="BI237" s="549">
        <f>IF(N237="nulová",J237,0)</f>
        <v>0</v>
      </c>
      <c r="BJ237" s="543" t="s">
        <v>83</v>
      </c>
      <c r="BK237" s="549">
        <f>ROUND(I237*H237,2)</f>
        <v>0</v>
      </c>
      <c r="BL237" s="543" t="s">
        <v>239</v>
      </c>
      <c r="BM237" s="548" t="s">
        <v>3165</v>
      </c>
    </row>
    <row r="238" spans="2:65" s="539" customFormat="1" ht="17.8" x14ac:dyDescent="0.25">
      <c r="B238" s="540"/>
      <c r="D238" s="764" t="s">
        <v>2681</v>
      </c>
      <c r="E238" s="714"/>
      <c r="F238" s="765" t="s">
        <v>3112</v>
      </c>
      <c r="G238" s="714"/>
      <c r="H238" s="714"/>
      <c r="I238" s="547"/>
      <c r="J238" s="714"/>
      <c r="L238" s="540"/>
      <c r="M238" s="559"/>
      <c r="T238" s="558"/>
      <c r="AT238" s="543" t="s">
        <v>2681</v>
      </c>
      <c r="AU238" s="543" t="s">
        <v>85</v>
      </c>
    </row>
    <row r="239" spans="2:65" s="539" customFormat="1" ht="24.2" customHeight="1" x14ac:dyDescent="0.25">
      <c r="B239" s="557"/>
      <c r="C239" s="574" t="s">
        <v>413</v>
      </c>
      <c r="D239" s="766" t="s">
        <v>145</v>
      </c>
      <c r="E239" s="767" t="s">
        <v>3166</v>
      </c>
      <c r="F239" s="768" t="s">
        <v>3159</v>
      </c>
      <c r="G239" s="769" t="s">
        <v>201</v>
      </c>
      <c r="H239" s="770">
        <v>2</v>
      </c>
      <c r="I239" s="573"/>
      <c r="J239" s="776">
        <f>ROUND(I239*H239,2)</f>
        <v>0</v>
      </c>
      <c r="K239" s="572"/>
      <c r="L239" s="571"/>
      <c r="M239" s="570" t="s">
        <v>3</v>
      </c>
      <c r="N239" s="569" t="s">
        <v>46</v>
      </c>
      <c r="P239" s="551">
        <f>O239*H239</f>
        <v>0</v>
      </c>
      <c r="Q239" s="551">
        <v>0.1</v>
      </c>
      <c r="R239" s="551">
        <f>Q239*H239</f>
        <v>0.2</v>
      </c>
      <c r="S239" s="551">
        <v>0</v>
      </c>
      <c r="T239" s="550">
        <f>S239*H239</f>
        <v>0</v>
      </c>
      <c r="AR239" s="548" t="s">
        <v>245</v>
      </c>
      <c r="AT239" s="548" t="s">
        <v>145</v>
      </c>
      <c r="AU239" s="548" t="s">
        <v>85</v>
      </c>
      <c r="AY239" s="543" t="s">
        <v>131</v>
      </c>
      <c r="BE239" s="549">
        <f>IF(N239="základní",J239,0)</f>
        <v>0</v>
      </c>
      <c r="BF239" s="549">
        <f>IF(N239="snížená",J239,0)</f>
        <v>0</v>
      </c>
      <c r="BG239" s="549">
        <f>IF(N239="zákl. přenesená",J239,0)</f>
        <v>0</v>
      </c>
      <c r="BH239" s="549">
        <f>IF(N239="sníž. přenesená",J239,0)</f>
        <v>0</v>
      </c>
      <c r="BI239" s="549">
        <f>IF(N239="nulová",J239,0)</f>
        <v>0</v>
      </c>
      <c r="BJ239" s="543" t="s">
        <v>83</v>
      </c>
      <c r="BK239" s="549">
        <f>ROUND(I239*H239,2)</f>
        <v>0</v>
      </c>
      <c r="BL239" s="543" t="s">
        <v>239</v>
      </c>
      <c r="BM239" s="548" t="s">
        <v>3167</v>
      </c>
    </row>
    <row r="240" spans="2:65" s="539" customFormat="1" ht="17.8" x14ac:dyDescent="0.25">
      <c r="B240" s="540"/>
      <c r="D240" s="764" t="s">
        <v>2681</v>
      </c>
      <c r="E240" s="714"/>
      <c r="F240" s="765" t="s">
        <v>3112</v>
      </c>
      <c r="G240" s="714"/>
      <c r="H240" s="714"/>
      <c r="I240" s="547"/>
      <c r="J240" s="714"/>
      <c r="L240" s="540"/>
      <c r="M240" s="559"/>
      <c r="T240" s="558"/>
      <c r="AT240" s="543" t="s">
        <v>2681</v>
      </c>
      <c r="AU240" s="543" t="s">
        <v>85</v>
      </c>
    </row>
    <row r="241" spans="2:65" s="539" customFormat="1" ht="16.5" customHeight="1" x14ac:dyDescent="0.25">
      <c r="B241" s="557"/>
      <c r="C241" s="556" t="s">
        <v>419</v>
      </c>
      <c r="D241" s="759" t="s">
        <v>133</v>
      </c>
      <c r="E241" s="760" t="s">
        <v>3168</v>
      </c>
      <c r="F241" s="761" t="s">
        <v>3169</v>
      </c>
      <c r="G241" s="762" t="s">
        <v>201</v>
      </c>
      <c r="H241" s="763">
        <v>3</v>
      </c>
      <c r="I241" s="555"/>
      <c r="J241" s="775">
        <f>ROUND(I241*H241,2)</f>
        <v>0</v>
      </c>
      <c r="K241" s="554"/>
      <c r="L241" s="540"/>
      <c r="M241" s="553" t="s">
        <v>3</v>
      </c>
      <c r="N241" s="552" t="s">
        <v>46</v>
      </c>
      <c r="P241" s="551">
        <f>O241*H241</f>
        <v>0</v>
      </c>
      <c r="Q241" s="551">
        <v>4.2000000000000002E-4</v>
      </c>
      <c r="R241" s="551">
        <f>Q241*H241</f>
        <v>1.2600000000000001E-3</v>
      </c>
      <c r="S241" s="551">
        <v>0</v>
      </c>
      <c r="T241" s="550">
        <f>S241*H241</f>
        <v>0</v>
      </c>
      <c r="AR241" s="548" t="s">
        <v>239</v>
      </c>
      <c r="AT241" s="548" t="s">
        <v>133</v>
      </c>
      <c r="AU241" s="548" t="s">
        <v>85</v>
      </c>
      <c r="AY241" s="543" t="s">
        <v>131</v>
      </c>
      <c r="BE241" s="549">
        <f>IF(N241="základní",J241,0)</f>
        <v>0</v>
      </c>
      <c r="BF241" s="549">
        <f>IF(N241="snížená",J241,0)</f>
        <v>0</v>
      </c>
      <c r="BG241" s="549">
        <f>IF(N241="zákl. přenesená",J241,0)</f>
        <v>0</v>
      </c>
      <c r="BH241" s="549">
        <f>IF(N241="sníž. přenesená",J241,0)</f>
        <v>0</v>
      </c>
      <c r="BI241" s="549">
        <f>IF(N241="nulová",J241,0)</f>
        <v>0</v>
      </c>
      <c r="BJ241" s="543" t="s">
        <v>83</v>
      </c>
      <c r="BK241" s="549">
        <f>ROUND(I241*H241,2)</f>
        <v>0</v>
      </c>
      <c r="BL241" s="543" t="s">
        <v>239</v>
      </c>
      <c r="BM241" s="548" t="s">
        <v>3170</v>
      </c>
    </row>
    <row r="242" spans="2:65" s="539" customFormat="1" ht="17.8" x14ac:dyDescent="0.25">
      <c r="B242" s="540"/>
      <c r="D242" s="764" t="s">
        <v>2681</v>
      </c>
      <c r="E242" s="714"/>
      <c r="F242" s="765" t="s">
        <v>3171</v>
      </c>
      <c r="G242" s="714"/>
      <c r="H242" s="714"/>
      <c r="I242" s="547"/>
      <c r="J242" s="714"/>
      <c r="L242" s="540"/>
      <c r="M242" s="559"/>
      <c r="T242" s="558"/>
      <c r="AT242" s="543" t="s">
        <v>2681</v>
      </c>
      <c r="AU242" s="543" t="s">
        <v>85</v>
      </c>
    </row>
    <row r="243" spans="2:65" s="539" customFormat="1" ht="49.1" customHeight="1" x14ac:dyDescent="0.25">
      <c r="B243" s="557"/>
      <c r="C243" s="574" t="s">
        <v>423</v>
      </c>
      <c r="D243" s="766" t="s">
        <v>145</v>
      </c>
      <c r="E243" s="767" t="s">
        <v>3172</v>
      </c>
      <c r="F243" s="768" t="s">
        <v>3173</v>
      </c>
      <c r="G243" s="769" t="s">
        <v>201</v>
      </c>
      <c r="H243" s="770">
        <v>3</v>
      </c>
      <c r="I243" s="573"/>
      <c r="J243" s="776">
        <f>ROUND(I243*H243,2)</f>
        <v>0</v>
      </c>
      <c r="K243" s="572"/>
      <c r="L243" s="571"/>
      <c r="M243" s="570" t="s">
        <v>3</v>
      </c>
      <c r="N243" s="569" t="s">
        <v>46</v>
      </c>
      <c r="P243" s="551">
        <f>O243*H243</f>
        <v>0</v>
      </c>
      <c r="Q243" s="551">
        <v>0</v>
      </c>
      <c r="R243" s="551">
        <f>Q243*H243</f>
        <v>0</v>
      </c>
      <c r="S243" s="551">
        <v>0</v>
      </c>
      <c r="T243" s="550">
        <f>S243*H243</f>
        <v>0</v>
      </c>
      <c r="AR243" s="548" t="s">
        <v>245</v>
      </c>
      <c r="AT243" s="548" t="s">
        <v>145</v>
      </c>
      <c r="AU243" s="548" t="s">
        <v>85</v>
      </c>
      <c r="AY243" s="543" t="s">
        <v>131</v>
      </c>
      <c r="BE243" s="549">
        <f>IF(N243="základní",J243,0)</f>
        <v>0</v>
      </c>
      <c r="BF243" s="549">
        <f>IF(N243="snížená",J243,0)</f>
        <v>0</v>
      </c>
      <c r="BG243" s="549">
        <f>IF(N243="zákl. přenesená",J243,0)</f>
        <v>0</v>
      </c>
      <c r="BH243" s="549">
        <f>IF(N243="sníž. přenesená",J243,0)</f>
        <v>0</v>
      </c>
      <c r="BI243" s="549">
        <f>IF(N243="nulová",J243,0)</f>
        <v>0</v>
      </c>
      <c r="BJ243" s="543" t="s">
        <v>83</v>
      </c>
      <c r="BK243" s="549">
        <f>ROUND(I243*H243,2)</f>
        <v>0</v>
      </c>
      <c r="BL243" s="543" t="s">
        <v>239</v>
      </c>
      <c r="BM243" s="548" t="s">
        <v>3174</v>
      </c>
    </row>
    <row r="244" spans="2:65" s="539" customFormat="1" x14ac:dyDescent="0.25">
      <c r="B244" s="540"/>
      <c r="D244" s="764" t="s">
        <v>2681</v>
      </c>
      <c r="E244" s="714"/>
      <c r="F244" s="765" t="s">
        <v>3175</v>
      </c>
      <c r="G244" s="714"/>
      <c r="H244" s="714"/>
      <c r="I244" s="547"/>
      <c r="J244" s="714"/>
      <c r="L244" s="540"/>
      <c r="M244" s="559"/>
      <c r="T244" s="558"/>
      <c r="AT244" s="543" t="s">
        <v>2681</v>
      </c>
      <c r="AU244" s="543" t="s">
        <v>85</v>
      </c>
    </row>
    <row r="245" spans="2:65" s="539" customFormat="1" ht="16.5" customHeight="1" x14ac:dyDescent="0.25">
      <c r="B245" s="557"/>
      <c r="C245" s="574" t="s">
        <v>428</v>
      </c>
      <c r="D245" s="766" t="s">
        <v>145</v>
      </c>
      <c r="E245" s="767" t="s">
        <v>3176</v>
      </c>
      <c r="F245" s="768" t="s">
        <v>3177</v>
      </c>
      <c r="G245" s="769" t="s">
        <v>201</v>
      </c>
      <c r="H245" s="770">
        <v>3</v>
      </c>
      <c r="I245" s="573"/>
      <c r="J245" s="776">
        <f>ROUND(I245*H245,2)</f>
        <v>0</v>
      </c>
      <c r="K245" s="572"/>
      <c r="L245" s="571"/>
      <c r="M245" s="570" t="s">
        <v>3</v>
      </c>
      <c r="N245" s="569" t="s">
        <v>46</v>
      </c>
      <c r="P245" s="551">
        <f>O245*H245</f>
        <v>0</v>
      </c>
      <c r="Q245" s="551">
        <v>0</v>
      </c>
      <c r="R245" s="551">
        <f>Q245*H245</f>
        <v>0</v>
      </c>
      <c r="S245" s="551">
        <v>0</v>
      </c>
      <c r="T245" s="550">
        <f>S245*H245</f>
        <v>0</v>
      </c>
      <c r="AR245" s="548" t="s">
        <v>245</v>
      </c>
      <c r="AT245" s="548" t="s">
        <v>145</v>
      </c>
      <c r="AU245" s="548" t="s">
        <v>85</v>
      </c>
      <c r="AY245" s="543" t="s">
        <v>131</v>
      </c>
      <c r="BE245" s="549">
        <f>IF(N245="základní",J245,0)</f>
        <v>0</v>
      </c>
      <c r="BF245" s="549">
        <f>IF(N245="snížená",J245,0)</f>
        <v>0</v>
      </c>
      <c r="BG245" s="549">
        <f>IF(N245="zákl. přenesená",J245,0)</f>
        <v>0</v>
      </c>
      <c r="BH245" s="549">
        <f>IF(N245="sníž. přenesená",J245,0)</f>
        <v>0</v>
      </c>
      <c r="BI245" s="549">
        <f>IF(N245="nulová",J245,0)</f>
        <v>0</v>
      </c>
      <c r="BJ245" s="543" t="s">
        <v>83</v>
      </c>
      <c r="BK245" s="549">
        <f>ROUND(I245*H245,2)</f>
        <v>0</v>
      </c>
      <c r="BL245" s="543" t="s">
        <v>239</v>
      </c>
      <c r="BM245" s="548" t="s">
        <v>3178</v>
      </c>
    </row>
    <row r="246" spans="2:65" s="539" customFormat="1" x14ac:dyDescent="0.25">
      <c r="B246" s="540"/>
      <c r="D246" s="764" t="s">
        <v>2681</v>
      </c>
      <c r="E246" s="714"/>
      <c r="F246" s="765" t="s">
        <v>3175</v>
      </c>
      <c r="G246" s="714"/>
      <c r="H246" s="714"/>
      <c r="I246" s="547"/>
      <c r="J246" s="714"/>
      <c r="L246" s="540"/>
      <c r="M246" s="559"/>
      <c r="T246" s="558"/>
      <c r="AT246" s="543" t="s">
        <v>2681</v>
      </c>
      <c r="AU246" s="543" t="s">
        <v>85</v>
      </c>
    </row>
    <row r="247" spans="2:65" s="539" customFormat="1" ht="16.5" customHeight="1" x14ac:dyDescent="0.25">
      <c r="B247" s="557"/>
      <c r="C247" s="574" t="s">
        <v>433</v>
      </c>
      <c r="D247" s="766" t="s">
        <v>145</v>
      </c>
      <c r="E247" s="767" t="s">
        <v>3179</v>
      </c>
      <c r="F247" s="768" t="s">
        <v>3180</v>
      </c>
      <c r="G247" s="769" t="s">
        <v>201</v>
      </c>
      <c r="H247" s="770">
        <v>2</v>
      </c>
      <c r="I247" s="573"/>
      <c r="J247" s="776">
        <f>ROUND(I247*H247,2)</f>
        <v>0</v>
      </c>
      <c r="K247" s="572"/>
      <c r="L247" s="571"/>
      <c r="M247" s="570" t="s">
        <v>3</v>
      </c>
      <c r="N247" s="569" t="s">
        <v>46</v>
      </c>
      <c r="P247" s="551">
        <f>O247*H247</f>
        <v>0</v>
      </c>
      <c r="Q247" s="551">
        <v>0</v>
      </c>
      <c r="R247" s="551">
        <f>Q247*H247</f>
        <v>0</v>
      </c>
      <c r="S247" s="551">
        <v>0</v>
      </c>
      <c r="T247" s="550">
        <f>S247*H247</f>
        <v>0</v>
      </c>
      <c r="AR247" s="548" t="s">
        <v>245</v>
      </c>
      <c r="AT247" s="548" t="s">
        <v>145</v>
      </c>
      <c r="AU247" s="548" t="s">
        <v>85</v>
      </c>
      <c r="AY247" s="543" t="s">
        <v>131</v>
      </c>
      <c r="BE247" s="549">
        <f>IF(N247="základní",J247,0)</f>
        <v>0</v>
      </c>
      <c r="BF247" s="549">
        <f>IF(N247="snížená",J247,0)</f>
        <v>0</v>
      </c>
      <c r="BG247" s="549">
        <f>IF(N247="zákl. přenesená",J247,0)</f>
        <v>0</v>
      </c>
      <c r="BH247" s="549">
        <f>IF(N247="sníž. přenesená",J247,0)</f>
        <v>0</v>
      </c>
      <c r="BI247" s="549">
        <f>IF(N247="nulová",J247,0)</f>
        <v>0</v>
      </c>
      <c r="BJ247" s="543" t="s">
        <v>83</v>
      </c>
      <c r="BK247" s="549">
        <f>ROUND(I247*H247,2)</f>
        <v>0</v>
      </c>
      <c r="BL247" s="543" t="s">
        <v>239</v>
      </c>
      <c r="BM247" s="548" t="s">
        <v>3181</v>
      </c>
    </row>
    <row r="248" spans="2:65" s="539" customFormat="1" x14ac:dyDescent="0.25">
      <c r="B248" s="540"/>
      <c r="D248" s="764" t="s">
        <v>2681</v>
      </c>
      <c r="E248" s="714"/>
      <c r="F248" s="765" t="s">
        <v>3175</v>
      </c>
      <c r="G248" s="714"/>
      <c r="H248" s="714"/>
      <c r="I248" s="547"/>
      <c r="J248" s="714"/>
      <c r="L248" s="540"/>
      <c r="M248" s="559"/>
      <c r="T248" s="558"/>
      <c r="AT248" s="543" t="s">
        <v>2681</v>
      </c>
      <c r="AU248" s="543" t="s">
        <v>85</v>
      </c>
    </row>
    <row r="249" spans="2:65" s="539" customFormat="1" ht="16.5" customHeight="1" x14ac:dyDescent="0.25">
      <c r="B249" s="557"/>
      <c r="C249" s="574" t="s">
        <v>437</v>
      </c>
      <c r="D249" s="766" t="s">
        <v>145</v>
      </c>
      <c r="E249" s="767" t="s">
        <v>3182</v>
      </c>
      <c r="F249" s="768" t="s">
        <v>3183</v>
      </c>
      <c r="G249" s="769" t="s">
        <v>201</v>
      </c>
      <c r="H249" s="770">
        <v>3</v>
      </c>
      <c r="I249" s="573"/>
      <c r="J249" s="776">
        <f>ROUND(I249*H249,2)</f>
        <v>0</v>
      </c>
      <c r="K249" s="572"/>
      <c r="L249" s="571"/>
      <c r="M249" s="570" t="s">
        <v>3</v>
      </c>
      <c r="N249" s="569" t="s">
        <v>46</v>
      </c>
      <c r="P249" s="551">
        <f>O249*H249</f>
        <v>0</v>
      </c>
      <c r="Q249" s="551">
        <v>0</v>
      </c>
      <c r="R249" s="551">
        <f>Q249*H249</f>
        <v>0</v>
      </c>
      <c r="S249" s="551">
        <v>0</v>
      </c>
      <c r="T249" s="550">
        <f>S249*H249</f>
        <v>0</v>
      </c>
      <c r="AR249" s="548" t="s">
        <v>245</v>
      </c>
      <c r="AT249" s="548" t="s">
        <v>145</v>
      </c>
      <c r="AU249" s="548" t="s">
        <v>85</v>
      </c>
      <c r="AY249" s="543" t="s">
        <v>131</v>
      </c>
      <c r="BE249" s="549">
        <f>IF(N249="základní",J249,0)</f>
        <v>0</v>
      </c>
      <c r="BF249" s="549">
        <f>IF(N249="snížená",J249,0)</f>
        <v>0</v>
      </c>
      <c r="BG249" s="549">
        <f>IF(N249="zákl. přenesená",J249,0)</f>
        <v>0</v>
      </c>
      <c r="BH249" s="549">
        <f>IF(N249="sníž. přenesená",J249,0)</f>
        <v>0</v>
      </c>
      <c r="BI249" s="549">
        <f>IF(N249="nulová",J249,0)</f>
        <v>0</v>
      </c>
      <c r="BJ249" s="543" t="s">
        <v>83</v>
      </c>
      <c r="BK249" s="549">
        <f>ROUND(I249*H249,2)</f>
        <v>0</v>
      </c>
      <c r="BL249" s="543" t="s">
        <v>239</v>
      </c>
      <c r="BM249" s="548" t="s">
        <v>3184</v>
      </c>
    </row>
    <row r="250" spans="2:65" s="539" customFormat="1" x14ac:dyDescent="0.25">
      <c r="B250" s="540"/>
      <c r="D250" s="764" t="s">
        <v>2681</v>
      </c>
      <c r="E250" s="714"/>
      <c r="F250" s="765" t="s">
        <v>3183</v>
      </c>
      <c r="G250" s="714"/>
      <c r="H250" s="714"/>
      <c r="I250" s="547"/>
      <c r="J250" s="714"/>
      <c r="L250" s="540"/>
      <c r="M250" s="559"/>
      <c r="T250" s="558"/>
      <c r="AT250" s="543" t="s">
        <v>2681</v>
      </c>
      <c r="AU250" s="543" t="s">
        <v>85</v>
      </c>
    </row>
    <row r="251" spans="2:65" s="539" customFormat="1" ht="21.75" customHeight="1" x14ac:dyDescent="0.25">
      <c r="B251" s="557"/>
      <c r="C251" s="556" t="s">
        <v>442</v>
      </c>
      <c r="D251" s="759" t="s">
        <v>133</v>
      </c>
      <c r="E251" s="760" t="s">
        <v>3185</v>
      </c>
      <c r="F251" s="761" t="s">
        <v>3186</v>
      </c>
      <c r="G251" s="762" t="s">
        <v>148</v>
      </c>
      <c r="H251" s="763">
        <v>5.6079999999999997</v>
      </c>
      <c r="I251" s="555"/>
      <c r="J251" s="775">
        <f>ROUND(I251*H251,2)</f>
        <v>0</v>
      </c>
      <c r="K251" s="554"/>
      <c r="L251" s="540"/>
      <c r="M251" s="553" t="s">
        <v>3</v>
      </c>
      <c r="N251" s="552" t="s">
        <v>46</v>
      </c>
      <c r="P251" s="551">
        <f>O251*H251</f>
        <v>0</v>
      </c>
      <c r="Q251" s="551">
        <v>0</v>
      </c>
      <c r="R251" s="551">
        <f>Q251*H251</f>
        <v>0</v>
      </c>
      <c r="S251" s="551">
        <v>0</v>
      </c>
      <c r="T251" s="550">
        <f>S251*H251</f>
        <v>0</v>
      </c>
      <c r="AR251" s="548" t="s">
        <v>239</v>
      </c>
      <c r="AT251" s="548" t="s">
        <v>133</v>
      </c>
      <c r="AU251" s="548" t="s">
        <v>85</v>
      </c>
      <c r="AY251" s="543" t="s">
        <v>131</v>
      </c>
      <c r="BE251" s="549">
        <f>IF(N251="základní",J251,0)</f>
        <v>0</v>
      </c>
      <c r="BF251" s="549">
        <f>IF(N251="snížená",J251,0)</f>
        <v>0</v>
      </c>
      <c r="BG251" s="549">
        <f>IF(N251="zákl. přenesená",J251,0)</f>
        <v>0</v>
      </c>
      <c r="BH251" s="549">
        <f>IF(N251="sníž. přenesená",J251,0)</f>
        <v>0</v>
      </c>
      <c r="BI251" s="549">
        <f>IF(N251="nulová",J251,0)</f>
        <v>0</v>
      </c>
      <c r="BJ251" s="543" t="s">
        <v>83</v>
      </c>
      <c r="BK251" s="549">
        <f>ROUND(I251*H251,2)</f>
        <v>0</v>
      </c>
      <c r="BL251" s="543" t="s">
        <v>239</v>
      </c>
      <c r="BM251" s="548" t="s">
        <v>3187</v>
      </c>
    </row>
    <row r="252" spans="2:65" s="539" customFormat="1" ht="26.65" x14ac:dyDescent="0.25">
      <c r="B252" s="540"/>
      <c r="D252" s="764" t="s">
        <v>2681</v>
      </c>
      <c r="E252" s="714"/>
      <c r="F252" s="765" t="s">
        <v>3188</v>
      </c>
      <c r="G252" s="714"/>
      <c r="H252" s="714"/>
      <c r="I252" s="547"/>
      <c r="J252" s="714"/>
      <c r="L252" s="540"/>
      <c r="M252" s="559"/>
      <c r="T252" s="558"/>
      <c r="AT252" s="543" t="s">
        <v>2681</v>
      </c>
      <c r="AU252" s="543" t="s">
        <v>85</v>
      </c>
    </row>
    <row r="253" spans="2:65" s="560" customFormat="1" ht="22.8" customHeight="1" x14ac:dyDescent="0.3">
      <c r="B253" s="567"/>
      <c r="D253" s="756" t="s">
        <v>74</v>
      </c>
      <c r="E253" s="758" t="s">
        <v>308</v>
      </c>
      <c r="F253" s="758" t="s">
        <v>309</v>
      </c>
      <c r="G253" s="755"/>
      <c r="H253" s="755"/>
      <c r="I253" s="568"/>
      <c r="J253" s="774">
        <f>BK253</f>
        <v>0</v>
      </c>
      <c r="L253" s="567"/>
      <c r="M253" s="566"/>
      <c r="P253" s="565">
        <f>SUM(P254:P315)</f>
        <v>0</v>
      </c>
      <c r="R253" s="565">
        <f>SUM(R254:R315)</f>
        <v>2.6247699999999994</v>
      </c>
      <c r="T253" s="564">
        <f>SUM(T254:T315)</f>
        <v>0</v>
      </c>
      <c r="AR253" s="562" t="s">
        <v>85</v>
      </c>
      <c r="AT253" s="563" t="s">
        <v>74</v>
      </c>
      <c r="AU253" s="563" t="s">
        <v>83</v>
      </c>
      <c r="AY253" s="562" t="s">
        <v>131</v>
      </c>
      <c r="BK253" s="561">
        <f>SUM(BK254:BK315)</f>
        <v>0</v>
      </c>
    </row>
    <row r="254" spans="2:65" s="539" customFormat="1" ht="24.2" customHeight="1" x14ac:dyDescent="0.25">
      <c r="B254" s="557"/>
      <c r="C254" s="556" t="s">
        <v>450</v>
      </c>
      <c r="D254" s="759" t="s">
        <v>133</v>
      </c>
      <c r="E254" s="760" t="s">
        <v>3189</v>
      </c>
      <c r="F254" s="761" t="s">
        <v>3190</v>
      </c>
      <c r="G254" s="762" t="s">
        <v>194</v>
      </c>
      <c r="H254" s="763">
        <v>2</v>
      </c>
      <c r="I254" s="555"/>
      <c r="J254" s="775">
        <f>ROUND(I254*H254,2)</f>
        <v>0</v>
      </c>
      <c r="K254" s="554"/>
      <c r="L254" s="540"/>
      <c r="M254" s="553" t="s">
        <v>3</v>
      </c>
      <c r="N254" s="552" t="s">
        <v>46</v>
      </c>
      <c r="P254" s="551">
        <f>O254*H254</f>
        <v>0</v>
      </c>
      <c r="Q254" s="551">
        <v>6.182E-2</v>
      </c>
      <c r="R254" s="551">
        <f>Q254*H254</f>
        <v>0.12364</v>
      </c>
      <c r="S254" s="551">
        <v>0</v>
      </c>
      <c r="T254" s="550">
        <f>S254*H254</f>
        <v>0</v>
      </c>
      <c r="AR254" s="548" t="s">
        <v>239</v>
      </c>
      <c r="AT254" s="548" t="s">
        <v>133</v>
      </c>
      <c r="AU254" s="548" t="s">
        <v>85</v>
      </c>
      <c r="AY254" s="543" t="s">
        <v>131</v>
      </c>
      <c r="BE254" s="549">
        <f>IF(N254="základní",J254,0)</f>
        <v>0</v>
      </c>
      <c r="BF254" s="549">
        <f>IF(N254="snížená",J254,0)</f>
        <v>0</v>
      </c>
      <c r="BG254" s="549">
        <f>IF(N254="zákl. přenesená",J254,0)</f>
        <v>0</v>
      </c>
      <c r="BH254" s="549">
        <f>IF(N254="sníž. přenesená",J254,0)</f>
        <v>0</v>
      </c>
      <c r="BI254" s="549">
        <f>IF(N254="nulová",J254,0)</f>
        <v>0</v>
      </c>
      <c r="BJ254" s="543" t="s">
        <v>83</v>
      </c>
      <c r="BK254" s="549">
        <f>ROUND(I254*H254,2)</f>
        <v>0</v>
      </c>
      <c r="BL254" s="543" t="s">
        <v>239</v>
      </c>
      <c r="BM254" s="548" t="s">
        <v>3191</v>
      </c>
    </row>
    <row r="255" spans="2:65" s="539" customFormat="1" ht="17.8" x14ac:dyDescent="0.25">
      <c r="B255" s="540"/>
      <c r="D255" s="764" t="s">
        <v>2681</v>
      </c>
      <c r="E255" s="714"/>
      <c r="F255" s="765" t="s">
        <v>3192</v>
      </c>
      <c r="G255" s="714"/>
      <c r="H255" s="714"/>
      <c r="I255" s="547"/>
      <c r="J255" s="714"/>
      <c r="L255" s="540"/>
      <c r="M255" s="559"/>
      <c r="T255" s="558"/>
      <c r="AT255" s="543" t="s">
        <v>2681</v>
      </c>
      <c r="AU255" s="543" t="s">
        <v>85</v>
      </c>
    </row>
    <row r="256" spans="2:65" s="539" customFormat="1" ht="24.2" customHeight="1" x14ac:dyDescent="0.25">
      <c r="B256" s="557"/>
      <c r="C256" s="556" t="s">
        <v>456</v>
      </c>
      <c r="D256" s="759" t="s">
        <v>133</v>
      </c>
      <c r="E256" s="760" t="s">
        <v>3193</v>
      </c>
      <c r="F256" s="761" t="s">
        <v>3194</v>
      </c>
      <c r="G256" s="762" t="s">
        <v>194</v>
      </c>
      <c r="H256" s="763">
        <v>8</v>
      </c>
      <c r="I256" s="555"/>
      <c r="J256" s="775">
        <f>ROUND(I256*H256,2)</f>
        <v>0</v>
      </c>
      <c r="K256" s="554"/>
      <c r="L256" s="540"/>
      <c r="M256" s="553" t="s">
        <v>3</v>
      </c>
      <c r="N256" s="552" t="s">
        <v>46</v>
      </c>
      <c r="P256" s="551">
        <f>O256*H256</f>
        <v>0</v>
      </c>
      <c r="Q256" s="551">
        <v>1.9529999999999999E-2</v>
      </c>
      <c r="R256" s="551">
        <f>Q256*H256</f>
        <v>0.15623999999999999</v>
      </c>
      <c r="S256" s="551">
        <v>0</v>
      </c>
      <c r="T256" s="550">
        <f>S256*H256</f>
        <v>0</v>
      </c>
      <c r="AR256" s="548" t="s">
        <v>239</v>
      </c>
      <c r="AT256" s="548" t="s">
        <v>133</v>
      </c>
      <c r="AU256" s="548" t="s">
        <v>85</v>
      </c>
      <c r="AY256" s="543" t="s">
        <v>131</v>
      </c>
      <c r="BE256" s="549">
        <f>IF(N256="základní",J256,0)</f>
        <v>0</v>
      </c>
      <c r="BF256" s="549">
        <f>IF(N256="snížená",J256,0)</f>
        <v>0</v>
      </c>
      <c r="BG256" s="549">
        <f>IF(N256="zákl. přenesená",J256,0)</f>
        <v>0</v>
      </c>
      <c r="BH256" s="549">
        <f>IF(N256="sníž. přenesená",J256,0)</f>
        <v>0</v>
      </c>
      <c r="BI256" s="549">
        <f>IF(N256="nulová",J256,0)</f>
        <v>0</v>
      </c>
      <c r="BJ256" s="543" t="s">
        <v>83</v>
      </c>
      <c r="BK256" s="549">
        <f>ROUND(I256*H256,2)</f>
        <v>0</v>
      </c>
      <c r="BL256" s="543" t="s">
        <v>239</v>
      </c>
      <c r="BM256" s="548" t="s">
        <v>3195</v>
      </c>
    </row>
    <row r="257" spans="2:65" s="539" customFormat="1" ht="26.65" x14ac:dyDescent="0.25">
      <c r="B257" s="540"/>
      <c r="D257" s="764" t="s">
        <v>2681</v>
      </c>
      <c r="E257" s="714"/>
      <c r="F257" s="765" t="s">
        <v>3196</v>
      </c>
      <c r="G257" s="714"/>
      <c r="H257" s="714"/>
      <c r="I257" s="547"/>
      <c r="J257" s="714"/>
      <c r="L257" s="540"/>
      <c r="M257" s="559"/>
      <c r="T257" s="558"/>
      <c r="AT257" s="543" t="s">
        <v>2681</v>
      </c>
      <c r="AU257" s="543" t="s">
        <v>85</v>
      </c>
    </row>
    <row r="258" spans="2:65" s="539" customFormat="1" ht="24.2" customHeight="1" x14ac:dyDescent="0.25">
      <c r="B258" s="557"/>
      <c r="C258" s="556" t="s">
        <v>461</v>
      </c>
      <c r="D258" s="759" t="s">
        <v>133</v>
      </c>
      <c r="E258" s="760" t="s">
        <v>3197</v>
      </c>
      <c r="F258" s="761" t="s">
        <v>3198</v>
      </c>
      <c r="G258" s="762" t="s">
        <v>194</v>
      </c>
      <c r="H258" s="763">
        <v>8</v>
      </c>
      <c r="I258" s="555"/>
      <c r="J258" s="775">
        <f>ROUND(I258*H258,2)</f>
        <v>0</v>
      </c>
      <c r="K258" s="554"/>
      <c r="L258" s="540"/>
      <c r="M258" s="553" t="s">
        <v>3</v>
      </c>
      <c r="N258" s="552" t="s">
        <v>46</v>
      </c>
      <c r="P258" s="551">
        <f>O258*H258</f>
        <v>0</v>
      </c>
      <c r="Q258" s="551">
        <v>1.3799999999999999E-3</v>
      </c>
      <c r="R258" s="551">
        <f>Q258*H258</f>
        <v>1.1039999999999999E-2</v>
      </c>
      <c r="S258" s="551">
        <v>0</v>
      </c>
      <c r="T258" s="550">
        <f>S258*H258</f>
        <v>0</v>
      </c>
      <c r="AR258" s="548" t="s">
        <v>239</v>
      </c>
      <c r="AT258" s="548" t="s">
        <v>133</v>
      </c>
      <c r="AU258" s="548" t="s">
        <v>85</v>
      </c>
      <c r="AY258" s="543" t="s">
        <v>131</v>
      </c>
      <c r="BE258" s="549">
        <f>IF(N258="základní",J258,0)</f>
        <v>0</v>
      </c>
      <c r="BF258" s="549">
        <f>IF(N258="snížená",J258,0)</f>
        <v>0</v>
      </c>
      <c r="BG258" s="549">
        <f>IF(N258="zákl. přenesená",J258,0)</f>
        <v>0</v>
      </c>
      <c r="BH258" s="549">
        <f>IF(N258="sníž. přenesená",J258,0)</f>
        <v>0</v>
      </c>
      <c r="BI258" s="549">
        <f>IF(N258="nulová",J258,0)</f>
        <v>0</v>
      </c>
      <c r="BJ258" s="543" t="s">
        <v>83</v>
      </c>
      <c r="BK258" s="549">
        <f>ROUND(I258*H258,2)</f>
        <v>0</v>
      </c>
      <c r="BL258" s="543" t="s">
        <v>239</v>
      </c>
      <c r="BM258" s="548" t="s">
        <v>3199</v>
      </c>
    </row>
    <row r="259" spans="2:65" s="539" customFormat="1" ht="17.8" x14ac:dyDescent="0.25">
      <c r="B259" s="540"/>
      <c r="D259" s="764" t="s">
        <v>2681</v>
      </c>
      <c r="E259" s="714"/>
      <c r="F259" s="765" t="s">
        <v>3200</v>
      </c>
      <c r="G259" s="714"/>
      <c r="H259" s="714"/>
      <c r="I259" s="547"/>
      <c r="J259" s="714"/>
      <c r="L259" s="540"/>
      <c r="M259" s="559"/>
      <c r="T259" s="558"/>
      <c r="AT259" s="543" t="s">
        <v>2681</v>
      </c>
      <c r="AU259" s="543" t="s">
        <v>85</v>
      </c>
    </row>
    <row r="260" spans="2:65" s="539" customFormat="1" ht="24.2" customHeight="1" x14ac:dyDescent="0.25">
      <c r="B260" s="557"/>
      <c r="C260" s="556" t="s">
        <v>466</v>
      </c>
      <c r="D260" s="759" t="s">
        <v>133</v>
      </c>
      <c r="E260" s="760" t="s">
        <v>3201</v>
      </c>
      <c r="F260" s="761" t="s">
        <v>3202</v>
      </c>
      <c r="G260" s="762" t="s">
        <v>194</v>
      </c>
      <c r="H260" s="763">
        <v>2</v>
      </c>
      <c r="I260" s="555"/>
      <c r="J260" s="775">
        <f>ROUND(I260*H260,2)</f>
        <v>0</v>
      </c>
      <c r="K260" s="554"/>
      <c r="L260" s="540"/>
      <c r="M260" s="553" t="s">
        <v>3</v>
      </c>
      <c r="N260" s="552" t="s">
        <v>46</v>
      </c>
      <c r="P260" s="551">
        <f>O260*H260</f>
        <v>0</v>
      </c>
      <c r="Q260" s="551">
        <v>2.4199999999999998E-3</v>
      </c>
      <c r="R260" s="551">
        <f>Q260*H260</f>
        <v>4.8399999999999997E-3</v>
      </c>
      <c r="S260" s="551">
        <v>0</v>
      </c>
      <c r="T260" s="550">
        <f>S260*H260</f>
        <v>0</v>
      </c>
      <c r="AR260" s="548" t="s">
        <v>239</v>
      </c>
      <c r="AT260" s="548" t="s">
        <v>133</v>
      </c>
      <c r="AU260" s="548" t="s">
        <v>85</v>
      </c>
      <c r="AY260" s="543" t="s">
        <v>131</v>
      </c>
      <c r="BE260" s="549">
        <f>IF(N260="základní",J260,0)</f>
        <v>0</v>
      </c>
      <c r="BF260" s="549">
        <f>IF(N260="snížená",J260,0)</f>
        <v>0</v>
      </c>
      <c r="BG260" s="549">
        <f>IF(N260="zákl. přenesená",J260,0)</f>
        <v>0</v>
      </c>
      <c r="BH260" s="549">
        <f>IF(N260="sníž. přenesená",J260,0)</f>
        <v>0</v>
      </c>
      <c r="BI260" s="549">
        <f>IF(N260="nulová",J260,0)</f>
        <v>0</v>
      </c>
      <c r="BJ260" s="543" t="s">
        <v>83</v>
      </c>
      <c r="BK260" s="549">
        <f>ROUND(I260*H260,2)</f>
        <v>0</v>
      </c>
      <c r="BL260" s="543" t="s">
        <v>239</v>
      </c>
      <c r="BM260" s="548" t="s">
        <v>3203</v>
      </c>
    </row>
    <row r="261" spans="2:65" s="539" customFormat="1" ht="17.8" x14ac:dyDescent="0.25">
      <c r="B261" s="540"/>
      <c r="D261" s="764" t="s">
        <v>2681</v>
      </c>
      <c r="E261" s="714"/>
      <c r="F261" s="765" t="s">
        <v>3204</v>
      </c>
      <c r="G261" s="714"/>
      <c r="H261" s="714"/>
      <c r="I261" s="547"/>
      <c r="J261" s="714"/>
      <c r="L261" s="540"/>
      <c r="M261" s="559"/>
      <c r="T261" s="558"/>
      <c r="AT261" s="543" t="s">
        <v>2681</v>
      </c>
      <c r="AU261" s="543" t="s">
        <v>85</v>
      </c>
    </row>
    <row r="262" spans="2:65" s="539" customFormat="1" ht="24.2" customHeight="1" x14ac:dyDescent="0.25">
      <c r="B262" s="557"/>
      <c r="C262" s="556" t="s">
        <v>471</v>
      </c>
      <c r="D262" s="759" t="s">
        <v>133</v>
      </c>
      <c r="E262" s="760" t="s">
        <v>3205</v>
      </c>
      <c r="F262" s="761" t="s">
        <v>3206</v>
      </c>
      <c r="G262" s="762" t="s">
        <v>194</v>
      </c>
      <c r="H262" s="763">
        <v>2</v>
      </c>
      <c r="I262" s="555"/>
      <c r="J262" s="775">
        <f>ROUND(I262*H262,2)</f>
        <v>0</v>
      </c>
      <c r="K262" s="554"/>
      <c r="L262" s="540"/>
      <c r="M262" s="553" t="s">
        <v>3</v>
      </c>
      <c r="N262" s="552" t="s">
        <v>46</v>
      </c>
      <c r="P262" s="551">
        <f>O262*H262</f>
        <v>0</v>
      </c>
      <c r="Q262" s="551">
        <v>3.5000000000000001E-3</v>
      </c>
      <c r="R262" s="551">
        <f>Q262*H262</f>
        <v>7.0000000000000001E-3</v>
      </c>
      <c r="S262" s="551">
        <v>0</v>
      </c>
      <c r="T262" s="550">
        <f>S262*H262</f>
        <v>0</v>
      </c>
      <c r="AR262" s="548" t="s">
        <v>239</v>
      </c>
      <c r="AT262" s="548" t="s">
        <v>133</v>
      </c>
      <c r="AU262" s="548" t="s">
        <v>85</v>
      </c>
      <c r="AY262" s="543" t="s">
        <v>131</v>
      </c>
      <c r="BE262" s="549">
        <f>IF(N262="základní",J262,0)</f>
        <v>0</v>
      </c>
      <c r="BF262" s="549">
        <f>IF(N262="snížená",J262,0)</f>
        <v>0</v>
      </c>
      <c r="BG262" s="549">
        <f>IF(N262="zákl. přenesená",J262,0)</f>
        <v>0</v>
      </c>
      <c r="BH262" s="549">
        <f>IF(N262="sníž. přenesená",J262,0)</f>
        <v>0</v>
      </c>
      <c r="BI262" s="549">
        <f>IF(N262="nulová",J262,0)</f>
        <v>0</v>
      </c>
      <c r="BJ262" s="543" t="s">
        <v>83</v>
      </c>
      <c r="BK262" s="549">
        <f>ROUND(I262*H262,2)</f>
        <v>0</v>
      </c>
      <c r="BL262" s="543" t="s">
        <v>239</v>
      </c>
      <c r="BM262" s="548" t="s">
        <v>3207</v>
      </c>
    </row>
    <row r="263" spans="2:65" s="539" customFormat="1" ht="17.8" x14ac:dyDescent="0.25">
      <c r="B263" s="540"/>
      <c r="D263" s="764" t="s">
        <v>2681</v>
      </c>
      <c r="E263" s="714"/>
      <c r="F263" s="765" t="s">
        <v>3208</v>
      </c>
      <c r="G263" s="714"/>
      <c r="H263" s="714"/>
      <c r="I263" s="547"/>
      <c r="J263" s="714"/>
      <c r="L263" s="540"/>
      <c r="M263" s="559"/>
      <c r="T263" s="558"/>
      <c r="AT263" s="543" t="s">
        <v>2681</v>
      </c>
      <c r="AU263" s="543" t="s">
        <v>85</v>
      </c>
    </row>
    <row r="264" spans="2:65" s="539" customFormat="1" ht="24.2" customHeight="1" x14ac:dyDescent="0.25">
      <c r="B264" s="557"/>
      <c r="C264" s="556" t="s">
        <v>476</v>
      </c>
      <c r="D264" s="759" t="s">
        <v>133</v>
      </c>
      <c r="E264" s="760" t="s">
        <v>3209</v>
      </c>
      <c r="F264" s="761" t="s">
        <v>3210</v>
      </c>
      <c r="G264" s="762" t="s">
        <v>194</v>
      </c>
      <c r="H264" s="763">
        <v>2</v>
      </c>
      <c r="I264" s="555"/>
      <c r="J264" s="775">
        <f>ROUND(I264*H264,2)</f>
        <v>0</v>
      </c>
      <c r="K264" s="554"/>
      <c r="L264" s="540"/>
      <c r="M264" s="553" t="s">
        <v>3</v>
      </c>
      <c r="N264" s="552" t="s">
        <v>46</v>
      </c>
      <c r="P264" s="551">
        <f>O264*H264</f>
        <v>0</v>
      </c>
      <c r="Q264" s="551">
        <v>4.8199999999999996E-3</v>
      </c>
      <c r="R264" s="551">
        <f>Q264*H264</f>
        <v>9.6399999999999993E-3</v>
      </c>
      <c r="S264" s="551">
        <v>0</v>
      </c>
      <c r="T264" s="550">
        <f>S264*H264</f>
        <v>0</v>
      </c>
      <c r="AR264" s="548" t="s">
        <v>239</v>
      </c>
      <c r="AT264" s="548" t="s">
        <v>133</v>
      </c>
      <c r="AU264" s="548" t="s">
        <v>85</v>
      </c>
      <c r="AY264" s="543" t="s">
        <v>131</v>
      </c>
      <c r="BE264" s="549">
        <f>IF(N264="základní",J264,0)</f>
        <v>0</v>
      </c>
      <c r="BF264" s="549">
        <f>IF(N264="snížená",J264,0)</f>
        <v>0</v>
      </c>
      <c r="BG264" s="549">
        <f>IF(N264="zákl. přenesená",J264,0)</f>
        <v>0</v>
      </c>
      <c r="BH264" s="549">
        <f>IF(N264="sníž. přenesená",J264,0)</f>
        <v>0</v>
      </c>
      <c r="BI264" s="549">
        <f>IF(N264="nulová",J264,0)</f>
        <v>0</v>
      </c>
      <c r="BJ264" s="543" t="s">
        <v>83</v>
      </c>
      <c r="BK264" s="549">
        <f>ROUND(I264*H264,2)</f>
        <v>0</v>
      </c>
      <c r="BL264" s="543" t="s">
        <v>239</v>
      </c>
      <c r="BM264" s="548" t="s">
        <v>3211</v>
      </c>
    </row>
    <row r="265" spans="2:65" s="539" customFormat="1" ht="17.8" x14ac:dyDescent="0.25">
      <c r="B265" s="540"/>
      <c r="D265" s="764" t="s">
        <v>2681</v>
      </c>
      <c r="E265" s="714"/>
      <c r="F265" s="765" t="s">
        <v>3212</v>
      </c>
      <c r="G265" s="714"/>
      <c r="H265" s="714"/>
      <c r="I265" s="547"/>
      <c r="J265" s="714"/>
      <c r="L265" s="540"/>
      <c r="M265" s="559"/>
      <c r="T265" s="558"/>
      <c r="AT265" s="543" t="s">
        <v>2681</v>
      </c>
      <c r="AU265" s="543" t="s">
        <v>85</v>
      </c>
    </row>
    <row r="266" spans="2:65" s="539" customFormat="1" ht="24.2" customHeight="1" x14ac:dyDescent="0.25">
      <c r="B266" s="557"/>
      <c r="C266" s="556" t="s">
        <v>482</v>
      </c>
      <c r="D266" s="759" t="s">
        <v>133</v>
      </c>
      <c r="E266" s="760" t="s">
        <v>3213</v>
      </c>
      <c r="F266" s="761" t="s">
        <v>3214</v>
      </c>
      <c r="G266" s="762" t="s">
        <v>194</v>
      </c>
      <c r="H266" s="763">
        <v>2</v>
      </c>
      <c r="I266" s="555"/>
      <c r="J266" s="775">
        <f>ROUND(I266*H266,2)</f>
        <v>0</v>
      </c>
      <c r="K266" s="554"/>
      <c r="L266" s="540"/>
      <c r="M266" s="553" t="s">
        <v>3</v>
      </c>
      <c r="N266" s="552" t="s">
        <v>46</v>
      </c>
      <c r="P266" s="551">
        <f>O266*H266</f>
        <v>0</v>
      </c>
      <c r="Q266" s="551">
        <v>8.3599999999999994E-3</v>
      </c>
      <c r="R266" s="551">
        <f>Q266*H266</f>
        <v>1.6719999999999999E-2</v>
      </c>
      <c r="S266" s="551">
        <v>0</v>
      </c>
      <c r="T266" s="550">
        <f>S266*H266</f>
        <v>0</v>
      </c>
      <c r="AR266" s="548" t="s">
        <v>239</v>
      </c>
      <c r="AT266" s="548" t="s">
        <v>133</v>
      </c>
      <c r="AU266" s="548" t="s">
        <v>85</v>
      </c>
      <c r="AY266" s="543" t="s">
        <v>131</v>
      </c>
      <c r="BE266" s="549">
        <f>IF(N266="základní",J266,0)</f>
        <v>0</v>
      </c>
      <c r="BF266" s="549">
        <f>IF(N266="snížená",J266,0)</f>
        <v>0</v>
      </c>
      <c r="BG266" s="549">
        <f>IF(N266="zákl. přenesená",J266,0)</f>
        <v>0</v>
      </c>
      <c r="BH266" s="549">
        <f>IF(N266="sníž. přenesená",J266,0)</f>
        <v>0</v>
      </c>
      <c r="BI266" s="549">
        <f>IF(N266="nulová",J266,0)</f>
        <v>0</v>
      </c>
      <c r="BJ266" s="543" t="s">
        <v>83</v>
      </c>
      <c r="BK266" s="549">
        <f>ROUND(I266*H266,2)</f>
        <v>0</v>
      </c>
      <c r="BL266" s="543" t="s">
        <v>239</v>
      </c>
      <c r="BM266" s="548" t="s">
        <v>3215</v>
      </c>
    </row>
    <row r="267" spans="2:65" s="539" customFormat="1" ht="17.8" x14ac:dyDescent="0.25">
      <c r="B267" s="540"/>
      <c r="D267" s="764" t="s">
        <v>2681</v>
      </c>
      <c r="E267" s="714"/>
      <c r="F267" s="765" t="s">
        <v>3216</v>
      </c>
      <c r="G267" s="714"/>
      <c r="H267" s="714"/>
      <c r="I267" s="547"/>
      <c r="J267" s="714"/>
      <c r="L267" s="540"/>
      <c r="M267" s="559"/>
      <c r="T267" s="558"/>
      <c r="AT267" s="543" t="s">
        <v>2681</v>
      </c>
      <c r="AU267" s="543" t="s">
        <v>85</v>
      </c>
    </row>
    <row r="268" spans="2:65" s="539" customFormat="1" ht="24.2" customHeight="1" x14ac:dyDescent="0.25">
      <c r="B268" s="557"/>
      <c r="C268" s="556" t="s">
        <v>483</v>
      </c>
      <c r="D268" s="759" t="s">
        <v>133</v>
      </c>
      <c r="E268" s="760" t="s">
        <v>3217</v>
      </c>
      <c r="F268" s="761" t="s">
        <v>3218</v>
      </c>
      <c r="G268" s="762" t="s">
        <v>194</v>
      </c>
      <c r="H268" s="763">
        <v>2</v>
      </c>
      <c r="I268" s="555"/>
      <c r="J268" s="775">
        <f>ROUND(I268*H268,2)</f>
        <v>0</v>
      </c>
      <c r="K268" s="554"/>
      <c r="L268" s="540"/>
      <c r="M268" s="553" t="s">
        <v>3</v>
      </c>
      <c r="N268" s="552" t="s">
        <v>46</v>
      </c>
      <c r="P268" s="551">
        <f>O268*H268</f>
        <v>0</v>
      </c>
      <c r="Q268" s="551">
        <v>1.0330000000000001E-2</v>
      </c>
      <c r="R268" s="551">
        <f>Q268*H268</f>
        <v>2.0660000000000001E-2</v>
      </c>
      <c r="S268" s="551">
        <v>0</v>
      </c>
      <c r="T268" s="550">
        <f>S268*H268</f>
        <v>0</v>
      </c>
      <c r="AR268" s="548" t="s">
        <v>239</v>
      </c>
      <c r="AT268" s="548" t="s">
        <v>133</v>
      </c>
      <c r="AU268" s="548" t="s">
        <v>85</v>
      </c>
      <c r="AY268" s="543" t="s">
        <v>131</v>
      </c>
      <c r="BE268" s="549">
        <f>IF(N268="základní",J268,0)</f>
        <v>0</v>
      </c>
      <c r="BF268" s="549">
        <f>IF(N268="snížená",J268,0)</f>
        <v>0</v>
      </c>
      <c r="BG268" s="549">
        <f>IF(N268="zákl. přenesená",J268,0)</f>
        <v>0</v>
      </c>
      <c r="BH268" s="549">
        <f>IF(N268="sníž. přenesená",J268,0)</f>
        <v>0</v>
      </c>
      <c r="BI268" s="549">
        <f>IF(N268="nulová",J268,0)</f>
        <v>0</v>
      </c>
      <c r="BJ268" s="543" t="s">
        <v>83</v>
      </c>
      <c r="BK268" s="549">
        <f>ROUND(I268*H268,2)</f>
        <v>0</v>
      </c>
      <c r="BL268" s="543" t="s">
        <v>239</v>
      </c>
      <c r="BM268" s="548" t="s">
        <v>3219</v>
      </c>
    </row>
    <row r="269" spans="2:65" s="539" customFormat="1" ht="17.8" x14ac:dyDescent="0.25">
      <c r="B269" s="540"/>
      <c r="D269" s="764" t="s">
        <v>2681</v>
      </c>
      <c r="E269" s="714"/>
      <c r="F269" s="765" t="s">
        <v>3220</v>
      </c>
      <c r="G269" s="714"/>
      <c r="H269" s="714"/>
      <c r="I269" s="547"/>
      <c r="J269" s="714"/>
      <c r="L269" s="540"/>
      <c r="M269" s="559"/>
      <c r="T269" s="558"/>
      <c r="AT269" s="543" t="s">
        <v>2681</v>
      </c>
      <c r="AU269" s="543" t="s">
        <v>85</v>
      </c>
    </row>
    <row r="270" spans="2:65" s="539" customFormat="1" ht="33" customHeight="1" x14ac:dyDescent="0.25">
      <c r="B270" s="557"/>
      <c r="C270" s="556" t="s">
        <v>484</v>
      </c>
      <c r="D270" s="759" t="s">
        <v>133</v>
      </c>
      <c r="E270" s="760" t="s">
        <v>3221</v>
      </c>
      <c r="F270" s="761" t="s">
        <v>3222</v>
      </c>
      <c r="G270" s="762" t="s">
        <v>194</v>
      </c>
      <c r="H270" s="763">
        <v>1</v>
      </c>
      <c r="I270" s="555"/>
      <c r="J270" s="775">
        <f>ROUND(I270*H270,2)</f>
        <v>0</v>
      </c>
      <c r="K270" s="554"/>
      <c r="L270" s="540"/>
      <c r="M270" s="553" t="s">
        <v>3</v>
      </c>
      <c r="N270" s="552" t="s">
        <v>46</v>
      </c>
      <c r="P270" s="551">
        <f>O270*H270</f>
        <v>0</v>
      </c>
      <c r="Q270" s="551">
        <v>0.25659999999999999</v>
      </c>
      <c r="R270" s="551">
        <f>Q270*H270</f>
        <v>0.25659999999999999</v>
      </c>
      <c r="S270" s="551">
        <v>0</v>
      </c>
      <c r="T270" s="550">
        <f>S270*H270</f>
        <v>0</v>
      </c>
      <c r="AR270" s="548" t="s">
        <v>239</v>
      </c>
      <c r="AT270" s="548" t="s">
        <v>133</v>
      </c>
      <c r="AU270" s="548" t="s">
        <v>85</v>
      </c>
      <c r="AY270" s="543" t="s">
        <v>131</v>
      </c>
      <c r="BE270" s="549">
        <f>IF(N270="základní",J270,0)</f>
        <v>0</v>
      </c>
      <c r="BF270" s="549">
        <f>IF(N270="snížená",J270,0)</f>
        <v>0</v>
      </c>
      <c r="BG270" s="549">
        <f>IF(N270="zákl. přenesená",J270,0)</f>
        <v>0</v>
      </c>
      <c r="BH270" s="549">
        <f>IF(N270="sníž. přenesená",J270,0)</f>
        <v>0</v>
      </c>
      <c r="BI270" s="549">
        <f>IF(N270="nulová",J270,0)</f>
        <v>0</v>
      </c>
      <c r="BJ270" s="543" t="s">
        <v>83</v>
      </c>
      <c r="BK270" s="549">
        <f>ROUND(I270*H270,2)</f>
        <v>0</v>
      </c>
      <c r="BL270" s="543" t="s">
        <v>239</v>
      </c>
      <c r="BM270" s="548" t="s">
        <v>3223</v>
      </c>
    </row>
    <row r="271" spans="2:65" s="539" customFormat="1" ht="17.8" x14ac:dyDescent="0.25">
      <c r="B271" s="540"/>
      <c r="D271" s="764" t="s">
        <v>2681</v>
      </c>
      <c r="E271" s="714"/>
      <c r="F271" s="765" t="s">
        <v>3224</v>
      </c>
      <c r="G271" s="714"/>
      <c r="H271" s="714"/>
      <c r="I271" s="547"/>
      <c r="J271" s="714"/>
      <c r="L271" s="540"/>
      <c r="M271" s="559"/>
      <c r="T271" s="558"/>
      <c r="AT271" s="543" t="s">
        <v>2681</v>
      </c>
      <c r="AU271" s="543" t="s">
        <v>85</v>
      </c>
    </row>
    <row r="272" spans="2:65" s="539" customFormat="1" ht="16.5" customHeight="1" x14ac:dyDescent="0.25">
      <c r="B272" s="557"/>
      <c r="C272" s="556" t="s">
        <v>486</v>
      </c>
      <c r="D272" s="759" t="s">
        <v>133</v>
      </c>
      <c r="E272" s="760" t="s">
        <v>3225</v>
      </c>
      <c r="F272" s="761" t="s">
        <v>3226</v>
      </c>
      <c r="G272" s="762" t="s">
        <v>291</v>
      </c>
      <c r="H272" s="763">
        <v>30</v>
      </c>
      <c r="I272" s="555"/>
      <c r="J272" s="775">
        <f>ROUND(I272*H272,2)</f>
        <v>0</v>
      </c>
      <c r="K272" s="554"/>
      <c r="L272" s="540"/>
      <c r="M272" s="553" t="s">
        <v>3</v>
      </c>
      <c r="N272" s="552" t="s">
        <v>46</v>
      </c>
      <c r="P272" s="551">
        <f>O272*H272</f>
        <v>0</v>
      </c>
      <c r="Q272" s="551">
        <v>1.1199999999999999E-3</v>
      </c>
      <c r="R272" s="551">
        <f>Q272*H272</f>
        <v>3.3599999999999998E-2</v>
      </c>
      <c r="S272" s="551">
        <v>0</v>
      </c>
      <c r="T272" s="550">
        <f>S272*H272</f>
        <v>0</v>
      </c>
      <c r="AR272" s="548" t="s">
        <v>239</v>
      </c>
      <c r="AT272" s="548" t="s">
        <v>133</v>
      </c>
      <c r="AU272" s="548" t="s">
        <v>85</v>
      </c>
      <c r="AY272" s="543" t="s">
        <v>131</v>
      </c>
      <c r="BE272" s="549">
        <f>IF(N272="základní",J272,0)</f>
        <v>0</v>
      </c>
      <c r="BF272" s="549">
        <f>IF(N272="snížená",J272,0)</f>
        <v>0</v>
      </c>
      <c r="BG272" s="549">
        <f>IF(N272="zákl. přenesená",J272,0)</f>
        <v>0</v>
      </c>
      <c r="BH272" s="549">
        <f>IF(N272="sníž. přenesená",J272,0)</f>
        <v>0</v>
      </c>
      <c r="BI272" s="549">
        <f>IF(N272="nulová",J272,0)</f>
        <v>0</v>
      </c>
      <c r="BJ272" s="543" t="s">
        <v>83</v>
      </c>
      <c r="BK272" s="549">
        <f>ROUND(I272*H272,2)</f>
        <v>0</v>
      </c>
      <c r="BL272" s="543" t="s">
        <v>239</v>
      </c>
      <c r="BM272" s="548" t="s">
        <v>3227</v>
      </c>
    </row>
    <row r="273" spans="2:65" s="539" customFormat="1" x14ac:dyDescent="0.25">
      <c r="B273" s="540"/>
      <c r="D273" s="764" t="s">
        <v>2681</v>
      </c>
      <c r="E273" s="714"/>
      <c r="F273" s="765" t="s">
        <v>3228</v>
      </c>
      <c r="G273" s="714"/>
      <c r="H273" s="714"/>
      <c r="I273" s="547"/>
      <c r="J273" s="714"/>
      <c r="L273" s="540"/>
      <c r="M273" s="559"/>
      <c r="T273" s="558"/>
      <c r="AT273" s="543" t="s">
        <v>2681</v>
      </c>
      <c r="AU273" s="543" t="s">
        <v>85</v>
      </c>
    </row>
    <row r="274" spans="2:65" s="539" customFormat="1" ht="24.2" customHeight="1" x14ac:dyDescent="0.25">
      <c r="B274" s="557"/>
      <c r="C274" s="556" t="s">
        <v>453</v>
      </c>
      <c r="D274" s="759" t="s">
        <v>133</v>
      </c>
      <c r="E274" s="760" t="s">
        <v>3229</v>
      </c>
      <c r="F274" s="761" t="s">
        <v>3230</v>
      </c>
      <c r="G274" s="762" t="s">
        <v>291</v>
      </c>
      <c r="H274" s="763">
        <v>3</v>
      </c>
      <c r="I274" s="555"/>
      <c r="J274" s="775">
        <f>ROUND(I274*H274,2)</f>
        <v>0</v>
      </c>
      <c r="K274" s="554"/>
      <c r="L274" s="540"/>
      <c r="M274" s="553" t="s">
        <v>3</v>
      </c>
      <c r="N274" s="552" t="s">
        <v>46</v>
      </c>
      <c r="P274" s="551">
        <f>O274*H274</f>
        <v>0</v>
      </c>
      <c r="Q274" s="551">
        <v>1.023E-2</v>
      </c>
      <c r="R274" s="551">
        <f>Q274*H274</f>
        <v>3.0689999999999999E-2</v>
      </c>
      <c r="S274" s="551">
        <v>0</v>
      </c>
      <c r="T274" s="550">
        <f>S274*H274</f>
        <v>0</v>
      </c>
      <c r="AR274" s="548" t="s">
        <v>239</v>
      </c>
      <c r="AT274" s="548" t="s">
        <v>133</v>
      </c>
      <c r="AU274" s="548" t="s">
        <v>85</v>
      </c>
      <c r="AY274" s="543" t="s">
        <v>131</v>
      </c>
      <c r="BE274" s="549">
        <f>IF(N274="základní",J274,0)</f>
        <v>0</v>
      </c>
      <c r="BF274" s="549">
        <f>IF(N274="snížená",J274,0)</f>
        <v>0</v>
      </c>
      <c r="BG274" s="549">
        <f>IF(N274="zákl. přenesená",J274,0)</f>
        <v>0</v>
      </c>
      <c r="BH274" s="549">
        <f>IF(N274="sníž. přenesená",J274,0)</f>
        <v>0</v>
      </c>
      <c r="BI274" s="549">
        <f>IF(N274="nulová",J274,0)</f>
        <v>0</v>
      </c>
      <c r="BJ274" s="543" t="s">
        <v>83</v>
      </c>
      <c r="BK274" s="549">
        <f>ROUND(I274*H274,2)</f>
        <v>0</v>
      </c>
      <c r="BL274" s="543" t="s">
        <v>239</v>
      </c>
      <c r="BM274" s="548" t="s">
        <v>3231</v>
      </c>
    </row>
    <row r="275" spans="2:65" s="539" customFormat="1" ht="17.8" x14ac:dyDescent="0.25">
      <c r="B275" s="540"/>
      <c r="D275" s="764" t="s">
        <v>2681</v>
      </c>
      <c r="E275" s="714"/>
      <c r="F275" s="765" t="s">
        <v>3232</v>
      </c>
      <c r="G275" s="714"/>
      <c r="H275" s="714"/>
      <c r="I275" s="547"/>
      <c r="J275" s="714"/>
      <c r="L275" s="540"/>
      <c r="M275" s="559"/>
      <c r="T275" s="558"/>
      <c r="AT275" s="543" t="s">
        <v>2681</v>
      </c>
      <c r="AU275" s="543" t="s">
        <v>85</v>
      </c>
    </row>
    <row r="276" spans="2:65" s="539" customFormat="1" ht="37.75" customHeight="1" x14ac:dyDescent="0.25">
      <c r="B276" s="557"/>
      <c r="C276" s="574" t="s">
        <v>832</v>
      </c>
      <c r="D276" s="766" t="s">
        <v>145</v>
      </c>
      <c r="E276" s="767" t="s">
        <v>3233</v>
      </c>
      <c r="F276" s="768" t="s">
        <v>3234</v>
      </c>
      <c r="G276" s="769" t="s">
        <v>201</v>
      </c>
      <c r="H276" s="770">
        <v>3</v>
      </c>
      <c r="I276" s="573"/>
      <c r="J276" s="776">
        <f>ROUND(I276*H276,2)</f>
        <v>0</v>
      </c>
      <c r="K276" s="572"/>
      <c r="L276" s="571"/>
      <c r="M276" s="570" t="s">
        <v>3</v>
      </c>
      <c r="N276" s="569" t="s">
        <v>46</v>
      </c>
      <c r="P276" s="551">
        <f>O276*H276</f>
        <v>0</v>
      </c>
      <c r="Q276" s="551">
        <v>0.4</v>
      </c>
      <c r="R276" s="551">
        <f>Q276*H276</f>
        <v>1.2000000000000002</v>
      </c>
      <c r="S276" s="551">
        <v>0</v>
      </c>
      <c r="T276" s="550">
        <f>S276*H276</f>
        <v>0</v>
      </c>
      <c r="AR276" s="548" t="s">
        <v>245</v>
      </c>
      <c r="AT276" s="548" t="s">
        <v>145</v>
      </c>
      <c r="AU276" s="548" t="s">
        <v>85</v>
      </c>
      <c r="AY276" s="543" t="s">
        <v>131</v>
      </c>
      <c r="BE276" s="549">
        <f>IF(N276="základní",J276,0)</f>
        <v>0</v>
      </c>
      <c r="BF276" s="549">
        <f>IF(N276="snížená",J276,0)</f>
        <v>0</v>
      </c>
      <c r="BG276" s="549">
        <f>IF(N276="zákl. přenesená",J276,0)</f>
        <v>0</v>
      </c>
      <c r="BH276" s="549">
        <f>IF(N276="sníž. přenesená",J276,0)</f>
        <v>0</v>
      </c>
      <c r="BI276" s="549">
        <f>IF(N276="nulová",J276,0)</f>
        <v>0</v>
      </c>
      <c r="BJ276" s="543" t="s">
        <v>83</v>
      </c>
      <c r="BK276" s="549">
        <f>ROUND(I276*H276,2)</f>
        <v>0</v>
      </c>
      <c r="BL276" s="543" t="s">
        <v>239</v>
      </c>
      <c r="BM276" s="548" t="s">
        <v>3235</v>
      </c>
    </row>
    <row r="277" spans="2:65" s="539" customFormat="1" ht="17.8" x14ac:dyDescent="0.25">
      <c r="B277" s="540"/>
      <c r="D277" s="764" t="s">
        <v>2681</v>
      </c>
      <c r="E277" s="714"/>
      <c r="F277" s="765" t="s">
        <v>3234</v>
      </c>
      <c r="G277" s="714"/>
      <c r="H277" s="714"/>
      <c r="I277" s="547"/>
      <c r="J277" s="714"/>
      <c r="L277" s="540"/>
      <c r="M277" s="559"/>
      <c r="T277" s="558"/>
      <c r="AT277" s="543" t="s">
        <v>2681</v>
      </c>
      <c r="AU277" s="543" t="s">
        <v>85</v>
      </c>
    </row>
    <row r="278" spans="2:65" s="539" customFormat="1" ht="24.2" customHeight="1" x14ac:dyDescent="0.25">
      <c r="B278" s="557"/>
      <c r="C278" s="574" t="s">
        <v>834</v>
      </c>
      <c r="D278" s="766" t="s">
        <v>145</v>
      </c>
      <c r="E278" s="767" t="s">
        <v>3236</v>
      </c>
      <c r="F278" s="768" t="s">
        <v>3237</v>
      </c>
      <c r="G278" s="769" t="s">
        <v>201</v>
      </c>
      <c r="H278" s="770">
        <v>3</v>
      </c>
      <c r="I278" s="573"/>
      <c r="J278" s="776">
        <f>ROUND(I278*H278,2)</f>
        <v>0</v>
      </c>
      <c r="K278" s="572"/>
      <c r="L278" s="571"/>
      <c r="M278" s="570" t="s">
        <v>3</v>
      </c>
      <c r="N278" s="569" t="s">
        <v>46</v>
      </c>
      <c r="P278" s="551">
        <f>O278*H278</f>
        <v>0</v>
      </c>
      <c r="Q278" s="551">
        <v>4.0000000000000001E-3</v>
      </c>
      <c r="R278" s="551">
        <f>Q278*H278</f>
        <v>1.2E-2</v>
      </c>
      <c r="S278" s="551">
        <v>0</v>
      </c>
      <c r="T278" s="550">
        <f>S278*H278</f>
        <v>0</v>
      </c>
      <c r="AR278" s="548" t="s">
        <v>245</v>
      </c>
      <c r="AT278" s="548" t="s">
        <v>145</v>
      </c>
      <c r="AU278" s="548" t="s">
        <v>85</v>
      </c>
      <c r="AY278" s="543" t="s">
        <v>131</v>
      </c>
      <c r="BE278" s="549">
        <f>IF(N278="základní",J278,0)</f>
        <v>0</v>
      </c>
      <c r="BF278" s="549">
        <f>IF(N278="snížená",J278,0)</f>
        <v>0</v>
      </c>
      <c r="BG278" s="549">
        <f>IF(N278="zákl. přenesená",J278,0)</f>
        <v>0</v>
      </c>
      <c r="BH278" s="549">
        <f>IF(N278="sníž. přenesená",J278,0)</f>
        <v>0</v>
      </c>
      <c r="BI278" s="549">
        <f>IF(N278="nulová",J278,0)</f>
        <v>0</v>
      </c>
      <c r="BJ278" s="543" t="s">
        <v>83</v>
      </c>
      <c r="BK278" s="549">
        <f>ROUND(I278*H278,2)</f>
        <v>0</v>
      </c>
      <c r="BL278" s="543" t="s">
        <v>239</v>
      </c>
      <c r="BM278" s="548" t="s">
        <v>3238</v>
      </c>
    </row>
    <row r="279" spans="2:65" s="539" customFormat="1" ht="17.8" x14ac:dyDescent="0.25">
      <c r="B279" s="540"/>
      <c r="D279" s="764" t="s">
        <v>2681</v>
      </c>
      <c r="E279" s="714"/>
      <c r="F279" s="765" t="s">
        <v>3234</v>
      </c>
      <c r="G279" s="714"/>
      <c r="H279" s="714"/>
      <c r="I279" s="547"/>
      <c r="J279" s="714"/>
      <c r="L279" s="540"/>
      <c r="M279" s="559"/>
      <c r="T279" s="558"/>
      <c r="AT279" s="543" t="s">
        <v>2681</v>
      </c>
      <c r="AU279" s="543" t="s">
        <v>85</v>
      </c>
    </row>
    <row r="280" spans="2:65" s="539" customFormat="1" ht="37.75" customHeight="1" x14ac:dyDescent="0.25">
      <c r="B280" s="557"/>
      <c r="C280" s="556" t="s">
        <v>836</v>
      </c>
      <c r="D280" s="759" t="s">
        <v>133</v>
      </c>
      <c r="E280" s="760" t="s">
        <v>3239</v>
      </c>
      <c r="F280" s="761" t="s">
        <v>3240</v>
      </c>
      <c r="G280" s="762" t="s">
        <v>291</v>
      </c>
      <c r="H280" s="763">
        <v>1</v>
      </c>
      <c r="I280" s="555"/>
      <c r="J280" s="775">
        <f>ROUND(I280*H280,2)</f>
        <v>0</v>
      </c>
      <c r="K280" s="554"/>
      <c r="L280" s="540"/>
      <c r="M280" s="553" t="s">
        <v>3</v>
      </c>
      <c r="N280" s="552" t="s">
        <v>46</v>
      </c>
      <c r="P280" s="551">
        <f>O280*H280</f>
        <v>0</v>
      </c>
      <c r="Q280" s="551">
        <v>1.137E-2</v>
      </c>
      <c r="R280" s="551">
        <f>Q280*H280</f>
        <v>1.137E-2</v>
      </c>
      <c r="S280" s="551">
        <v>0</v>
      </c>
      <c r="T280" s="550">
        <f>S280*H280</f>
        <v>0</v>
      </c>
      <c r="AR280" s="548" t="s">
        <v>239</v>
      </c>
      <c r="AT280" s="548" t="s">
        <v>133</v>
      </c>
      <c r="AU280" s="548" t="s">
        <v>85</v>
      </c>
      <c r="AY280" s="543" t="s">
        <v>131</v>
      </c>
      <c r="BE280" s="549">
        <f>IF(N280="základní",J280,0)</f>
        <v>0</v>
      </c>
      <c r="BF280" s="549">
        <f>IF(N280="snížená",J280,0)</f>
        <v>0</v>
      </c>
      <c r="BG280" s="549">
        <f>IF(N280="zákl. přenesená",J280,0)</f>
        <v>0</v>
      </c>
      <c r="BH280" s="549">
        <f>IF(N280="sníž. přenesená",J280,0)</f>
        <v>0</v>
      </c>
      <c r="BI280" s="549">
        <f>IF(N280="nulová",J280,0)</f>
        <v>0</v>
      </c>
      <c r="BJ280" s="543" t="s">
        <v>83</v>
      </c>
      <c r="BK280" s="549">
        <f>ROUND(I280*H280,2)</f>
        <v>0</v>
      </c>
      <c r="BL280" s="543" t="s">
        <v>239</v>
      </c>
      <c r="BM280" s="548" t="s">
        <v>3241</v>
      </c>
    </row>
    <row r="281" spans="2:65" s="539" customFormat="1" ht="26.65" x14ac:dyDescent="0.25">
      <c r="B281" s="540"/>
      <c r="D281" s="764" t="s">
        <v>2681</v>
      </c>
      <c r="E281" s="714"/>
      <c r="F281" s="765" t="s">
        <v>3242</v>
      </c>
      <c r="G281" s="714"/>
      <c r="H281" s="714"/>
      <c r="I281" s="547"/>
      <c r="J281" s="714"/>
      <c r="L281" s="540"/>
      <c r="M281" s="559"/>
      <c r="T281" s="558"/>
      <c r="AT281" s="543" t="s">
        <v>2681</v>
      </c>
      <c r="AU281" s="543" t="s">
        <v>85</v>
      </c>
    </row>
    <row r="282" spans="2:65" s="539" customFormat="1" ht="37.75" customHeight="1" x14ac:dyDescent="0.25">
      <c r="B282" s="557"/>
      <c r="C282" s="556" t="s">
        <v>838</v>
      </c>
      <c r="D282" s="759" t="s">
        <v>133</v>
      </c>
      <c r="E282" s="760" t="s">
        <v>3243</v>
      </c>
      <c r="F282" s="761" t="s">
        <v>3244</v>
      </c>
      <c r="G282" s="762" t="s">
        <v>291</v>
      </c>
      <c r="H282" s="763">
        <v>3</v>
      </c>
      <c r="I282" s="555"/>
      <c r="J282" s="775">
        <f>ROUND(I282*H282,2)</f>
        <v>0</v>
      </c>
      <c r="K282" s="554"/>
      <c r="L282" s="540"/>
      <c r="M282" s="553" t="s">
        <v>3</v>
      </c>
      <c r="N282" s="552" t="s">
        <v>46</v>
      </c>
      <c r="P282" s="551">
        <f>O282*H282</f>
        <v>0</v>
      </c>
      <c r="Q282" s="551">
        <v>1.5869999999999999E-2</v>
      </c>
      <c r="R282" s="551">
        <f>Q282*H282</f>
        <v>4.761E-2</v>
      </c>
      <c r="S282" s="551">
        <v>0</v>
      </c>
      <c r="T282" s="550">
        <f>S282*H282</f>
        <v>0</v>
      </c>
      <c r="AR282" s="548" t="s">
        <v>239</v>
      </c>
      <c r="AT282" s="548" t="s">
        <v>133</v>
      </c>
      <c r="AU282" s="548" t="s">
        <v>85</v>
      </c>
      <c r="AY282" s="543" t="s">
        <v>131</v>
      </c>
      <c r="BE282" s="549">
        <f>IF(N282="základní",J282,0)</f>
        <v>0</v>
      </c>
      <c r="BF282" s="549">
        <f>IF(N282="snížená",J282,0)</f>
        <v>0</v>
      </c>
      <c r="BG282" s="549">
        <f>IF(N282="zákl. přenesená",J282,0)</f>
        <v>0</v>
      </c>
      <c r="BH282" s="549">
        <f>IF(N282="sníž. přenesená",J282,0)</f>
        <v>0</v>
      </c>
      <c r="BI282" s="549">
        <f>IF(N282="nulová",J282,0)</f>
        <v>0</v>
      </c>
      <c r="BJ282" s="543" t="s">
        <v>83</v>
      </c>
      <c r="BK282" s="549">
        <f>ROUND(I282*H282,2)</f>
        <v>0</v>
      </c>
      <c r="BL282" s="543" t="s">
        <v>239</v>
      </c>
      <c r="BM282" s="548" t="s">
        <v>3245</v>
      </c>
    </row>
    <row r="283" spans="2:65" s="539" customFormat="1" ht="26.65" x14ac:dyDescent="0.25">
      <c r="B283" s="540"/>
      <c r="D283" s="764" t="s">
        <v>2681</v>
      </c>
      <c r="E283" s="714"/>
      <c r="F283" s="765" t="s">
        <v>3246</v>
      </c>
      <c r="G283" s="714"/>
      <c r="H283" s="714"/>
      <c r="I283" s="547"/>
      <c r="J283" s="714"/>
      <c r="L283" s="540"/>
      <c r="M283" s="559"/>
      <c r="T283" s="558"/>
      <c r="AT283" s="543" t="s">
        <v>2681</v>
      </c>
      <c r="AU283" s="543" t="s">
        <v>85</v>
      </c>
    </row>
    <row r="284" spans="2:65" s="539" customFormat="1" ht="24.2" customHeight="1" x14ac:dyDescent="0.25">
      <c r="B284" s="557"/>
      <c r="C284" s="556" t="s">
        <v>840</v>
      </c>
      <c r="D284" s="759" t="s">
        <v>133</v>
      </c>
      <c r="E284" s="760" t="s">
        <v>3247</v>
      </c>
      <c r="F284" s="761" t="s">
        <v>3248</v>
      </c>
      <c r="G284" s="762" t="s">
        <v>194</v>
      </c>
      <c r="H284" s="763">
        <v>4</v>
      </c>
      <c r="I284" s="555"/>
      <c r="J284" s="775">
        <f>ROUND(I284*H284,2)</f>
        <v>0</v>
      </c>
      <c r="K284" s="554"/>
      <c r="L284" s="540"/>
      <c r="M284" s="553" t="s">
        <v>3</v>
      </c>
      <c r="N284" s="552" t="s">
        <v>46</v>
      </c>
      <c r="P284" s="551">
        <f>O284*H284</f>
        <v>0</v>
      </c>
      <c r="Q284" s="551">
        <v>7.5000000000000002E-4</v>
      </c>
      <c r="R284" s="551">
        <f>Q284*H284</f>
        <v>3.0000000000000001E-3</v>
      </c>
      <c r="S284" s="551">
        <v>0</v>
      </c>
      <c r="T284" s="550">
        <f>S284*H284</f>
        <v>0</v>
      </c>
      <c r="AR284" s="548" t="s">
        <v>239</v>
      </c>
      <c r="AT284" s="548" t="s">
        <v>133</v>
      </c>
      <c r="AU284" s="548" t="s">
        <v>85</v>
      </c>
      <c r="AY284" s="543" t="s">
        <v>131</v>
      </c>
      <c r="BE284" s="549">
        <f>IF(N284="základní",J284,0)</f>
        <v>0</v>
      </c>
      <c r="BF284" s="549">
        <f>IF(N284="snížená",J284,0)</f>
        <v>0</v>
      </c>
      <c r="BG284" s="549">
        <f>IF(N284="zákl. přenesená",J284,0)</f>
        <v>0</v>
      </c>
      <c r="BH284" s="549">
        <f>IF(N284="sníž. přenesená",J284,0)</f>
        <v>0</v>
      </c>
      <c r="BI284" s="549">
        <f>IF(N284="nulová",J284,0)</f>
        <v>0</v>
      </c>
      <c r="BJ284" s="543" t="s">
        <v>83</v>
      </c>
      <c r="BK284" s="549">
        <f>ROUND(I284*H284,2)</f>
        <v>0</v>
      </c>
      <c r="BL284" s="543" t="s">
        <v>239</v>
      </c>
      <c r="BM284" s="548" t="s">
        <v>3249</v>
      </c>
    </row>
    <row r="285" spans="2:65" s="539" customFormat="1" ht="17.8" x14ac:dyDescent="0.25">
      <c r="B285" s="540"/>
      <c r="D285" s="764" t="s">
        <v>2681</v>
      </c>
      <c r="E285" s="714"/>
      <c r="F285" s="765" t="s">
        <v>3250</v>
      </c>
      <c r="G285" s="714"/>
      <c r="H285" s="714"/>
      <c r="I285" s="547"/>
      <c r="J285" s="714"/>
      <c r="L285" s="540"/>
      <c r="M285" s="559"/>
      <c r="T285" s="558"/>
      <c r="AT285" s="543" t="s">
        <v>2681</v>
      </c>
      <c r="AU285" s="543" t="s">
        <v>85</v>
      </c>
    </row>
    <row r="286" spans="2:65" s="539" customFormat="1" ht="24.2" customHeight="1" x14ac:dyDescent="0.25">
      <c r="B286" s="557"/>
      <c r="C286" s="556" t="s">
        <v>842</v>
      </c>
      <c r="D286" s="759" t="s">
        <v>133</v>
      </c>
      <c r="E286" s="760" t="s">
        <v>3251</v>
      </c>
      <c r="F286" s="761" t="s">
        <v>3252</v>
      </c>
      <c r="G286" s="762" t="s">
        <v>291</v>
      </c>
      <c r="H286" s="763">
        <v>1</v>
      </c>
      <c r="I286" s="555"/>
      <c r="J286" s="775">
        <f>ROUND(I286*H286,2)</f>
        <v>0</v>
      </c>
      <c r="K286" s="554"/>
      <c r="L286" s="540"/>
      <c r="M286" s="553" t="s">
        <v>3</v>
      </c>
      <c r="N286" s="552" t="s">
        <v>46</v>
      </c>
      <c r="P286" s="551">
        <f>O286*H286</f>
        <v>0</v>
      </c>
      <c r="Q286" s="551">
        <v>0.13800000000000001</v>
      </c>
      <c r="R286" s="551">
        <f>Q286*H286</f>
        <v>0.13800000000000001</v>
      </c>
      <c r="S286" s="551">
        <v>0</v>
      </c>
      <c r="T286" s="550">
        <f>S286*H286</f>
        <v>0</v>
      </c>
      <c r="AR286" s="548" t="s">
        <v>239</v>
      </c>
      <c r="AT286" s="548" t="s">
        <v>133</v>
      </c>
      <c r="AU286" s="548" t="s">
        <v>85</v>
      </c>
      <c r="AY286" s="543" t="s">
        <v>131</v>
      </c>
      <c r="BE286" s="549">
        <f>IF(N286="základní",J286,0)</f>
        <v>0</v>
      </c>
      <c r="BF286" s="549">
        <f>IF(N286="snížená",J286,0)</f>
        <v>0</v>
      </c>
      <c r="BG286" s="549">
        <f>IF(N286="zákl. přenesená",J286,0)</f>
        <v>0</v>
      </c>
      <c r="BH286" s="549">
        <f>IF(N286="sníž. přenesená",J286,0)</f>
        <v>0</v>
      </c>
      <c r="BI286" s="549">
        <f>IF(N286="nulová",J286,0)</f>
        <v>0</v>
      </c>
      <c r="BJ286" s="543" t="s">
        <v>83</v>
      </c>
      <c r="BK286" s="549">
        <f>ROUND(I286*H286,2)</f>
        <v>0</v>
      </c>
      <c r="BL286" s="543" t="s">
        <v>239</v>
      </c>
      <c r="BM286" s="548" t="s">
        <v>3253</v>
      </c>
    </row>
    <row r="287" spans="2:65" s="539" customFormat="1" ht="17.8" x14ac:dyDescent="0.25">
      <c r="B287" s="540"/>
      <c r="D287" s="764" t="s">
        <v>2681</v>
      </c>
      <c r="E287" s="714"/>
      <c r="F287" s="765" t="s">
        <v>3254</v>
      </c>
      <c r="G287" s="714"/>
      <c r="H287" s="714"/>
      <c r="I287" s="547"/>
      <c r="J287" s="714"/>
      <c r="L287" s="540"/>
      <c r="M287" s="559"/>
      <c r="T287" s="558"/>
      <c r="AT287" s="543" t="s">
        <v>2681</v>
      </c>
      <c r="AU287" s="543" t="s">
        <v>85</v>
      </c>
    </row>
    <row r="288" spans="2:65" s="539" customFormat="1" ht="37.75" customHeight="1" x14ac:dyDescent="0.25">
      <c r="B288" s="557"/>
      <c r="C288" s="556" t="s">
        <v>844</v>
      </c>
      <c r="D288" s="759" t="s">
        <v>133</v>
      </c>
      <c r="E288" s="760" t="s">
        <v>3255</v>
      </c>
      <c r="F288" s="761" t="s">
        <v>3256</v>
      </c>
      <c r="G288" s="762" t="s">
        <v>291</v>
      </c>
      <c r="H288" s="763">
        <v>1</v>
      </c>
      <c r="I288" s="555"/>
      <c r="J288" s="775">
        <f>ROUND(I288*H288,2)</f>
        <v>0</v>
      </c>
      <c r="K288" s="554"/>
      <c r="L288" s="540"/>
      <c r="M288" s="553" t="s">
        <v>3</v>
      </c>
      <c r="N288" s="552" t="s">
        <v>46</v>
      </c>
      <c r="P288" s="551">
        <f>O288*H288</f>
        <v>0</v>
      </c>
      <c r="Q288" s="551">
        <v>6.2909999999999994E-2</v>
      </c>
      <c r="R288" s="551">
        <f>Q288*H288</f>
        <v>6.2909999999999994E-2</v>
      </c>
      <c r="S288" s="551">
        <v>0</v>
      </c>
      <c r="T288" s="550">
        <f>S288*H288</f>
        <v>0</v>
      </c>
      <c r="AR288" s="548" t="s">
        <v>239</v>
      </c>
      <c r="AT288" s="548" t="s">
        <v>133</v>
      </c>
      <c r="AU288" s="548" t="s">
        <v>85</v>
      </c>
      <c r="AY288" s="543" t="s">
        <v>131</v>
      </c>
      <c r="BE288" s="549">
        <f>IF(N288="základní",J288,0)</f>
        <v>0</v>
      </c>
      <c r="BF288" s="549">
        <f>IF(N288="snížená",J288,0)</f>
        <v>0</v>
      </c>
      <c r="BG288" s="549">
        <f>IF(N288="zákl. přenesená",J288,0)</f>
        <v>0</v>
      </c>
      <c r="BH288" s="549">
        <f>IF(N288="sníž. přenesená",J288,0)</f>
        <v>0</v>
      </c>
      <c r="BI288" s="549">
        <f>IF(N288="nulová",J288,0)</f>
        <v>0</v>
      </c>
      <c r="BJ288" s="543" t="s">
        <v>83</v>
      </c>
      <c r="BK288" s="549">
        <f>ROUND(I288*H288,2)</f>
        <v>0</v>
      </c>
      <c r="BL288" s="543" t="s">
        <v>239</v>
      </c>
      <c r="BM288" s="548" t="s">
        <v>3257</v>
      </c>
    </row>
    <row r="289" spans="2:65" s="539" customFormat="1" ht="17.8" x14ac:dyDescent="0.25">
      <c r="B289" s="540"/>
      <c r="D289" s="764" t="s">
        <v>2681</v>
      </c>
      <c r="E289" s="714"/>
      <c r="F289" s="765" t="s">
        <v>3258</v>
      </c>
      <c r="G289" s="714"/>
      <c r="H289" s="714"/>
      <c r="I289" s="547"/>
      <c r="J289" s="714"/>
      <c r="L289" s="540"/>
      <c r="M289" s="559"/>
      <c r="T289" s="558"/>
      <c r="AT289" s="543" t="s">
        <v>2681</v>
      </c>
      <c r="AU289" s="543" t="s">
        <v>85</v>
      </c>
    </row>
    <row r="290" spans="2:65" s="539" customFormat="1" ht="33" customHeight="1" x14ac:dyDescent="0.25">
      <c r="B290" s="557"/>
      <c r="C290" s="556" t="s">
        <v>846</v>
      </c>
      <c r="D290" s="759" t="s">
        <v>133</v>
      </c>
      <c r="E290" s="760" t="s">
        <v>3259</v>
      </c>
      <c r="F290" s="761" t="s">
        <v>3260</v>
      </c>
      <c r="G290" s="762" t="s">
        <v>194</v>
      </c>
      <c r="H290" s="763">
        <v>1</v>
      </c>
      <c r="I290" s="555"/>
      <c r="J290" s="775">
        <f>ROUND(I290*H290,2)</f>
        <v>0</v>
      </c>
      <c r="K290" s="554"/>
      <c r="L290" s="540"/>
      <c r="M290" s="553" t="s">
        <v>3</v>
      </c>
      <c r="N290" s="552" t="s">
        <v>46</v>
      </c>
      <c r="P290" s="551">
        <f>O290*H290</f>
        <v>0</v>
      </c>
      <c r="Q290" s="551">
        <v>2.2499999999999998E-3</v>
      </c>
      <c r="R290" s="551">
        <f>Q290*H290</f>
        <v>2.2499999999999998E-3</v>
      </c>
      <c r="S290" s="551">
        <v>0</v>
      </c>
      <c r="T290" s="550">
        <f>S290*H290</f>
        <v>0</v>
      </c>
      <c r="AR290" s="548" t="s">
        <v>239</v>
      </c>
      <c r="AT290" s="548" t="s">
        <v>133</v>
      </c>
      <c r="AU290" s="548" t="s">
        <v>85</v>
      </c>
      <c r="AY290" s="543" t="s">
        <v>131</v>
      </c>
      <c r="BE290" s="549">
        <f>IF(N290="základní",J290,0)</f>
        <v>0</v>
      </c>
      <c r="BF290" s="549">
        <f>IF(N290="snížená",J290,0)</f>
        <v>0</v>
      </c>
      <c r="BG290" s="549">
        <f>IF(N290="zákl. přenesená",J290,0)</f>
        <v>0</v>
      </c>
      <c r="BH290" s="549">
        <f>IF(N290="sníž. přenesená",J290,0)</f>
        <v>0</v>
      </c>
      <c r="BI290" s="549">
        <f>IF(N290="nulová",J290,0)</f>
        <v>0</v>
      </c>
      <c r="BJ290" s="543" t="s">
        <v>83</v>
      </c>
      <c r="BK290" s="549">
        <f>ROUND(I290*H290,2)</f>
        <v>0</v>
      </c>
      <c r="BL290" s="543" t="s">
        <v>239</v>
      </c>
      <c r="BM290" s="548" t="s">
        <v>3261</v>
      </c>
    </row>
    <row r="291" spans="2:65" s="539" customFormat="1" ht="26.65" x14ac:dyDescent="0.25">
      <c r="B291" s="540"/>
      <c r="D291" s="764" t="s">
        <v>2681</v>
      </c>
      <c r="E291" s="714"/>
      <c r="F291" s="765" t="s">
        <v>3262</v>
      </c>
      <c r="G291" s="714"/>
      <c r="H291" s="714"/>
      <c r="I291" s="547"/>
      <c r="J291" s="714"/>
      <c r="L291" s="540"/>
      <c r="M291" s="559"/>
      <c r="T291" s="558"/>
      <c r="AT291" s="543" t="s">
        <v>2681</v>
      </c>
      <c r="AU291" s="543" t="s">
        <v>85</v>
      </c>
    </row>
    <row r="292" spans="2:65" s="539" customFormat="1" ht="44.3" customHeight="1" x14ac:dyDescent="0.25">
      <c r="B292" s="557"/>
      <c r="C292" s="556" t="s">
        <v>851</v>
      </c>
      <c r="D292" s="759" t="s">
        <v>133</v>
      </c>
      <c r="E292" s="760" t="s">
        <v>3263</v>
      </c>
      <c r="F292" s="761" t="s">
        <v>3264</v>
      </c>
      <c r="G292" s="762" t="s">
        <v>291</v>
      </c>
      <c r="H292" s="763">
        <v>3</v>
      </c>
      <c r="I292" s="555"/>
      <c r="J292" s="775">
        <f>ROUND(I292*H292,2)</f>
        <v>0</v>
      </c>
      <c r="K292" s="554"/>
      <c r="L292" s="540"/>
      <c r="M292" s="553" t="s">
        <v>3</v>
      </c>
      <c r="N292" s="552" t="s">
        <v>46</v>
      </c>
      <c r="P292" s="551">
        <f>O292*H292</f>
        <v>0</v>
      </c>
      <c r="Q292" s="551">
        <v>6.5900000000000004E-3</v>
      </c>
      <c r="R292" s="551">
        <f>Q292*H292</f>
        <v>1.9770000000000003E-2</v>
      </c>
      <c r="S292" s="551">
        <v>0</v>
      </c>
      <c r="T292" s="550">
        <f>S292*H292</f>
        <v>0</v>
      </c>
      <c r="AR292" s="548" t="s">
        <v>239</v>
      </c>
      <c r="AT292" s="548" t="s">
        <v>133</v>
      </c>
      <c r="AU292" s="548" t="s">
        <v>85</v>
      </c>
      <c r="AY292" s="543" t="s">
        <v>131</v>
      </c>
      <c r="BE292" s="549">
        <f>IF(N292="základní",J292,0)</f>
        <v>0</v>
      </c>
      <c r="BF292" s="549">
        <f>IF(N292="snížená",J292,0)</f>
        <v>0</v>
      </c>
      <c r="BG292" s="549">
        <f>IF(N292="zákl. přenesená",J292,0)</f>
        <v>0</v>
      </c>
      <c r="BH292" s="549">
        <f>IF(N292="sníž. přenesená",J292,0)</f>
        <v>0</v>
      </c>
      <c r="BI292" s="549">
        <f>IF(N292="nulová",J292,0)</f>
        <v>0</v>
      </c>
      <c r="BJ292" s="543" t="s">
        <v>83</v>
      </c>
      <c r="BK292" s="549">
        <f>ROUND(I292*H292,2)</f>
        <v>0</v>
      </c>
      <c r="BL292" s="543" t="s">
        <v>239</v>
      </c>
      <c r="BM292" s="548" t="s">
        <v>3265</v>
      </c>
    </row>
    <row r="293" spans="2:65" s="539" customFormat="1" ht="26.65" x14ac:dyDescent="0.25">
      <c r="B293" s="540"/>
      <c r="D293" s="764" t="s">
        <v>2681</v>
      </c>
      <c r="E293" s="714"/>
      <c r="F293" s="765" t="s">
        <v>3266</v>
      </c>
      <c r="G293" s="714"/>
      <c r="H293" s="714"/>
      <c r="I293" s="547"/>
      <c r="J293" s="714"/>
      <c r="L293" s="540"/>
      <c r="M293" s="559"/>
      <c r="T293" s="558"/>
      <c r="AT293" s="543" t="s">
        <v>2681</v>
      </c>
      <c r="AU293" s="543" t="s">
        <v>85</v>
      </c>
    </row>
    <row r="294" spans="2:65" s="539" customFormat="1" ht="37.75" customHeight="1" x14ac:dyDescent="0.25">
      <c r="B294" s="557"/>
      <c r="C294" s="556" t="s">
        <v>857</v>
      </c>
      <c r="D294" s="759" t="s">
        <v>133</v>
      </c>
      <c r="E294" s="760" t="s">
        <v>3267</v>
      </c>
      <c r="F294" s="761" t="s">
        <v>3268</v>
      </c>
      <c r="G294" s="762" t="s">
        <v>291</v>
      </c>
      <c r="H294" s="763">
        <v>1</v>
      </c>
      <c r="I294" s="555"/>
      <c r="J294" s="775">
        <f>ROUND(I294*H294,2)</f>
        <v>0</v>
      </c>
      <c r="K294" s="554"/>
      <c r="L294" s="540"/>
      <c r="M294" s="553" t="s">
        <v>3</v>
      </c>
      <c r="N294" s="552" t="s">
        <v>46</v>
      </c>
      <c r="P294" s="551">
        <f>O294*H294</f>
        <v>0</v>
      </c>
      <c r="Q294" s="551">
        <v>1.354E-2</v>
      </c>
      <c r="R294" s="551">
        <f>Q294*H294</f>
        <v>1.354E-2</v>
      </c>
      <c r="S294" s="551">
        <v>0</v>
      </c>
      <c r="T294" s="550">
        <f>S294*H294</f>
        <v>0</v>
      </c>
      <c r="AR294" s="548" t="s">
        <v>239</v>
      </c>
      <c r="AT294" s="548" t="s">
        <v>133</v>
      </c>
      <c r="AU294" s="548" t="s">
        <v>85</v>
      </c>
      <c r="AY294" s="543" t="s">
        <v>131</v>
      </c>
      <c r="BE294" s="549">
        <f>IF(N294="základní",J294,0)</f>
        <v>0</v>
      </c>
      <c r="BF294" s="549">
        <f>IF(N294="snížená",J294,0)</f>
        <v>0</v>
      </c>
      <c r="BG294" s="549">
        <f>IF(N294="zákl. přenesená",J294,0)</f>
        <v>0</v>
      </c>
      <c r="BH294" s="549">
        <f>IF(N294="sníž. přenesená",J294,0)</f>
        <v>0</v>
      </c>
      <c r="BI294" s="549">
        <f>IF(N294="nulová",J294,0)</f>
        <v>0</v>
      </c>
      <c r="BJ294" s="543" t="s">
        <v>83</v>
      </c>
      <c r="BK294" s="549">
        <f>ROUND(I294*H294,2)</f>
        <v>0</v>
      </c>
      <c r="BL294" s="543" t="s">
        <v>239</v>
      </c>
      <c r="BM294" s="548" t="s">
        <v>3269</v>
      </c>
    </row>
    <row r="295" spans="2:65" s="539" customFormat="1" ht="26.65" x14ac:dyDescent="0.25">
      <c r="B295" s="540"/>
      <c r="D295" s="764" t="s">
        <v>2681</v>
      </c>
      <c r="E295" s="714"/>
      <c r="F295" s="765" t="s">
        <v>3270</v>
      </c>
      <c r="G295" s="714"/>
      <c r="H295" s="714"/>
      <c r="I295" s="547"/>
      <c r="J295" s="714"/>
      <c r="L295" s="540"/>
      <c r="M295" s="559"/>
      <c r="T295" s="558"/>
      <c r="AT295" s="543" t="s">
        <v>2681</v>
      </c>
      <c r="AU295" s="543" t="s">
        <v>85</v>
      </c>
    </row>
    <row r="296" spans="2:65" s="539" customFormat="1" ht="37.75" customHeight="1" x14ac:dyDescent="0.25">
      <c r="B296" s="557"/>
      <c r="C296" s="556" t="s">
        <v>861</v>
      </c>
      <c r="D296" s="759" t="s">
        <v>133</v>
      </c>
      <c r="E296" s="760" t="s">
        <v>3271</v>
      </c>
      <c r="F296" s="761" t="s">
        <v>3272</v>
      </c>
      <c r="G296" s="762" t="s">
        <v>291</v>
      </c>
      <c r="H296" s="763">
        <v>1</v>
      </c>
      <c r="I296" s="555"/>
      <c r="J296" s="775">
        <f>ROUND(I296*H296,2)</f>
        <v>0</v>
      </c>
      <c r="K296" s="554"/>
      <c r="L296" s="540"/>
      <c r="M296" s="553" t="s">
        <v>3</v>
      </c>
      <c r="N296" s="552" t="s">
        <v>46</v>
      </c>
      <c r="P296" s="551">
        <f>O296*H296</f>
        <v>0</v>
      </c>
      <c r="Q296" s="551">
        <v>2.154E-2</v>
      </c>
      <c r="R296" s="551">
        <f>Q296*H296</f>
        <v>2.154E-2</v>
      </c>
      <c r="S296" s="551">
        <v>0</v>
      </c>
      <c r="T296" s="550">
        <f>S296*H296</f>
        <v>0</v>
      </c>
      <c r="AR296" s="548" t="s">
        <v>239</v>
      </c>
      <c r="AT296" s="548" t="s">
        <v>133</v>
      </c>
      <c r="AU296" s="548" t="s">
        <v>85</v>
      </c>
      <c r="AY296" s="543" t="s">
        <v>131</v>
      </c>
      <c r="BE296" s="549">
        <f>IF(N296="základní",J296,0)</f>
        <v>0</v>
      </c>
      <c r="BF296" s="549">
        <f>IF(N296="snížená",J296,0)</f>
        <v>0</v>
      </c>
      <c r="BG296" s="549">
        <f>IF(N296="zákl. přenesená",J296,0)</f>
        <v>0</v>
      </c>
      <c r="BH296" s="549">
        <f>IF(N296="sníž. přenesená",J296,0)</f>
        <v>0</v>
      </c>
      <c r="BI296" s="549">
        <f>IF(N296="nulová",J296,0)</f>
        <v>0</v>
      </c>
      <c r="BJ296" s="543" t="s">
        <v>83</v>
      </c>
      <c r="BK296" s="549">
        <f>ROUND(I296*H296,2)</f>
        <v>0</v>
      </c>
      <c r="BL296" s="543" t="s">
        <v>239</v>
      </c>
      <c r="BM296" s="548" t="s">
        <v>3273</v>
      </c>
    </row>
    <row r="297" spans="2:65" s="539" customFormat="1" ht="26.65" x14ac:dyDescent="0.25">
      <c r="B297" s="540"/>
      <c r="D297" s="764" t="s">
        <v>2681</v>
      </c>
      <c r="E297" s="714"/>
      <c r="F297" s="765" t="s">
        <v>3274</v>
      </c>
      <c r="G297" s="714"/>
      <c r="H297" s="714"/>
      <c r="I297" s="547"/>
      <c r="J297" s="714"/>
      <c r="L297" s="540"/>
      <c r="M297" s="559"/>
      <c r="T297" s="558"/>
      <c r="AT297" s="543" t="s">
        <v>2681</v>
      </c>
      <c r="AU297" s="543" t="s">
        <v>85</v>
      </c>
    </row>
    <row r="298" spans="2:65" s="539" customFormat="1" ht="37.75" customHeight="1" x14ac:dyDescent="0.25">
      <c r="B298" s="557"/>
      <c r="C298" s="556" t="s">
        <v>866</v>
      </c>
      <c r="D298" s="759" t="s">
        <v>133</v>
      </c>
      <c r="E298" s="760" t="s">
        <v>3275</v>
      </c>
      <c r="F298" s="761" t="s">
        <v>3276</v>
      </c>
      <c r="G298" s="762" t="s">
        <v>291</v>
      </c>
      <c r="H298" s="763">
        <v>2</v>
      </c>
      <c r="I298" s="555"/>
      <c r="J298" s="775">
        <f>ROUND(I298*H298,2)</f>
        <v>0</v>
      </c>
      <c r="K298" s="554"/>
      <c r="L298" s="540"/>
      <c r="M298" s="553" t="s">
        <v>3</v>
      </c>
      <c r="N298" s="552" t="s">
        <v>46</v>
      </c>
      <c r="P298" s="551">
        <f>O298*H298</f>
        <v>0</v>
      </c>
      <c r="Q298" s="551">
        <v>4.079E-2</v>
      </c>
      <c r="R298" s="551">
        <f>Q298*H298</f>
        <v>8.158E-2</v>
      </c>
      <c r="S298" s="551">
        <v>0</v>
      </c>
      <c r="T298" s="550">
        <f>S298*H298</f>
        <v>0</v>
      </c>
      <c r="AR298" s="548" t="s">
        <v>239</v>
      </c>
      <c r="AT298" s="548" t="s">
        <v>133</v>
      </c>
      <c r="AU298" s="548" t="s">
        <v>85</v>
      </c>
      <c r="AY298" s="543" t="s">
        <v>131</v>
      </c>
      <c r="BE298" s="549">
        <f>IF(N298="základní",J298,0)</f>
        <v>0</v>
      </c>
      <c r="BF298" s="549">
        <f>IF(N298="snížená",J298,0)</f>
        <v>0</v>
      </c>
      <c r="BG298" s="549">
        <f>IF(N298="zákl. přenesená",J298,0)</f>
        <v>0</v>
      </c>
      <c r="BH298" s="549">
        <f>IF(N298="sníž. přenesená",J298,0)</f>
        <v>0</v>
      </c>
      <c r="BI298" s="549">
        <f>IF(N298="nulová",J298,0)</f>
        <v>0</v>
      </c>
      <c r="BJ298" s="543" t="s">
        <v>83</v>
      </c>
      <c r="BK298" s="549">
        <f>ROUND(I298*H298,2)</f>
        <v>0</v>
      </c>
      <c r="BL298" s="543" t="s">
        <v>239</v>
      </c>
      <c r="BM298" s="548" t="s">
        <v>3277</v>
      </c>
    </row>
    <row r="299" spans="2:65" s="539" customFormat="1" ht="26.65" x14ac:dyDescent="0.25">
      <c r="B299" s="540"/>
      <c r="D299" s="764" t="s">
        <v>2681</v>
      </c>
      <c r="E299" s="714"/>
      <c r="F299" s="765" t="s">
        <v>3278</v>
      </c>
      <c r="G299" s="714"/>
      <c r="H299" s="714"/>
      <c r="I299" s="547"/>
      <c r="J299" s="714"/>
      <c r="L299" s="540"/>
      <c r="M299" s="559"/>
      <c r="T299" s="558"/>
      <c r="AT299" s="543" t="s">
        <v>2681</v>
      </c>
      <c r="AU299" s="543" t="s">
        <v>85</v>
      </c>
    </row>
    <row r="300" spans="2:65" s="539" customFormat="1" ht="49.1" customHeight="1" x14ac:dyDescent="0.25">
      <c r="B300" s="557"/>
      <c r="C300" s="556" t="s">
        <v>870</v>
      </c>
      <c r="D300" s="759" t="s">
        <v>133</v>
      </c>
      <c r="E300" s="760" t="s">
        <v>3279</v>
      </c>
      <c r="F300" s="761" t="s">
        <v>3280</v>
      </c>
      <c r="G300" s="762" t="s">
        <v>291</v>
      </c>
      <c r="H300" s="763">
        <v>3</v>
      </c>
      <c r="I300" s="555"/>
      <c r="J300" s="775">
        <f>ROUND(I300*H300,2)</f>
        <v>0</v>
      </c>
      <c r="K300" s="554"/>
      <c r="L300" s="540"/>
      <c r="M300" s="553" t="s">
        <v>3</v>
      </c>
      <c r="N300" s="552" t="s">
        <v>46</v>
      </c>
      <c r="P300" s="551">
        <f>O300*H300</f>
        <v>0</v>
      </c>
      <c r="Q300" s="551">
        <v>3.8789999999999998E-2</v>
      </c>
      <c r="R300" s="551">
        <f>Q300*H300</f>
        <v>0.11637</v>
      </c>
      <c r="S300" s="551">
        <v>0</v>
      </c>
      <c r="T300" s="550">
        <f>S300*H300</f>
        <v>0</v>
      </c>
      <c r="AR300" s="548" t="s">
        <v>239</v>
      </c>
      <c r="AT300" s="548" t="s">
        <v>133</v>
      </c>
      <c r="AU300" s="548" t="s">
        <v>85</v>
      </c>
      <c r="AY300" s="543" t="s">
        <v>131</v>
      </c>
      <c r="BE300" s="549">
        <f>IF(N300="základní",J300,0)</f>
        <v>0</v>
      </c>
      <c r="BF300" s="549">
        <f>IF(N300="snížená",J300,0)</f>
        <v>0</v>
      </c>
      <c r="BG300" s="549">
        <f>IF(N300="zákl. přenesená",J300,0)</f>
        <v>0</v>
      </c>
      <c r="BH300" s="549">
        <f>IF(N300="sníž. přenesená",J300,0)</f>
        <v>0</v>
      </c>
      <c r="BI300" s="549">
        <f>IF(N300="nulová",J300,0)</f>
        <v>0</v>
      </c>
      <c r="BJ300" s="543" t="s">
        <v>83</v>
      </c>
      <c r="BK300" s="549">
        <f>ROUND(I300*H300,2)</f>
        <v>0</v>
      </c>
      <c r="BL300" s="543" t="s">
        <v>239</v>
      </c>
      <c r="BM300" s="548" t="s">
        <v>3281</v>
      </c>
    </row>
    <row r="301" spans="2:65" s="539" customFormat="1" ht="26.65" x14ac:dyDescent="0.25">
      <c r="B301" s="540"/>
      <c r="D301" s="764" t="s">
        <v>2681</v>
      </c>
      <c r="E301" s="714"/>
      <c r="F301" s="765" t="s">
        <v>3282</v>
      </c>
      <c r="G301" s="714"/>
      <c r="H301" s="714"/>
      <c r="I301" s="547"/>
      <c r="J301" s="714"/>
      <c r="L301" s="540"/>
      <c r="M301" s="559"/>
      <c r="T301" s="558"/>
      <c r="AT301" s="543" t="s">
        <v>2681</v>
      </c>
      <c r="AU301" s="543" t="s">
        <v>85</v>
      </c>
    </row>
    <row r="302" spans="2:65" s="539" customFormat="1" ht="16.5" customHeight="1" x14ac:dyDescent="0.25">
      <c r="B302" s="557"/>
      <c r="C302" s="556" t="s">
        <v>875</v>
      </c>
      <c r="D302" s="759" t="s">
        <v>133</v>
      </c>
      <c r="E302" s="760" t="s">
        <v>3283</v>
      </c>
      <c r="F302" s="761" t="s">
        <v>3284</v>
      </c>
      <c r="G302" s="762" t="s">
        <v>291</v>
      </c>
      <c r="H302" s="763">
        <v>8</v>
      </c>
      <c r="I302" s="555"/>
      <c r="J302" s="775">
        <f>ROUND(I302*H302,2)</f>
        <v>0</v>
      </c>
      <c r="K302" s="554"/>
      <c r="L302" s="540"/>
      <c r="M302" s="553" t="s">
        <v>3</v>
      </c>
      <c r="N302" s="552" t="s">
        <v>46</v>
      </c>
      <c r="P302" s="551">
        <f>O302*H302</f>
        <v>0</v>
      </c>
      <c r="Q302" s="551">
        <v>2.102E-2</v>
      </c>
      <c r="R302" s="551">
        <f>Q302*H302</f>
        <v>0.16816</v>
      </c>
      <c r="S302" s="551">
        <v>0</v>
      </c>
      <c r="T302" s="550">
        <f>S302*H302</f>
        <v>0</v>
      </c>
      <c r="AR302" s="548" t="s">
        <v>239</v>
      </c>
      <c r="AT302" s="548" t="s">
        <v>133</v>
      </c>
      <c r="AU302" s="548" t="s">
        <v>85</v>
      </c>
      <c r="AY302" s="543" t="s">
        <v>131</v>
      </c>
      <c r="BE302" s="549">
        <f>IF(N302="základní",J302,0)</f>
        <v>0</v>
      </c>
      <c r="BF302" s="549">
        <f>IF(N302="snížená",J302,0)</f>
        <v>0</v>
      </c>
      <c r="BG302" s="549">
        <f>IF(N302="zákl. přenesená",J302,0)</f>
        <v>0</v>
      </c>
      <c r="BH302" s="549">
        <f>IF(N302="sníž. přenesená",J302,0)</f>
        <v>0</v>
      </c>
      <c r="BI302" s="549">
        <f>IF(N302="nulová",J302,0)</f>
        <v>0</v>
      </c>
      <c r="BJ302" s="543" t="s">
        <v>83</v>
      </c>
      <c r="BK302" s="549">
        <f>ROUND(I302*H302,2)</f>
        <v>0</v>
      </c>
      <c r="BL302" s="543" t="s">
        <v>239</v>
      </c>
      <c r="BM302" s="548" t="s">
        <v>3285</v>
      </c>
    </row>
    <row r="303" spans="2:65" s="539" customFormat="1" ht="17.8" x14ac:dyDescent="0.25">
      <c r="B303" s="540"/>
      <c r="D303" s="764" t="s">
        <v>2681</v>
      </c>
      <c r="E303" s="714"/>
      <c r="F303" s="765" t="s">
        <v>3286</v>
      </c>
      <c r="G303" s="714"/>
      <c r="H303" s="714"/>
      <c r="I303" s="547"/>
      <c r="J303" s="714"/>
      <c r="L303" s="540"/>
      <c r="M303" s="559"/>
      <c r="T303" s="558"/>
      <c r="AT303" s="543" t="s">
        <v>2681</v>
      </c>
      <c r="AU303" s="543" t="s">
        <v>85</v>
      </c>
    </row>
    <row r="304" spans="2:65" s="539" customFormat="1" ht="37.75" customHeight="1" x14ac:dyDescent="0.25">
      <c r="B304" s="557"/>
      <c r="C304" s="574" t="s">
        <v>880</v>
      </c>
      <c r="D304" s="766" t="s">
        <v>145</v>
      </c>
      <c r="E304" s="767" t="s">
        <v>3287</v>
      </c>
      <c r="F304" s="768" t="s">
        <v>3288</v>
      </c>
      <c r="G304" s="769" t="s">
        <v>201</v>
      </c>
      <c r="H304" s="770">
        <v>4</v>
      </c>
      <c r="I304" s="573"/>
      <c r="J304" s="776">
        <f>ROUND(I304*H304,2)</f>
        <v>0</v>
      </c>
      <c r="K304" s="572"/>
      <c r="L304" s="571"/>
      <c r="M304" s="570" t="s">
        <v>3</v>
      </c>
      <c r="N304" s="569" t="s">
        <v>46</v>
      </c>
      <c r="P304" s="551">
        <f>O304*H304</f>
        <v>0</v>
      </c>
      <c r="Q304" s="551">
        <v>5.0000000000000001E-3</v>
      </c>
      <c r="R304" s="551">
        <f>Q304*H304</f>
        <v>0.02</v>
      </c>
      <c r="S304" s="551">
        <v>0</v>
      </c>
      <c r="T304" s="550">
        <f>S304*H304</f>
        <v>0</v>
      </c>
      <c r="AR304" s="548" t="s">
        <v>245</v>
      </c>
      <c r="AT304" s="548" t="s">
        <v>145</v>
      </c>
      <c r="AU304" s="548" t="s">
        <v>85</v>
      </c>
      <c r="AY304" s="543" t="s">
        <v>131</v>
      </c>
      <c r="BE304" s="549">
        <f>IF(N304="základní",J304,0)</f>
        <v>0</v>
      </c>
      <c r="BF304" s="549">
        <f>IF(N304="snížená",J304,0)</f>
        <v>0</v>
      </c>
      <c r="BG304" s="549">
        <f>IF(N304="zákl. přenesená",J304,0)</f>
        <v>0</v>
      </c>
      <c r="BH304" s="549">
        <f>IF(N304="sníž. přenesená",J304,0)</f>
        <v>0</v>
      </c>
      <c r="BI304" s="549">
        <f>IF(N304="nulová",J304,0)</f>
        <v>0</v>
      </c>
      <c r="BJ304" s="543" t="s">
        <v>83</v>
      </c>
      <c r="BK304" s="549">
        <f>ROUND(I304*H304,2)</f>
        <v>0</v>
      </c>
      <c r="BL304" s="543" t="s">
        <v>239</v>
      </c>
      <c r="BM304" s="548" t="s">
        <v>3289</v>
      </c>
    </row>
    <row r="305" spans="2:65" s="539" customFormat="1" ht="17.8" x14ac:dyDescent="0.25">
      <c r="B305" s="540"/>
      <c r="D305" s="764" t="s">
        <v>2681</v>
      </c>
      <c r="E305" s="714"/>
      <c r="F305" s="765" t="s">
        <v>3288</v>
      </c>
      <c r="G305" s="714"/>
      <c r="H305" s="714"/>
      <c r="I305" s="547"/>
      <c r="J305" s="714"/>
      <c r="L305" s="540"/>
      <c r="M305" s="559"/>
      <c r="T305" s="558"/>
      <c r="AT305" s="543" t="s">
        <v>2681</v>
      </c>
      <c r="AU305" s="543" t="s">
        <v>85</v>
      </c>
    </row>
    <row r="306" spans="2:65" s="539" customFormat="1" ht="37.75" customHeight="1" x14ac:dyDescent="0.25">
      <c r="B306" s="557"/>
      <c r="C306" s="574" t="s">
        <v>887</v>
      </c>
      <c r="D306" s="766" t="s">
        <v>145</v>
      </c>
      <c r="E306" s="767" t="s">
        <v>3290</v>
      </c>
      <c r="F306" s="768" t="s">
        <v>3291</v>
      </c>
      <c r="G306" s="769" t="s">
        <v>201</v>
      </c>
      <c r="H306" s="770">
        <v>2</v>
      </c>
      <c r="I306" s="573"/>
      <c r="J306" s="776">
        <f>ROUND(I306*H306,2)</f>
        <v>0</v>
      </c>
      <c r="K306" s="572"/>
      <c r="L306" s="571"/>
      <c r="M306" s="570" t="s">
        <v>3</v>
      </c>
      <c r="N306" s="569" t="s">
        <v>46</v>
      </c>
      <c r="P306" s="551">
        <f>O306*H306</f>
        <v>0</v>
      </c>
      <c r="Q306" s="551">
        <v>5.0000000000000001E-3</v>
      </c>
      <c r="R306" s="551">
        <f>Q306*H306</f>
        <v>0.01</v>
      </c>
      <c r="S306" s="551">
        <v>0</v>
      </c>
      <c r="T306" s="550">
        <f>S306*H306</f>
        <v>0</v>
      </c>
      <c r="AR306" s="548" t="s">
        <v>245</v>
      </c>
      <c r="AT306" s="548" t="s">
        <v>145</v>
      </c>
      <c r="AU306" s="548" t="s">
        <v>85</v>
      </c>
      <c r="AY306" s="543" t="s">
        <v>131</v>
      </c>
      <c r="BE306" s="549">
        <f>IF(N306="základní",J306,0)</f>
        <v>0</v>
      </c>
      <c r="BF306" s="549">
        <f>IF(N306="snížená",J306,0)</f>
        <v>0</v>
      </c>
      <c r="BG306" s="549">
        <f>IF(N306="zákl. přenesená",J306,0)</f>
        <v>0</v>
      </c>
      <c r="BH306" s="549">
        <f>IF(N306="sníž. přenesená",J306,0)</f>
        <v>0</v>
      </c>
      <c r="BI306" s="549">
        <f>IF(N306="nulová",J306,0)</f>
        <v>0</v>
      </c>
      <c r="BJ306" s="543" t="s">
        <v>83</v>
      </c>
      <c r="BK306" s="549">
        <f>ROUND(I306*H306,2)</f>
        <v>0</v>
      </c>
      <c r="BL306" s="543" t="s">
        <v>239</v>
      </c>
      <c r="BM306" s="548" t="s">
        <v>3292</v>
      </c>
    </row>
    <row r="307" spans="2:65" s="539" customFormat="1" ht="17.8" x14ac:dyDescent="0.25">
      <c r="B307" s="540"/>
      <c r="D307" s="764" t="s">
        <v>2681</v>
      </c>
      <c r="E307" s="714"/>
      <c r="F307" s="765" t="s">
        <v>3288</v>
      </c>
      <c r="G307" s="714"/>
      <c r="H307" s="714"/>
      <c r="I307" s="547"/>
      <c r="J307" s="714"/>
      <c r="L307" s="540"/>
      <c r="M307" s="559"/>
      <c r="T307" s="558"/>
      <c r="AT307" s="543" t="s">
        <v>2681</v>
      </c>
      <c r="AU307" s="543" t="s">
        <v>85</v>
      </c>
    </row>
    <row r="308" spans="2:65" s="539" customFormat="1" ht="37.75" customHeight="1" x14ac:dyDescent="0.25">
      <c r="B308" s="557"/>
      <c r="C308" s="574" t="s">
        <v>892</v>
      </c>
      <c r="D308" s="766" t="s">
        <v>145</v>
      </c>
      <c r="E308" s="767" t="s">
        <v>3293</v>
      </c>
      <c r="F308" s="768" t="s">
        <v>3294</v>
      </c>
      <c r="G308" s="769" t="s">
        <v>201</v>
      </c>
      <c r="H308" s="770">
        <v>2</v>
      </c>
      <c r="I308" s="573"/>
      <c r="J308" s="776">
        <f>ROUND(I308*H308,2)</f>
        <v>0</v>
      </c>
      <c r="K308" s="572"/>
      <c r="L308" s="571"/>
      <c r="M308" s="570" t="s">
        <v>3</v>
      </c>
      <c r="N308" s="569" t="s">
        <v>46</v>
      </c>
      <c r="P308" s="551">
        <f>O308*H308</f>
        <v>0</v>
      </c>
      <c r="Q308" s="551">
        <v>8.0000000000000002E-3</v>
      </c>
      <c r="R308" s="551">
        <f>Q308*H308</f>
        <v>1.6E-2</v>
      </c>
      <c r="S308" s="551">
        <v>0</v>
      </c>
      <c r="T308" s="550">
        <f>S308*H308</f>
        <v>0</v>
      </c>
      <c r="AR308" s="548" t="s">
        <v>245</v>
      </c>
      <c r="AT308" s="548" t="s">
        <v>145</v>
      </c>
      <c r="AU308" s="548" t="s">
        <v>85</v>
      </c>
      <c r="AY308" s="543" t="s">
        <v>131</v>
      </c>
      <c r="BE308" s="549">
        <f>IF(N308="základní",J308,0)</f>
        <v>0</v>
      </c>
      <c r="BF308" s="549">
        <f>IF(N308="snížená",J308,0)</f>
        <v>0</v>
      </c>
      <c r="BG308" s="549">
        <f>IF(N308="zákl. přenesená",J308,0)</f>
        <v>0</v>
      </c>
      <c r="BH308" s="549">
        <f>IF(N308="sníž. přenesená",J308,0)</f>
        <v>0</v>
      </c>
      <c r="BI308" s="549">
        <f>IF(N308="nulová",J308,0)</f>
        <v>0</v>
      </c>
      <c r="BJ308" s="543" t="s">
        <v>83</v>
      </c>
      <c r="BK308" s="549">
        <f>ROUND(I308*H308,2)</f>
        <v>0</v>
      </c>
      <c r="BL308" s="543" t="s">
        <v>239</v>
      </c>
      <c r="BM308" s="548" t="s">
        <v>3295</v>
      </c>
    </row>
    <row r="309" spans="2:65" s="539" customFormat="1" ht="17.8" x14ac:dyDescent="0.25">
      <c r="B309" s="540"/>
      <c r="D309" s="764" t="s">
        <v>2681</v>
      </c>
      <c r="E309" s="714"/>
      <c r="F309" s="765" t="s">
        <v>3288</v>
      </c>
      <c r="G309" s="714"/>
      <c r="H309" s="714"/>
      <c r="I309" s="547"/>
      <c r="J309" s="714"/>
      <c r="L309" s="540"/>
      <c r="M309" s="559"/>
      <c r="T309" s="558"/>
      <c r="AT309" s="543" t="s">
        <v>2681</v>
      </c>
      <c r="AU309" s="543" t="s">
        <v>85</v>
      </c>
    </row>
    <row r="310" spans="2:65" s="539" customFormat="1" ht="37.75" customHeight="1" x14ac:dyDescent="0.25">
      <c r="B310" s="557"/>
      <c r="C310" s="574" t="s">
        <v>898</v>
      </c>
      <c r="D310" s="766" t="s">
        <v>145</v>
      </c>
      <c r="E310" s="767" t="s">
        <v>3296</v>
      </c>
      <c r="F310" s="768" t="s">
        <v>3297</v>
      </c>
      <c r="G310" s="769" t="s">
        <v>201</v>
      </c>
      <c r="H310" s="770">
        <v>1</v>
      </c>
      <c r="I310" s="573"/>
      <c r="J310" s="776">
        <f>ROUND(I310*H310,2)</f>
        <v>0</v>
      </c>
      <c r="K310" s="572"/>
      <c r="L310" s="571"/>
      <c r="M310" s="570" t="s">
        <v>3</v>
      </c>
      <c r="N310" s="569" t="s">
        <v>46</v>
      </c>
      <c r="P310" s="551">
        <f>O310*H310</f>
        <v>0</v>
      </c>
      <c r="Q310" s="551">
        <v>0.01</v>
      </c>
      <c r="R310" s="551">
        <f>Q310*H310</f>
        <v>0.01</v>
      </c>
      <c r="S310" s="551">
        <v>0</v>
      </c>
      <c r="T310" s="550">
        <f>S310*H310</f>
        <v>0</v>
      </c>
      <c r="AR310" s="548" t="s">
        <v>245</v>
      </c>
      <c r="AT310" s="548" t="s">
        <v>145</v>
      </c>
      <c r="AU310" s="548" t="s">
        <v>85</v>
      </c>
      <c r="AY310" s="543" t="s">
        <v>131</v>
      </c>
      <c r="BE310" s="549">
        <f>IF(N310="základní",J310,0)</f>
        <v>0</v>
      </c>
      <c r="BF310" s="549">
        <f>IF(N310="snížená",J310,0)</f>
        <v>0</v>
      </c>
      <c r="BG310" s="549">
        <f>IF(N310="zákl. přenesená",J310,0)</f>
        <v>0</v>
      </c>
      <c r="BH310" s="549">
        <f>IF(N310="sníž. přenesená",J310,0)</f>
        <v>0</v>
      </c>
      <c r="BI310" s="549">
        <f>IF(N310="nulová",J310,0)</f>
        <v>0</v>
      </c>
      <c r="BJ310" s="543" t="s">
        <v>83</v>
      </c>
      <c r="BK310" s="549">
        <f>ROUND(I310*H310,2)</f>
        <v>0</v>
      </c>
      <c r="BL310" s="543" t="s">
        <v>239</v>
      </c>
      <c r="BM310" s="548" t="s">
        <v>3298</v>
      </c>
    </row>
    <row r="311" spans="2:65" s="539" customFormat="1" ht="17.8" x14ac:dyDescent="0.25">
      <c r="B311" s="540"/>
      <c r="D311" s="764" t="s">
        <v>2681</v>
      </c>
      <c r="E311" s="714"/>
      <c r="F311" s="765" t="s">
        <v>3288</v>
      </c>
      <c r="G311" s="714"/>
      <c r="H311" s="714"/>
      <c r="I311" s="547"/>
      <c r="J311" s="714"/>
      <c r="L311" s="540"/>
      <c r="M311" s="559"/>
      <c r="T311" s="558"/>
      <c r="AT311" s="543" t="s">
        <v>2681</v>
      </c>
      <c r="AU311" s="543" t="s">
        <v>85</v>
      </c>
    </row>
    <row r="312" spans="2:65" s="539" customFormat="1" ht="16.5" customHeight="1" x14ac:dyDescent="0.25">
      <c r="B312" s="557"/>
      <c r="C312" s="574" t="s">
        <v>902</v>
      </c>
      <c r="D312" s="766" t="s">
        <v>145</v>
      </c>
      <c r="E312" s="767" t="s">
        <v>3299</v>
      </c>
      <c r="F312" s="768" t="s">
        <v>3183</v>
      </c>
      <c r="G312" s="769" t="s">
        <v>201</v>
      </c>
      <c r="H312" s="770">
        <v>12</v>
      </c>
      <c r="I312" s="573"/>
      <c r="J312" s="776">
        <f>ROUND(I312*H312,2)</f>
        <v>0</v>
      </c>
      <c r="K312" s="572"/>
      <c r="L312" s="571"/>
      <c r="M312" s="570" t="s">
        <v>3</v>
      </c>
      <c r="N312" s="569" t="s">
        <v>46</v>
      </c>
      <c r="P312" s="551">
        <f>O312*H312</f>
        <v>0</v>
      </c>
      <c r="Q312" s="551">
        <v>0</v>
      </c>
      <c r="R312" s="551">
        <f>Q312*H312</f>
        <v>0</v>
      </c>
      <c r="S312" s="551">
        <v>0</v>
      </c>
      <c r="T312" s="550">
        <f>S312*H312</f>
        <v>0</v>
      </c>
      <c r="AR312" s="548" t="s">
        <v>245</v>
      </c>
      <c r="AT312" s="548" t="s">
        <v>145</v>
      </c>
      <c r="AU312" s="548" t="s">
        <v>85</v>
      </c>
      <c r="AY312" s="543" t="s">
        <v>131</v>
      </c>
      <c r="BE312" s="549">
        <f>IF(N312="základní",J312,0)</f>
        <v>0</v>
      </c>
      <c r="BF312" s="549">
        <f>IF(N312="snížená",J312,0)</f>
        <v>0</v>
      </c>
      <c r="BG312" s="549">
        <f>IF(N312="zákl. přenesená",J312,0)</f>
        <v>0</v>
      </c>
      <c r="BH312" s="549">
        <f>IF(N312="sníž. přenesená",J312,0)</f>
        <v>0</v>
      </c>
      <c r="BI312" s="549">
        <f>IF(N312="nulová",J312,0)</f>
        <v>0</v>
      </c>
      <c r="BJ312" s="543" t="s">
        <v>83</v>
      </c>
      <c r="BK312" s="549">
        <f>ROUND(I312*H312,2)</f>
        <v>0</v>
      </c>
      <c r="BL312" s="543" t="s">
        <v>239</v>
      </c>
      <c r="BM312" s="548" t="s">
        <v>3300</v>
      </c>
    </row>
    <row r="313" spans="2:65" s="539" customFormat="1" ht="17.8" x14ac:dyDescent="0.25">
      <c r="B313" s="540"/>
      <c r="D313" s="764" t="s">
        <v>2681</v>
      </c>
      <c r="E313" s="714"/>
      <c r="F313" s="765" t="s">
        <v>3288</v>
      </c>
      <c r="G313" s="714"/>
      <c r="H313" s="714"/>
      <c r="I313" s="547"/>
      <c r="J313" s="714"/>
      <c r="L313" s="540"/>
      <c r="M313" s="559"/>
      <c r="T313" s="558"/>
      <c r="AT313" s="543" t="s">
        <v>2681</v>
      </c>
      <c r="AU313" s="543" t="s">
        <v>85</v>
      </c>
    </row>
    <row r="314" spans="2:65" s="539" customFormat="1" ht="21.75" customHeight="1" x14ac:dyDescent="0.25">
      <c r="B314" s="557"/>
      <c r="C314" s="556" t="s">
        <v>906</v>
      </c>
      <c r="D314" s="759" t="s">
        <v>133</v>
      </c>
      <c r="E314" s="760" t="s">
        <v>3301</v>
      </c>
      <c r="F314" s="761" t="s">
        <v>3302</v>
      </c>
      <c r="G314" s="762" t="s">
        <v>148</v>
      </c>
      <c r="H314" s="763">
        <v>2.625</v>
      </c>
      <c r="I314" s="555"/>
      <c r="J314" s="775">
        <f>ROUND(I314*H314,2)</f>
        <v>0</v>
      </c>
      <c r="K314" s="554"/>
      <c r="L314" s="540"/>
      <c r="M314" s="553" t="s">
        <v>3</v>
      </c>
      <c r="N314" s="552" t="s">
        <v>46</v>
      </c>
      <c r="P314" s="551">
        <f>O314*H314</f>
        <v>0</v>
      </c>
      <c r="Q314" s="551">
        <v>0</v>
      </c>
      <c r="R314" s="551">
        <f>Q314*H314</f>
        <v>0</v>
      </c>
      <c r="S314" s="551">
        <v>0</v>
      </c>
      <c r="T314" s="550">
        <f>S314*H314</f>
        <v>0</v>
      </c>
      <c r="AR314" s="548" t="s">
        <v>239</v>
      </c>
      <c r="AT314" s="548" t="s">
        <v>133</v>
      </c>
      <c r="AU314" s="548" t="s">
        <v>85</v>
      </c>
      <c r="AY314" s="543" t="s">
        <v>131</v>
      </c>
      <c r="BE314" s="549">
        <f>IF(N314="základní",J314,0)</f>
        <v>0</v>
      </c>
      <c r="BF314" s="549">
        <f>IF(N314="snížená",J314,0)</f>
        <v>0</v>
      </c>
      <c r="BG314" s="549">
        <f>IF(N314="zákl. přenesená",J314,0)</f>
        <v>0</v>
      </c>
      <c r="BH314" s="549">
        <f>IF(N314="sníž. přenesená",J314,0)</f>
        <v>0</v>
      </c>
      <c r="BI314" s="549">
        <f>IF(N314="nulová",J314,0)</f>
        <v>0</v>
      </c>
      <c r="BJ314" s="543" t="s">
        <v>83</v>
      </c>
      <c r="BK314" s="549">
        <f>ROUND(I314*H314,2)</f>
        <v>0</v>
      </c>
      <c r="BL314" s="543" t="s">
        <v>239</v>
      </c>
      <c r="BM314" s="548" t="s">
        <v>3303</v>
      </c>
    </row>
    <row r="315" spans="2:65" s="539" customFormat="1" ht="26.65" x14ac:dyDescent="0.25">
      <c r="B315" s="540"/>
      <c r="D315" s="764" t="s">
        <v>2681</v>
      </c>
      <c r="E315" s="714"/>
      <c r="F315" s="765" t="s">
        <v>3304</v>
      </c>
      <c r="G315" s="714"/>
      <c r="H315" s="714"/>
      <c r="I315" s="547"/>
      <c r="J315" s="714"/>
      <c r="L315" s="540"/>
      <c r="M315" s="559"/>
      <c r="T315" s="558"/>
      <c r="AT315" s="543" t="s">
        <v>2681</v>
      </c>
      <c r="AU315" s="543" t="s">
        <v>85</v>
      </c>
    </row>
    <row r="316" spans="2:65" s="560" customFormat="1" ht="22.8" customHeight="1" x14ac:dyDescent="0.3">
      <c r="B316" s="567"/>
      <c r="D316" s="756" t="s">
        <v>74</v>
      </c>
      <c r="E316" s="758" t="s">
        <v>314</v>
      </c>
      <c r="F316" s="758" t="s">
        <v>315</v>
      </c>
      <c r="G316" s="755"/>
      <c r="H316" s="755"/>
      <c r="I316" s="568"/>
      <c r="J316" s="774">
        <f>BK316</f>
        <v>0</v>
      </c>
      <c r="L316" s="567"/>
      <c r="M316" s="566"/>
      <c r="P316" s="565">
        <f>SUM(P317:P381)</f>
        <v>0</v>
      </c>
      <c r="R316" s="565">
        <f>SUM(R317:R381)</f>
        <v>3.8225799999999994</v>
      </c>
      <c r="T316" s="564">
        <f>SUM(T317:T381)</f>
        <v>0</v>
      </c>
      <c r="AR316" s="562" t="s">
        <v>85</v>
      </c>
      <c r="AT316" s="563" t="s">
        <v>74</v>
      </c>
      <c r="AU316" s="563" t="s">
        <v>83</v>
      </c>
      <c r="AY316" s="562" t="s">
        <v>131</v>
      </c>
      <c r="BK316" s="561">
        <f>SUM(BK317:BK381)</f>
        <v>0</v>
      </c>
    </row>
    <row r="317" spans="2:65" s="539" customFormat="1" ht="24.2" customHeight="1" x14ac:dyDescent="0.25">
      <c r="B317" s="557"/>
      <c r="C317" s="556" t="s">
        <v>912</v>
      </c>
      <c r="D317" s="759" t="s">
        <v>133</v>
      </c>
      <c r="E317" s="760" t="s">
        <v>3305</v>
      </c>
      <c r="F317" s="761" t="s">
        <v>3306</v>
      </c>
      <c r="G317" s="762" t="s">
        <v>278</v>
      </c>
      <c r="H317" s="763">
        <v>56</v>
      </c>
      <c r="I317" s="555"/>
      <c r="J317" s="775">
        <f>ROUND(I317*H317,2)</f>
        <v>0</v>
      </c>
      <c r="K317" s="554"/>
      <c r="L317" s="540"/>
      <c r="M317" s="553" t="s">
        <v>3</v>
      </c>
      <c r="N317" s="552" t="s">
        <v>46</v>
      </c>
      <c r="P317" s="551">
        <f>O317*H317</f>
        <v>0</v>
      </c>
      <c r="Q317" s="551">
        <v>1.2099999999999999E-3</v>
      </c>
      <c r="R317" s="551">
        <f>Q317*H317</f>
        <v>6.7760000000000001E-2</v>
      </c>
      <c r="S317" s="551">
        <v>0</v>
      </c>
      <c r="T317" s="550">
        <f>S317*H317</f>
        <v>0</v>
      </c>
      <c r="AR317" s="548" t="s">
        <v>239</v>
      </c>
      <c r="AT317" s="548" t="s">
        <v>133</v>
      </c>
      <c r="AU317" s="548" t="s">
        <v>85</v>
      </c>
      <c r="AY317" s="543" t="s">
        <v>131</v>
      </c>
      <c r="BE317" s="549">
        <f>IF(N317="základní",J317,0)</f>
        <v>0</v>
      </c>
      <c r="BF317" s="549">
        <f>IF(N317="snížená",J317,0)</f>
        <v>0</v>
      </c>
      <c r="BG317" s="549">
        <f>IF(N317="zákl. přenesená",J317,0)</f>
        <v>0</v>
      </c>
      <c r="BH317" s="549">
        <f>IF(N317="sníž. přenesená",J317,0)</f>
        <v>0</v>
      </c>
      <c r="BI317" s="549">
        <f>IF(N317="nulová",J317,0)</f>
        <v>0</v>
      </c>
      <c r="BJ317" s="543" t="s">
        <v>83</v>
      </c>
      <c r="BK317" s="549">
        <f>ROUND(I317*H317,2)</f>
        <v>0</v>
      </c>
      <c r="BL317" s="543" t="s">
        <v>239</v>
      </c>
      <c r="BM317" s="548" t="s">
        <v>3307</v>
      </c>
    </row>
    <row r="318" spans="2:65" s="539" customFormat="1" ht="26.65" x14ac:dyDescent="0.25">
      <c r="B318" s="540"/>
      <c r="D318" s="764" t="s">
        <v>2681</v>
      </c>
      <c r="E318" s="714"/>
      <c r="F318" s="765" t="s">
        <v>3308</v>
      </c>
      <c r="G318" s="714"/>
      <c r="H318" s="714"/>
      <c r="I318" s="547"/>
      <c r="J318" s="714"/>
      <c r="L318" s="540"/>
      <c r="M318" s="559"/>
      <c r="T318" s="558"/>
      <c r="AT318" s="543" t="s">
        <v>2681</v>
      </c>
      <c r="AU318" s="543" t="s">
        <v>85</v>
      </c>
    </row>
    <row r="319" spans="2:65" s="539" customFormat="1" ht="24.2" customHeight="1" x14ac:dyDescent="0.25">
      <c r="B319" s="557"/>
      <c r="C319" s="556" t="s">
        <v>917</v>
      </c>
      <c r="D319" s="759" t="s">
        <v>133</v>
      </c>
      <c r="E319" s="760" t="s">
        <v>3309</v>
      </c>
      <c r="F319" s="761" t="s">
        <v>3310</v>
      </c>
      <c r="G319" s="762" t="s">
        <v>278</v>
      </c>
      <c r="H319" s="763">
        <v>6</v>
      </c>
      <c r="I319" s="555"/>
      <c r="J319" s="775">
        <f>ROUND(I319*H319,2)</f>
        <v>0</v>
      </c>
      <c r="K319" s="554"/>
      <c r="L319" s="540"/>
      <c r="M319" s="553" t="s">
        <v>3</v>
      </c>
      <c r="N319" s="552" t="s">
        <v>46</v>
      </c>
      <c r="P319" s="551">
        <f>O319*H319</f>
        <v>0</v>
      </c>
      <c r="Q319" s="551">
        <v>1.6199999999999999E-3</v>
      </c>
      <c r="R319" s="551">
        <f>Q319*H319</f>
        <v>9.7199999999999995E-3</v>
      </c>
      <c r="S319" s="551">
        <v>0</v>
      </c>
      <c r="T319" s="550">
        <f>S319*H319</f>
        <v>0</v>
      </c>
      <c r="AR319" s="548" t="s">
        <v>239</v>
      </c>
      <c r="AT319" s="548" t="s">
        <v>133</v>
      </c>
      <c r="AU319" s="548" t="s">
        <v>85</v>
      </c>
      <c r="AY319" s="543" t="s">
        <v>131</v>
      </c>
      <c r="BE319" s="549">
        <f>IF(N319="základní",J319,0)</f>
        <v>0</v>
      </c>
      <c r="BF319" s="549">
        <f>IF(N319="snížená",J319,0)</f>
        <v>0</v>
      </c>
      <c r="BG319" s="549">
        <f>IF(N319="zákl. přenesená",J319,0)</f>
        <v>0</v>
      </c>
      <c r="BH319" s="549">
        <f>IF(N319="sníž. přenesená",J319,0)</f>
        <v>0</v>
      </c>
      <c r="BI319" s="549">
        <f>IF(N319="nulová",J319,0)</f>
        <v>0</v>
      </c>
      <c r="BJ319" s="543" t="s">
        <v>83</v>
      </c>
      <c r="BK319" s="549">
        <f>ROUND(I319*H319,2)</f>
        <v>0</v>
      </c>
      <c r="BL319" s="543" t="s">
        <v>239</v>
      </c>
      <c r="BM319" s="548" t="s">
        <v>3311</v>
      </c>
    </row>
    <row r="320" spans="2:65" s="539" customFormat="1" ht="26.65" x14ac:dyDescent="0.25">
      <c r="B320" s="540"/>
      <c r="D320" s="764" t="s">
        <v>2681</v>
      </c>
      <c r="E320" s="714"/>
      <c r="F320" s="765" t="s">
        <v>3312</v>
      </c>
      <c r="G320" s="714"/>
      <c r="H320" s="714"/>
      <c r="I320" s="547"/>
      <c r="J320" s="714"/>
      <c r="L320" s="540"/>
      <c r="M320" s="559"/>
      <c r="T320" s="558"/>
      <c r="AT320" s="543" t="s">
        <v>2681</v>
      </c>
      <c r="AU320" s="543" t="s">
        <v>85</v>
      </c>
    </row>
    <row r="321" spans="2:65" s="539" customFormat="1" ht="24.2" customHeight="1" x14ac:dyDescent="0.25">
      <c r="B321" s="557"/>
      <c r="C321" s="556" t="s">
        <v>921</v>
      </c>
      <c r="D321" s="759" t="s">
        <v>133</v>
      </c>
      <c r="E321" s="760" t="s">
        <v>3313</v>
      </c>
      <c r="F321" s="761" t="s">
        <v>3314</v>
      </c>
      <c r="G321" s="762" t="s">
        <v>278</v>
      </c>
      <c r="H321" s="763">
        <v>36</v>
      </c>
      <c r="I321" s="555"/>
      <c r="J321" s="775">
        <f>ROUND(I321*H321,2)</f>
        <v>0</v>
      </c>
      <c r="K321" s="554"/>
      <c r="L321" s="540"/>
      <c r="M321" s="553" t="s">
        <v>3</v>
      </c>
      <c r="N321" s="552" t="s">
        <v>46</v>
      </c>
      <c r="P321" s="551">
        <f>O321*H321</f>
        <v>0</v>
      </c>
      <c r="Q321" s="551">
        <v>2.0400000000000001E-3</v>
      </c>
      <c r="R321" s="551">
        <f>Q321*H321</f>
        <v>7.3440000000000005E-2</v>
      </c>
      <c r="S321" s="551">
        <v>0</v>
      </c>
      <c r="T321" s="550">
        <f>S321*H321</f>
        <v>0</v>
      </c>
      <c r="AR321" s="548" t="s">
        <v>239</v>
      </c>
      <c r="AT321" s="548" t="s">
        <v>133</v>
      </c>
      <c r="AU321" s="548" t="s">
        <v>85</v>
      </c>
      <c r="AY321" s="543" t="s">
        <v>131</v>
      </c>
      <c r="BE321" s="549">
        <f>IF(N321="základní",J321,0)</f>
        <v>0</v>
      </c>
      <c r="BF321" s="549">
        <f>IF(N321="snížená",J321,0)</f>
        <v>0</v>
      </c>
      <c r="BG321" s="549">
        <f>IF(N321="zákl. přenesená",J321,0)</f>
        <v>0</v>
      </c>
      <c r="BH321" s="549">
        <f>IF(N321="sníž. přenesená",J321,0)</f>
        <v>0</v>
      </c>
      <c r="BI321" s="549">
        <f>IF(N321="nulová",J321,0)</f>
        <v>0</v>
      </c>
      <c r="BJ321" s="543" t="s">
        <v>83</v>
      </c>
      <c r="BK321" s="549">
        <f>ROUND(I321*H321,2)</f>
        <v>0</v>
      </c>
      <c r="BL321" s="543" t="s">
        <v>239</v>
      </c>
      <c r="BM321" s="548" t="s">
        <v>3315</v>
      </c>
    </row>
    <row r="322" spans="2:65" s="539" customFormat="1" ht="26.65" x14ac:dyDescent="0.25">
      <c r="B322" s="540"/>
      <c r="D322" s="764" t="s">
        <v>2681</v>
      </c>
      <c r="E322" s="714"/>
      <c r="F322" s="765" t="s">
        <v>3316</v>
      </c>
      <c r="G322" s="714"/>
      <c r="H322" s="714"/>
      <c r="I322" s="547"/>
      <c r="J322" s="714"/>
      <c r="L322" s="540"/>
      <c r="M322" s="559"/>
      <c r="T322" s="558"/>
      <c r="AT322" s="543" t="s">
        <v>2681</v>
      </c>
      <c r="AU322" s="543" t="s">
        <v>85</v>
      </c>
    </row>
    <row r="323" spans="2:65" s="539" customFormat="1" ht="24.2" customHeight="1" x14ac:dyDescent="0.25">
      <c r="B323" s="557"/>
      <c r="C323" s="556" t="s">
        <v>927</v>
      </c>
      <c r="D323" s="759" t="s">
        <v>133</v>
      </c>
      <c r="E323" s="760" t="s">
        <v>3317</v>
      </c>
      <c r="F323" s="761" t="s">
        <v>3318</v>
      </c>
      <c r="G323" s="762" t="s">
        <v>278</v>
      </c>
      <c r="H323" s="763">
        <v>32</v>
      </c>
      <c r="I323" s="555"/>
      <c r="J323" s="775">
        <f>ROUND(I323*H323,2)</f>
        <v>0</v>
      </c>
      <c r="K323" s="554"/>
      <c r="L323" s="540"/>
      <c r="M323" s="553" t="s">
        <v>3</v>
      </c>
      <c r="N323" s="552" t="s">
        <v>46</v>
      </c>
      <c r="P323" s="551">
        <f>O323*H323</f>
        <v>0</v>
      </c>
      <c r="Q323" s="551">
        <v>3.0100000000000001E-3</v>
      </c>
      <c r="R323" s="551">
        <f>Q323*H323</f>
        <v>9.6320000000000003E-2</v>
      </c>
      <c r="S323" s="551">
        <v>0</v>
      </c>
      <c r="T323" s="550">
        <f>S323*H323</f>
        <v>0</v>
      </c>
      <c r="AR323" s="548" t="s">
        <v>239</v>
      </c>
      <c r="AT323" s="548" t="s">
        <v>133</v>
      </c>
      <c r="AU323" s="548" t="s">
        <v>85</v>
      </c>
      <c r="AY323" s="543" t="s">
        <v>131</v>
      </c>
      <c r="BE323" s="549">
        <f>IF(N323="základní",J323,0)</f>
        <v>0</v>
      </c>
      <c r="BF323" s="549">
        <f>IF(N323="snížená",J323,0)</f>
        <v>0</v>
      </c>
      <c r="BG323" s="549">
        <f>IF(N323="zákl. přenesená",J323,0)</f>
        <v>0</v>
      </c>
      <c r="BH323" s="549">
        <f>IF(N323="sníž. přenesená",J323,0)</f>
        <v>0</v>
      </c>
      <c r="BI323" s="549">
        <f>IF(N323="nulová",J323,0)</f>
        <v>0</v>
      </c>
      <c r="BJ323" s="543" t="s">
        <v>83</v>
      </c>
      <c r="BK323" s="549">
        <f>ROUND(I323*H323,2)</f>
        <v>0</v>
      </c>
      <c r="BL323" s="543" t="s">
        <v>239</v>
      </c>
      <c r="BM323" s="548" t="s">
        <v>3319</v>
      </c>
    </row>
    <row r="324" spans="2:65" s="539" customFormat="1" ht="26.65" x14ac:dyDescent="0.25">
      <c r="B324" s="540"/>
      <c r="D324" s="764" t="s">
        <v>2681</v>
      </c>
      <c r="E324" s="714"/>
      <c r="F324" s="765" t="s">
        <v>3320</v>
      </c>
      <c r="G324" s="714"/>
      <c r="H324" s="714"/>
      <c r="I324" s="547"/>
      <c r="J324" s="714"/>
      <c r="L324" s="540"/>
      <c r="M324" s="559"/>
      <c r="T324" s="558"/>
      <c r="AT324" s="543" t="s">
        <v>2681</v>
      </c>
      <c r="AU324" s="543" t="s">
        <v>85</v>
      </c>
    </row>
    <row r="325" spans="2:65" s="539" customFormat="1" ht="24.2" customHeight="1" x14ac:dyDescent="0.25">
      <c r="B325" s="557"/>
      <c r="C325" s="556" t="s">
        <v>934</v>
      </c>
      <c r="D325" s="759" t="s">
        <v>133</v>
      </c>
      <c r="E325" s="760" t="s">
        <v>3321</v>
      </c>
      <c r="F325" s="761" t="s">
        <v>3322</v>
      </c>
      <c r="G325" s="762" t="s">
        <v>278</v>
      </c>
      <c r="H325" s="763">
        <v>16</v>
      </c>
      <c r="I325" s="555"/>
      <c r="J325" s="775">
        <f>ROUND(I325*H325,2)</f>
        <v>0</v>
      </c>
      <c r="K325" s="554"/>
      <c r="L325" s="540"/>
      <c r="M325" s="553" t="s">
        <v>3</v>
      </c>
      <c r="N325" s="552" t="s">
        <v>46</v>
      </c>
      <c r="P325" s="551">
        <f>O325*H325</f>
        <v>0</v>
      </c>
      <c r="Q325" s="551">
        <v>3.8300000000000001E-3</v>
      </c>
      <c r="R325" s="551">
        <f>Q325*H325</f>
        <v>6.1280000000000001E-2</v>
      </c>
      <c r="S325" s="551">
        <v>0</v>
      </c>
      <c r="T325" s="550">
        <f>S325*H325</f>
        <v>0</v>
      </c>
      <c r="AR325" s="548" t="s">
        <v>239</v>
      </c>
      <c r="AT325" s="548" t="s">
        <v>133</v>
      </c>
      <c r="AU325" s="548" t="s">
        <v>85</v>
      </c>
      <c r="AY325" s="543" t="s">
        <v>131</v>
      </c>
      <c r="BE325" s="549">
        <f>IF(N325="základní",J325,0)</f>
        <v>0</v>
      </c>
      <c r="BF325" s="549">
        <f>IF(N325="snížená",J325,0)</f>
        <v>0</v>
      </c>
      <c r="BG325" s="549">
        <f>IF(N325="zákl. přenesená",J325,0)</f>
        <v>0</v>
      </c>
      <c r="BH325" s="549">
        <f>IF(N325="sníž. přenesená",J325,0)</f>
        <v>0</v>
      </c>
      <c r="BI325" s="549">
        <f>IF(N325="nulová",J325,0)</f>
        <v>0</v>
      </c>
      <c r="BJ325" s="543" t="s">
        <v>83</v>
      </c>
      <c r="BK325" s="549">
        <f>ROUND(I325*H325,2)</f>
        <v>0</v>
      </c>
      <c r="BL325" s="543" t="s">
        <v>239</v>
      </c>
      <c r="BM325" s="548" t="s">
        <v>3323</v>
      </c>
    </row>
    <row r="326" spans="2:65" s="539" customFormat="1" ht="26.65" x14ac:dyDescent="0.25">
      <c r="B326" s="540"/>
      <c r="D326" s="764" t="s">
        <v>2681</v>
      </c>
      <c r="E326" s="714"/>
      <c r="F326" s="765" t="s">
        <v>3324</v>
      </c>
      <c r="G326" s="714"/>
      <c r="H326" s="714"/>
      <c r="I326" s="547"/>
      <c r="J326" s="714"/>
      <c r="L326" s="540"/>
      <c r="M326" s="559"/>
      <c r="T326" s="558"/>
      <c r="AT326" s="543" t="s">
        <v>2681</v>
      </c>
      <c r="AU326" s="543" t="s">
        <v>85</v>
      </c>
    </row>
    <row r="327" spans="2:65" s="539" customFormat="1" ht="24.2" customHeight="1" x14ac:dyDescent="0.25">
      <c r="B327" s="557"/>
      <c r="C327" s="556" t="s">
        <v>943</v>
      </c>
      <c r="D327" s="759" t="s">
        <v>133</v>
      </c>
      <c r="E327" s="760" t="s">
        <v>3325</v>
      </c>
      <c r="F327" s="761" t="s">
        <v>3326</v>
      </c>
      <c r="G327" s="762" t="s">
        <v>278</v>
      </c>
      <c r="H327" s="763">
        <v>84</v>
      </c>
      <c r="I327" s="555"/>
      <c r="J327" s="775">
        <f>ROUND(I327*H327,2)</f>
        <v>0</v>
      </c>
      <c r="K327" s="554"/>
      <c r="L327" s="540"/>
      <c r="M327" s="553" t="s">
        <v>3</v>
      </c>
      <c r="N327" s="552" t="s">
        <v>46</v>
      </c>
      <c r="P327" s="551">
        <f>O327*H327</f>
        <v>0</v>
      </c>
      <c r="Q327" s="551">
        <v>4.4999999999999997E-3</v>
      </c>
      <c r="R327" s="551">
        <f>Q327*H327</f>
        <v>0.37799999999999995</v>
      </c>
      <c r="S327" s="551">
        <v>0</v>
      </c>
      <c r="T327" s="550">
        <f>S327*H327</f>
        <v>0</v>
      </c>
      <c r="AR327" s="548" t="s">
        <v>239</v>
      </c>
      <c r="AT327" s="548" t="s">
        <v>133</v>
      </c>
      <c r="AU327" s="548" t="s">
        <v>85</v>
      </c>
      <c r="AY327" s="543" t="s">
        <v>131</v>
      </c>
      <c r="BE327" s="549">
        <f>IF(N327="základní",J327,0)</f>
        <v>0</v>
      </c>
      <c r="BF327" s="549">
        <f>IF(N327="snížená",J327,0)</f>
        <v>0</v>
      </c>
      <c r="BG327" s="549">
        <f>IF(N327="zákl. přenesená",J327,0)</f>
        <v>0</v>
      </c>
      <c r="BH327" s="549">
        <f>IF(N327="sníž. přenesená",J327,0)</f>
        <v>0</v>
      </c>
      <c r="BI327" s="549">
        <f>IF(N327="nulová",J327,0)</f>
        <v>0</v>
      </c>
      <c r="BJ327" s="543" t="s">
        <v>83</v>
      </c>
      <c r="BK327" s="549">
        <f>ROUND(I327*H327,2)</f>
        <v>0</v>
      </c>
      <c r="BL327" s="543" t="s">
        <v>239</v>
      </c>
      <c r="BM327" s="548" t="s">
        <v>3327</v>
      </c>
    </row>
    <row r="328" spans="2:65" s="539" customFormat="1" ht="26.65" x14ac:dyDescent="0.25">
      <c r="B328" s="540"/>
      <c r="D328" s="764" t="s">
        <v>2681</v>
      </c>
      <c r="E328" s="714"/>
      <c r="F328" s="765" t="s">
        <v>3328</v>
      </c>
      <c r="G328" s="714"/>
      <c r="H328" s="714"/>
      <c r="I328" s="547"/>
      <c r="J328" s="714"/>
      <c r="L328" s="540"/>
      <c r="M328" s="559"/>
      <c r="T328" s="558"/>
      <c r="AT328" s="543" t="s">
        <v>2681</v>
      </c>
      <c r="AU328" s="543" t="s">
        <v>85</v>
      </c>
    </row>
    <row r="329" spans="2:65" s="539" customFormat="1" ht="24.2" customHeight="1" x14ac:dyDescent="0.25">
      <c r="B329" s="557"/>
      <c r="C329" s="556" t="s">
        <v>946</v>
      </c>
      <c r="D329" s="759" t="s">
        <v>133</v>
      </c>
      <c r="E329" s="760" t="s">
        <v>3329</v>
      </c>
      <c r="F329" s="761" t="s">
        <v>3330</v>
      </c>
      <c r="G329" s="762" t="s">
        <v>278</v>
      </c>
      <c r="H329" s="763">
        <v>36</v>
      </c>
      <c r="I329" s="555"/>
      <c r="J329" s="775">
        <f>ROUND(I329*H329,2)</f>
        <v>0</v>
      </c>
      <c r="K329" s="554"/>
      <c r="L329" s="540"/>
      <c r="M329" s="553" t="s">
        <v>3</v>
      </c>
      <c r="N329" s="552" t="s">
        <v>46</v>
      </c>
      <c r="P329" s="551">
        <f>O329*H329</f>
        <v>0</v>
      </c>
      <c r="Q329" s="551">
        <v>6.43E-3</v>
      </c>
      <c r="R329" s="551">
        <f>Q329*H329</f>
        <v>0.23147999999999999</v>
      </c>
      <c r="S329" s="551">
        <v>0</v>
      </c>
      <c r="T329" s="550">
        <f>S329*H329</f>
        <v>0</v>
      </c>
      <c r="AR329" s="548" t="s">
        <v>239</v>
      </c>
      <c r="AT329" s="548" t="s">
        <v>133</v>
      </c>
      <c r="AU329" s="548" t="s">
        <v>85</v>
      </c>
      <c r="AY329" s="543" t="s">
        <v>131</v>
      </c>
      <c r="BE329" s="549">
        <f>IF(N329="základní",J329,0)</f>
        <v>0</v>
      </c>
      <c r="BF329" s="549">
        <f>IF(N329="snížená",J329,0)</f>
        <v>0</v>
      </c>
      <c r="BG329" s="549">
        <f>IF(N329="zákl. přenesená",J329,0)</f>
        <v>0</v>
      </c>
      <c r="BH329" s="549">
        <f>IF(N329="sníž. přenesená",J329,0)</f>
        <v>0</v>
      </c>
      <c r="BI329" s="549">
        <f>IF(N329="nulová",J329,0)</f>
        <v>0</v>
      </c>
      <c r="BJ329" s="543" t="s">
        <v>83</v>
      </c>
      <c r="BK329" s="549">
        <f>ROUND(I329*H329,2)</f>
        <v>0</v>
      </c>
      <c r="BL329" s="543" t="s">
        <v>239</v>
      </c>
      <c r="BM329" s="548" t="s">
        <v>3331</v>
      </c>
    </row>
    <row r="330" spans="2:65" s="539" customFormat="1" ht="26.65" x14ac:dyDescent="0.25">
      <c r="B330" s="540"/>
      <c r="D330" s="764" t="s">
        <v>2681</v>
      </c>
      <c r="E330" s="714"/>
      <c r="F330" s="765" t="s">
        <v>3332</v>
      </c>
      <c r="G330" s="714"/>
      <c r="H330" s="714"/>
      <c r="I330" s="547"/>
      <c r="J330" s="714"/>
      <c r="L330" s="540"/>
      <c r="M330" s="559"/>
      <c r="T330" s="558"/>
      <c r="AT330" s="543" t="s">
        <v>2681</v>
      </c>
      <c r="AU330" s="543" t="s">
        <v>85</v>
      </c>
    </row>
    <row r="331" spans="2:65" s="539" customFormat="1" ht="33" customHeight="1" x14ac:dyDescent="0.25">
      <c r="B331" s="557"/>
      <c r="C331" s="556" t="s">
        <v>950</v>
      </c>
      <c r="D331" s="759" t="s">
        <v>133</v>
      </c>
      <c r="E331" s="760" t="s">
        <v>3333</v>
      </c>
      <c r="F331" s="761" t="s">
        <v>3334</v>
      </c>
      <c r="G331" s="762" t="s">
        <v>194</v>
      </c>
      <c r="H331" s="763">
        <v>2</v>
      </c>
      <c r="I331" s="555"/>
      <c r="J331" s="775">
        <f>ROUND(I331*H331,2)</f>
        <v>0</v>
      </c>
      <c r="K331" s="554"/>
      <c r="L331" s="540"/>
      <c r="M331" s="553" t="s">
        <v>3</v>
      </c>
      <c r="N331" s="552" t="s">
        <v>46</v>
      </c>
      <c r="P331" s="551">
        <f>O331*H331</f>
        <v>0</v>
      </c>
      <c r="Q331" s="551">
        <v>0</v>
      </c>
      <c r="R331" s="551">
        <f>Q331*H331</f>
        <v>0</v>
      </c>
      <c r="S331" s="551">
        <v>0</v>
      </c>
      <c r="T331" s="550">
        <f>S331*H331</f>
        <v>0</v>
      </c>
      <c r="AR331" s="548" t="s">
        <v>239</v>
      </c>
      <c r="AT331" s="548" t="s">
        <v>133</v>
      </c>
      <c r="AU331" s="548" t="s">
        <v>85</v>
      </c>
      <c r="AY331" s="543" t="s">
        <v>131</v>
      </c>
      <c r="BE331" s="549">
        <f>IF(N331="základní",J331,0)</f>
        <v>0</v>
      </c>
      <c r="BF331" s="549">
        <f>IF(N331="snížená",J331,0)</f>
        <v>0</v>
      </c>
      <c r="BG331" s="549">
        <f>IF(N331="zákl. přenesená",J331,0)</f>
        <v>0</v>
      </c>
      <c r="BH331" s="549">
        <f>IF(N331="sníž. přenesená",J331,0)</f>
        <v>0</v>
      </c>
      <c r="BI331" s="549">
        <f>IF(N331="nulová",J331,0)</f>
        <v>0</v>
      </c>
      <c r="BJ331" s="543" t="s">
        <v>83</v>
      </c>
      <c r="BK331" s="549">
        <f>ROUND(I331*H331,2)</f>
        <v>0</v>
      </c>
      <c r="BL331" s="543" t="s">
        <v>239</v>
      </c>
      <c r="BM331" s="548" t="s">
        <v>3335</v>
      </c>
    </row>
    <row r="332" spans="2:65" s="539" customFormat="1" ht="17.8" x14ac:dyDescent="0.25">
      <c r="B332" s="540"/>
      <c r="D332" s="764" t="s">
        <v>2681</v>
      </c>
      <c r="E332" s="714"/>
      <c r="F332" s="765" t="s">
        <v>3336</v>
      </c>
      <c r="G332" s="714"/>
      <c r="H332" s="714"/>
      <c r="I332" s="547"/>
      <c r="J332" s="714"/>
      <c r="L332" s="540"/>
      <c r="M332" s="559"/>
      <c r="T332" s="558"/>
      <c r="AT332" s="543" t="s">
        <v>2681</v>
      </c>
      <c r="AU332" s="543" t="s">
        <v>85</v>
      </c>
    </row>
    <row r="333" spans="2:65" s="539" customFormat="1" ht="33" customHeight="1" x14ac:dyDescent="0.25">
      <c r="B333" s="557"/>
      <c r="C333" s="556" t="s">
        <v>953</v>
      </c>
      <c r="D333" s="759" t="s">
        <v>133</v>
      </c>
      <c r="E333" s="760" t="s">
        <v>3337</v>
      </c>
      <c r="F333" s="761" t="s">
        <v>3338</v>
      </c>
      <c r="G333" s="762" t="s">
        <v>194</v>
      </c>
      <c r="H333" s="763">
        <v>4</v>
      </c>
      <c r="I333" s="555"/>
      <c r="J333" s="775">
        <f>ROUND(I333*H333,2)</f>
        <v>0</v>
      </c>
      <c r="K333" s="554"/>
      <c r="L333" s="540"/>
      <c r="M333" s="553" t="s">
        <v>3</v>
      </c>
      <c r="N333" s="552" t="s">
        <v>46</v>
      </c>
      <c r="P333" s="551">
        <f>O333*H333</f>
        <v>0</v>
      </c>
      <c r="Q333" s="551">
        <v>0</v>
      </c>
      <c r="R333" s="551">
        <f>Q333*H333</f>
        <v>0</v>
      </c>
      <c r="S333" s="551">
        <v>0</v>
      </c>
      <c r="T333" s="550">
        <f>S333*H333</f>
        <v>0</v>
      </c>
      <c r="AR333" s="548" t="s">
        <v>239</v>
      </c>
      <c r="AT333" s="548" t="s">
        <v>133</v>
      </c>
      <c r="AU333" s="548" t="s">
        <v>85</v>
      </c>
      <c r="AY333" s="543" t="s">
        <v>131</v>
      </c>
      <c r="BE333" s="549">
        <f>IF(N333="základní",J333,0)</f>
        <v>0</v>
      </c>
      <c r="BF333" s="549">
        <f>IF(N333="snížená",J333,0)</f>
        <v>0</v>
      </c>
      <c r="BG333" s="549">
        <f>IF(N333="zákl. přenesená",J333,0)</f>
        <v>0</v>
      </c>
      <c r="BH333" s="549">
        <f>IF(N333="sníž. přenesená",J333,0)</f>
        <v>0</v>
      </c>
      <c r="BI333" s="549">
        <f>IF(N333="nulová",J333,0)</f>
        <v>0</v>
      </c>
      <c r="BJ333" s="543" t="s">
        <v>83</v>
      </c>
      <c r="BK333" s="549">
        <f>ROUND(I333*H333,2)</f>
        <v>0</v>
      </c>
      <c r="BL333" s="543" t="s">
        <v>239</v>
      </c>
      <c r="BM333" s="548" t="s">
        <v>3339</v>
      </c>
    </row>
    <row r="334" spans="2:65" s="539" customFormat="1" ht="17.8" x14ac:dyDescent="0.25">
      <c r="B334" s="540"/>
      <c r="D334" s="764" t="s">
        <v>2681</v>
      </c>
      <c r="E334" s="714"/>
      <c r="F334" s="765" t="s">
        <v>3340</v>
      </c>
      <c r="G334" s="714"/>
      <c r="H334" s="714"/>
      <c r="I334" s="547"/>
      <c r="J334" s="714"/>
      <c r="L334" s="540"/>
      <c r="M334" s="559"/>
      <c r="T334" s="558"/>
      <c r="AT334" s="543" t="s">
        <v>2681</v>
      </c>
      <c r="AU334" s="543" t="s">
        <v>85</v>
      </c>
    </row>
    <row r="335" spans="2:65" s="539" customFormat="1" ht="33" customHeight="1" x14ac:dyDescent="0.25">
      <c r="B335" s="557"/>
      <c r="C335" s="556" t="s">
        <v>955</v>
      </c>
      <c r="D335" s="759" t="s">
        <v>133</v>
      </c>
      <c r="E335" s="760" t="s">
        <v>3341</v>
      </c>
      <c r="F335" s="761" t="s">
        <v>3342</v>
      </c>
      <c r="G335" s="762" t="s">
        <v>194</v>
      </c>
      <c r="H335" s="763">
        <v>6</v>
      </c>
      <c r="I335" s="555"/>
      <c r="J335" s="775">
        <f>ROUND(I335*H335,2)</f>
        <v>0</v>
      </c>
      <c r="K335" s="554"/>
      <c r="L335" s="540"/>
      <c r="M335" s="553" t="s">
        <v>3</v>
      </c>
      <c r="N335" s="552" t="s">
        <v>46</v>
      </c>
      <c r="P335" s="551">
        <f>O335*H335</f>
        <v>0</v>
      </c>
      <c r="Q335" s="551">
        <v>0</v>
      </c>
      <c r="R335" s="551">
        <f>Q335*H335</f>
        <v>0</v>
      </c>
      <c r="S335" s="551">
        <v>0</v>
      </c>
      <c r="T335" s="550">
        <f>S335*H335</f>
        <v>0</v>
      </c>
      <c r="AR335" s="548" t="s">
        <v>239</v>
      </c>
      <c r="AT335" s="548" t="s">
        <v>133</v>
      </c>
      <c r="AU335" s="548" t="s">
        <v>85</v>
      </c>
      <c r="AY335" s="543" t="s">
        <v>131</v>
      </c>
      <c r="BE335" s="549">
        <f>IF(N335="základní",J335,0)</f>
        <v>0</v>
      </c>
      <c r="BF335" s="549">
        <f>IF(N335="snížená",J335,0)</f>
        <v>0</v>
      </c>
      <c r="BG335" s="549">
        <f>IF(N335="zákl. přenesená",J335,0)</f>
        <v>0</v>
      </c>
      <c r="BH335" s="549">
        <f>IF(N335="sníž. přenesená",J335,0)</f>
        <v>0</v>
      </c>
      <c r="BI335" s="549">
        <f>IF(N335="nulová",J335,0)</f>
        <v>0</v>
      </c>
      <c r="BJ335" s="543" t="s">
        <v>83</v>
      </c>
      <c r="BK335" s="549">
        <f>ROUND(I335*H335,2)</f>
        <v>0</v>
      </c>
      <c r="BL335" s="543" t="s">
        <v>239</v>
      </c>
      <c r="BM335" s="548" t="s">
        <v>3343</v>
      </c>
    </row>
    <row r="336" spans="2:65" s="539" customFormat="1" ht="17.8" x14ac:dyDescent="0.25">
      <c r="B336" s="540"/>
      <c r="D336" s="764" t="s">
        <v>2681</v>
      </c>
      <c r="E336" s="714"/>
      <c r="F336" s="765" t="s">
        <v>3344</v>
      </c>
      <c r="G336" s="714"/>
      <c r="H336" s="714"/>
      <c r="I336" s="547"/>
      <c r="J336" s="714"/>
      <c r="L336" s="540"/>
      <c r="M336" s="559"/>
      <c r="T336" s="558"/>
      <c r="AT336" s="543" t="s">
        <v>2681</v>
      </c>
      <c r="AU336" s="543" t="s">
        <v>85</v>
      </c>
    </row>
    <row r="337" spans="2:65" s="539" customFormat="1" ht="24.2" customHeight="1" x14ac:dyDescent="0.25">
      <c r="B337" s="557"/>
      <c r="C337" s="556" t="s">
        <v>959</v>
      </c>
      <c r="D337" s="759" t="s">
        <v>133</v>
      </c>
      <c r="E337" s="760" t="s">
        <v>3345</v>
      </c>
      <c r="F337" s="761" t="s">
        <v>3346</v>
      </c>
      <c r="G337" s="762" t="s">
        <v>278</v>
      </c>
      <c r="H337" s="763">
        <v>24</v>
      </c>
      <c r="I337" s="555"/>
      <c r="J337" s="775">
        <f>ROUND(I337*H337,2)</f>
        <v>0</v>
      </c>
      <c r="K337" s="554"/>
      <c r="L337" s="540"/>
      <c r="M337" s="553" t="s">
        <v>3</v>
      </c>
      <c r="N337" s="552" t="s">
        <v>46</v>
      </c>
      <c r="P337" s="551">
        <f>O337*H337</f>
        <v>0</v>
      </c>
      <c r="Q337" s="551">
        <v>7.92E-3</v>
      </c>
      <c r="R337" s="551">
        <f>Q337*H337</f>
        <v>0.19008</v>
      </c>
      <c r="S337" s="551">
        <v>0</v>
      </c>
      <c r="T337" s="550">
        <f>S337*H337</f>
        <v>0</v>
      </c>
      <c r="AR337" s="548" t="s">
        <v>239</v>
      </c>
      <c r="AT337" s="548" t="s">
        <v>133</v>
      </c>
      <c r="AU337" s="548" t="s">
        <v>85</v>
      </c>
      <c r="AY337" s="543" t="s">
        <v>131</v>
      </c>
      <c r="BE337" s="549">
        <f>IF(N337="základní",J337,0)</f>
        <v>0</v>
      </c>
      <c r="BF337" s="549">
        <f>IF(N337="snížená",J337,0)</f>
        <v>0</v>
      </c>
      <c r="BG337" s="549">
        <f>IF(N337="zákl. přenesená",J337,0)</f>
        <v>0</v>
      </c>
      <c r="BH337" s="549">
        <f>IF(N337="sníž. přenesená",J337,0)</f>
        <v>0</v>
      </c>
      <c r="BI337" s="549">
        <f>IF(N337="nulová",J337,0)</f>
        <v>0</v>
      </c>
      <c r="BJ337" s="543" t="s">
        <v>83</v>
      </c>
      <c r="BK337" s="549">
        <f>ROUND(I337*H337,2)</f>
        <v>0</v>
      </c>
      <c r="BL337" s="543" t="s">
        <v>239</v>
      </c>
      <c r="BM337" s="548" t="s">
        <v>3347</v>
      </c>
    </row>
    <row r="338" spans="2:65" s="539" customFormat="1" ht="17.8" x14ac:dyDescent="0.25">
      <c r="B338" s="540"/>
      <c r="D338" s="764" t="s">
        <v>2681</v>
      </c>
      <c r="E338" s="714"/>
      <c r="F338" s="765" t="s">
        <v>3348</v>
      </c>
      <c r="G338" s="714"/>
      <c r="H338" s="714"/>
      <c r="I338" s="547"/>
      <c r="J338" s="714"/>
      <c r="L338" s="540"/>
      <c r="M338" s="559"/>
      <c r="T338" s="558"/>
      <c r="AT338" s="543" t="s">
        <v>2681</v>
      </c>
      <c r="AU338" s="543" t="s">
        <v>85</v>
      </c>
    </row>
    <row r="339" spans="2:65" s="539" customFormat="1" ht="24.2" customHeight="1" x14ac:dyDescent="0.25">
      <c r="B339" s="557"/>
      <c r="C339" s="556" t="s">
        <v>963</v>
      </c>
      <c r="D339" s="759" t="s">
        <v>133</v>
      </c>
      <c r="E339" s="760" t="s">
        <v>3349</v>
      </c>
      <c r="F339" s="761" t="s">
        <v>3350</v>
      </c>
      <c r="G339" s="762" t="s">
        <v>278</v>
      </c>
      <c r="H339" s="763">
        <v>40</v>
      </c>
      <c r="I339" s="555"/>
      <c r="J339" s="775">
        <f>ROUND(I339*H339,2)</f>
        <v>0</v>
      </c>
      <c r="K339" s="554"/>
      <c r="L339" s="540"/>
      <c r="M339" s="553" t="s">
        <v>3</v>
      </c>
      <c r="N339" s="552" t="s">
        <v>46</v>
      </c>
      <c r="P339" s="551">
        <f>O339*H339</f>
        <v>0</v>
      </c>
      <c r="Q339" s="551">
        <v>9.5499999999999995E-3</v>
      </c>
      <c r="R339" s="551">
        <f>Q339*H339</f>
        <v>0.38200000000000001</v>
      </c>
      <c r="S339" s="551">
        <v>0</v>
      </c>
      <c r="T339" s="550">
        <f>S339*H339</f>
        <v>0</v>
      </c>
      <c r="AR339" s="548" t="s">
        <v>239</v>
      </c>
      <c r="AT339" s="548" t="s">
        <v>133</v>
      </c>
      <c r="AU339" s="548" t="s">
        <v>85</v>
      </c>
      <c r="AY339" s="543" t="s">
        <v>131</v>
      </c>
      <c r="BE339" s="549">
        <f>IF(N339="základní",J339,0)</f>
        <v>0</v>
      </c>
      <c r="BF339" s="549">
        <f>IF(N339="snížená",J339,0)</f>
        <v>0</v>
      </c>
      <c r="BG339" s="549">
        <f>IF(N339="zákl. přenesená",J339,0)</f>
        <v>0</v>
      </c>
      <c r="BH339" s="549">
        <f>IF(N339="sníž. přenesená",J339,0)</f>
        <v>0</v>
      </c>
      <c r="BI339" s="549">
        <f>IF(N339="nulová",J339,0)</f>
        <v>0</v>
      </c>
      <c r="BJ339" s="543" t="s">
        <v>83</v>
      </c>
      <c r="BK339" s="549">
        <f>ROUND(I339*H339,2)</f>
        <v>0</v>
      </c>
      <c r="BL339" s="543" t="s">
        <v>239</v>
      </c>
      <c r="BM339" s="548" t="s">
        <v>3351</v>
      </c>
    </row>
    <row r="340" spans="2:65" s="539" customFormat="1" ht="17.8" x14ac:dyDescent="0.25">
      <c r="B340" s="540"/>
      <c r="D340" s="764" t="s">
        <v>2681</v>
      </c>
      <c r="E340" s="714"/>
      <c r="F340" s="765" t="s">
        <v>3352</v>
      </c>
      <c r="G340" s="714"/>
      <c r="H340" s="714"/>
      <c r="I340" s="547"/>
      <c r="J340" s="714"/>
      <c r="L340" s="540"/>
      <c r="M340" s="559"/>
      <c r="T340" s="558"/>
      <c r="AT340" s="543" t="s">
        <v>2681</v>
      </c>
      <c r="AU340" s="543" t="s">
        <v>85</v>
      </c>
    </row>
    <row r="341" spans="2:65" s="539" customFormat="1" ht="33" customHeight="1" x14ac:dyDescent="0.25">
      <c r="B341" s="557"/>
      <c r="C341" s="556" t="s">
        <v>968</v>
      </c>
      <c r="D341" s="759" t="s">
        <v>133</v>
      </c>
      <c r="E341" s="760" t="s">
        <v>3353</v>
      </c>
      <c r="F341" s="761" t="s">
        <v>3354</v>
      </c>
      <c r="G341" s="762" t="s">
        <v>278</v>
      </c>
      <c r="H341" s="763">
        <v>64</v>
      </c>
      <c r="I341" s="555"/>
      <c r="J341" s="775">
        <f>ROUND(I341*H341,2)</f>
        <v>0</v>
      </c>
      <c r="K341" s="554"/>
      <c r="L341" s="540"/>
      <c r="M341" s="553" t="s">
        <v>3</v>
      </c>
      <c r="N341" s="552" t="s">
        <v>46</v>
      </c>
      <c r="P341" s="551">
        <f>O341*H341</f>
        <v>0</v>
      </c>
      <c r="Q341" s="551">
        <v>1.3480000000000001E-2</v>
      </c>
      <c r="R341" s="551">
        <f>Q341*H341</f>
        <v>0.86272000000000004</v>
      </c>
      <c r="S341" s="551">
        <v>0</v>
      </c>
      <c r="T341" s="550">
        <f>S341*H341</f>
        <v>0</v>
      </c>
      <c r="AR341" s="548" t="s">
        <v>239</v>
      </c>
      <c r="AT341" s="548" t="s">
        <v>133</v>
      </c>
      <c r="AU341" s="548" t="s">
        <v>85</v>
      </c>
      <c r="AY341" s="543" t="s">
        <v>131</v>
      </c>
      <c r="BE341" s="549">
        <f>IF(N341="základní",J341,0)</f>
        <v>0</v>
      </c>
      <c r="BF341" s="549">
        <f>IF(N341="snížená",J341,0)</f>
        <v>0</v>
      </c>
      <c r="BG341" s="549">
        <f>IF(N341="zákl. přenesená",J341,0)</f>
        <v>0</v>
      </c>
      <c r="BH341" s="549">
        <f>IF(N341="sníž. přenesená",J341,0)</f>
        <v>0</v>
      </c>
      <c r="BI341" s="549">
        <f>IF(N341="nulová",J341,0)</f>
        <v>0</v>
      </c>
      <c r="BJ341" s="543" t="s">
        <v>83</v>
      </c>
      <c r="BK341" s="549">
        <f>ROUND(I341*H341,2)</f>
        <v>0</v>
      </c>
      <c r="BL341" s="543" t="s">
        <v>239</v>
      </c>
      <c r="BM341" s="548" t="s">
        <v>3355</v>
      </c>
    </row>
    <row r="342" spans="2:65" s="539" customFormat="1" ht="17.8" x14ac:dyDescent="0.25">
      <c r="B342" s="540"/>
      <c r="D342" s="764" t="s">
        <v>2681</v>
      </c>
      <c r="E342" s="714"/>
      <c r="F342" s="765" t="s">
        <v>3356</v>
      </c>
      <c r="G342" s="714"/>
      <c r="H342" s="714"/>
      <c r="I342" s="547"/>
      <c r="J342" s="714"/>
      <c r="L342" s="540"/>
      <c r="M342" s="559"/>
      <c r="T342" s="558"/>
      <c r="AT342" s="543" t="s">
        <v>2681</v>
      </c>
      <c r="AU342" s="543" t="s">
        <v>85</v>
      </c>
    </row>
    <row r="343" spans="2:65" s="539" customFormat="1" ht="33" customHeight="1" x14ac:dyDescent="0.25">
      <c r="B343" s="557"/>
      <c r="C343" s="556" t="s">
        <v>976</v>
      </c>
      <c r="D343" s="759" t="s">
        <v>133</v>
      </c>
      <c r="E343" s="760" t="s">
        <v>3357</v>
      </c>
      <c r="F343" s="761" t="s">
        <v>3358</v>
      </c>
      <c r="G343" s="762" t="s">
        <v>278</v>
      </c>
      <c r="H343" s="763">
        <v>10</v>
      </c>
      <c r="I343" s="555"/>
      <c r="J343" s="775">
        <f>ROUND(I343*H343,2)</f>
        <v>0</v>
      </c>
      <c r="K343" s="554"/>
      <c r="L343" s="540"/>
      <c r="M343" s="553" t="s">
        <v>3</v>
      </c>
      <c r="N343" s="552" t="s">
        <v>46</v>
      </c>
      <c r="P343" s="551">
        <f>O343*H343</f>
        <v>0</v>
      </c>
      <c r="Q343" s="551">
        <v>1.985E-2</v>
      </c>
      <c r="R343" s="551">
        <f>Q343*H343</f>
        <v>0.19850000000000001</v>
      </c>
      <c r="S343" s="551">
        <v>0</v>
      </c>
      <c r="T343" s="550">
        <f>S343*H343</f>
        <v>0</v>
      </c>
      <c r="AR343" s="548" t="s">
        <v>239</v>
      </c>
      <c r="AT343" s="548" t="s">
        <v>133</v>
      </c>
      <c r="AU343" s="548" t="s">
        <v>85</v>
      </c>
      <c r="AY343" s="543" t="s">
        <v>131</v>
      </c>
      <c r="BE343" s="549">
        <f>IF(N343="základní",J343,0)</f>
        <v>0</v>
      </c>
      <c r="BF343" s="549">
        <f>IF(N343="snížená",J343,0)</f>
        <v>0</v>
      </c>
      <c r="BG343" s="549">
        <f>IF(N343="zákl. přenesená",J343,0)</f>
        <v>0</v>
      </c>
      <c r="BH343" s="549">
        <f>IF(N343="sníž. přenesená",J343,0)</f>
        <v>0</v>
      </c>
      <c r="BI343" s="549">
        <f>IF(N343="nulová",J343,0)</f>
        <v>0</v>
      </c>
      <c r="BJ343" s="543" t="s">
        <v>83</v>
      </c>
      <c r="BK343" s="549">
        <f>ROUND(I343*H343,2)</f>
        <v>0</v>
      </c>
      <c r="BL343" s="543" t="s">
        <v>239</v>
      </c>
      <c r="BM343" s="548" t="s">
        <v>3359</v>
      </c>
    </row>
    <row r="344" spans="2:65" s="539" customFormat="1" ht="17.8" x14ac:dyDescent="0.25">
      <c r="B344" s="540"/>
      <c r="D344" s="764" t="s">
        <v>2681</v>
      </c>
      <c r="E344" s="714"/>
      <c r="F344" s="765" t="s">
        <v>3360</v>
      </c>
      <c r="G344" s="714"/>
      <c r="H344" s="714"/>
      <c r="I344" s="547"/>
      <c r="J344" s="714"/>
      <c r="L344" s="540"/>
      <c r="M344" s="559"/>
      <c r="T344" s="558"/>
      <c r="AT344" s="543" t="s">
        <v>2681</v>
      </c>
      <c r="AU344" s="543" t="s">
        <v>85</v>
      </c>
    </row>
    <row r="345" spans="2:65" s="539" customFormat="1" ht="33" customHeight="1" x14ac:dyDescent="0.25">
      <c r="B345" s="557"/>
      <c r="C345" s="556" t="s">
        <v>983</v>
      </c>
      <c r="D345" s="759" t="s">
        <v>133</v>
      </c>
      <c r="E345" s="760" t="s">
        <v>3361</v>
      </c>
      <c r="F345" s="761" t="s">
        <v>3362</v>
      </c>
      <c r="G345" s="762" t="s">
        <v>278</v>
      </c>
      <c r="H345" s="763">
        <v>36</v>
      </c>
      <c r="I345" s="555"/>
      <c r="J345" s="775">
        <f>ROUND(I345*H345,2)</f>
        <v>0</v>
      </c>
      <c r="K345" s="554"/>
      <c r="L345" s="540"/>
      <c r="M345" s="553" t="s">
        <v>3</v>
      </c>
      <c r="N345" s="552" t="s">
        <v>46</v>
      </c>
      <c r="P345" s="551">
        <f>O345*H345</f>
        <v>0</v>
      </c>
      <c r="Q345" s="551">
        <v>3.1699999999999999E-2</v>
      </c>
      <c r="R345" s="551">
        <f>Q345*H345</f>
        <v>1.1412</v>
      </c>
      <c r="S345" s="551">
        <v>0</v>
      </c>
      <c r="T345" s="550">
        <f>S345*H345</f>
        <v>0</v>
      </c>
      <c r="AR345" s="548" t="s">
        <v>239</v>
      </c>
      <c r="AT345" s="548" t="s">
        <v>133</v>
      </c>
      <c r="AU345" s="548" t="s">
        <v>85</v>
      </c>
      <c r="AY345" s="543" t="s">
        <v>131</v>
      </c>
      <c r="BE345" s="549">
        <f>IF(N345="základní",J345,0)</f>
        <v>0</v>
      </c>
      <c r="BF345" s="549">
        <f>IF(N345="snížená",J345,0)</f>
        <v>0</v>
      </c>
      <c r="BG345" s="549">
        <f>IF(N345="zákl. přenesená",J345,0)</f>
        <v>0</v>
      </c>
      <c r="BH345" s="549">
        <f>IF(N345="sníž. přenesená",J345,0)</f>
        <v>0</v>
      </c>
      <c r="BI345" s="549">
        <f>IF(N345="nulová",J345,0)</f>
        <v>0</v>
      </c>
      <c r="BJ345" s="543" t="s">
        <v>83</v>
      </c>
      <c r="BK345" s="549">
        <f>ROUND(I345*H345,2)</f>
        <v>0</v>
      </c>
      <c r="BL345" s="543" t="s">
        <v>239</v>
      </c>
      <c r="BM345" s="548" t="s">
        <v>3363</v>
      </c>
    </row>
    <row r="346" spans="2:65" s="539" customFormat="1" ht="17.8" x14ac:dyDescent="0.25">
      <c r="B346" s="540"/>
      <c r="D346" s="764" t="s">
        <v>2681</v>
      </c>
      <c r="E346" s="714"/>
      <c r="F346" s="765" t="s">
        <v>3364</v>
      </c>
      <c r="G346" s="714"/>
      <c r="H346" s="714"/>
      <c r="I346" s="547"/>
      <c r="J346" s="714"/>
      <c r="L346" s="540"/>
      <c r="M346" s="559"/>
      <c r="T346" s="558"/>
      <c r="AT346" s="543" t="s">
        <v>2681</v>
      </c>
      <c r="AU346" s="543" t="s">
        <v>85</v>
      </c>
    </row>
    <row r="347" spans="2:65" s="539" customFormat="1" ht="33" customHeight="1" x14ac:dyDescent="0.25">
      <c r="B347" s="557"/>
      <c r="C347" s="556" t="s">
        <v>988</v>
      </c>
      <c r="D347" s="759" t="s">
        <v>133</v>
      </c>
      <c r="E347" s="760" t="s">
        <v>3365</v>
      </c>
      <c r="F347" s="761" t="s">
        <v>3366</v>
      </c>
      <c r="G347" s="762" t="s">
        <v>194</v>
      </c>
      <c r="H347" s="763">
        <v>3</v>
      </c>
      <c r="I347" s="555"/>
      <c r="J347" s="775">
        <f>ROUND(I347*H347,2)</f>
        <v>0</v>
      </c>
      <c r="K347" s="554"/>
      <c r="L347" s="540"/>
      <c r="M347" s="553" t="s">
        <v>3</v>
      </c>
      <c r="N347" s="552" t="s">
        <v>46</v>
      </c>
      <c r="P347" s="551">
        <f>O347*H347</f>
        <v>0</v>
      </c>
      <c r="Q347" s="551">
        <v>0</v>
      </c>
      <c r="R347" s="551">
        <f>Q347*H347</f>
        <v>0</v>
      </c>
      <c r="S347" s="551">
        <v>0</v>
      </c>
      <c r="T347" s="550">
        <f>S347*H347</f>
        <v>0</v>
      </c>
      <c r="AR347" s="548" t="s">
        <v>239</v>
      </c>
      <c r="AT347" s="548" t="s">
        <v>133</v>
      </c>
      <c r="AU347" s="548" t="s">
        <v>85</v>
      </c>
      <c r="AY347" s="543" t="s">
        <v>131</v>
      </c>
      <c r="BE347" s="549">
        <f>IF(N347="základní",J347,0)</f>
        <v>0</v>
      </c>
      <c r="BF347" s="549">
        <f>IF(N347="snížená",J347,0)</f>
        <v>0</v>
      </c>
      <c r="BG347" s="549">
        <f>IF(N347="zákl. přenesená",J347,0)</f>
        <v>0</v>
      </c>
      <c r="BH347" s="549">
        <f>IF(N347="sníž. přenesená",J347,0)</f>
        <v>0</v>
      </c>
      <c r="BI347" s="549">
        <f>IF(N347="nulová",J347,0)</f>
        <v>0</v>
      </c>
      <c r="BJ347" s="543" t="s">
        <v>83</v>
      </c>
      <c r="BK347" s="549">
        <f>ROUND(I347*H347,2)</f>
        <v>0</v>
      </c>
      <c r="BL347" s="543" t="s">
        <v>239</v>
      </c>
      <c r="BM347" s="548" t="s">
        <v>3367</v>
      </c>
    </row>
    <row r="348" spans="2:65" s="539" customFormat="1" ht="17.8" x14ac:dyDescent="0.25">
      <c r="B348" s="540"/>
      <c r="D348" s="764" t="s">
        <v>2681</v>
      </c>
      <c r="E348" s="714"/>
      <c r="F348" s="765" t="s">
        <v>3368</v>
      </c>
      <c r="G348" s="714"/>
      <c r="H348" s="714"/>
      <c r="I348" s="547"/>
      <c r="J348" s="714"/>
      <c r="L348" s="540"/>
      <c r="M348" s="559"/>
      <c r="T348" s="558"/>
      <c r="AT348" s="543" t="s">
        <v>2681</v>
      </c>
      <c r="AU348" s="543" t="s">
        <v>85</v>
      </c>
    </row>
    <row r="349" spans="2:65" s="539" customFormat="1" ht="33" customHeight="1" x14ac:dyDescent="0.25">
      <c r="B349" s="557"/>
      <c r="C349" s="556" t="s">
        <v>993</v>
      </c>
      <c r="D349" s="759" t="s">
        <v>133</v>
      </c>
      <c r="E349" s="760" t="s">
        <v>3369</v>
      </c>
      <c r="F349" s="761" t="s">
        <v>3370</v>
      </c>
      <c r="G349" s="762" t="s">
        <v>194</v>
      </c>
      <c r="H349" s="763">
        <v>2</v>
      </c>
      <c r="I349" s="555"/>
      <c r="J349" s="775">
        <f>ROUND(I349*H349,2)</f>
        <v>0</v>
      </c>
      <c r="K349" s="554"/>
      <c r="L349" s="540"/>
      <c r="M349" s="553" t="s">
        <v>3</v>
      </c>
      <c r="N349" s="552" t="s">
        <v>46</v>
      </c>
      <c r="P349" s="551">
        <f>O349*H349</f>
        <v>0</v>
      </c>
      <c r="Q349" s="551">
        <v>1.7600000000000001E-3</v>
      </c>
      <c r="R349" s="551">
        <f>Q349*H349</f>
        <v>3.5200000000000001E-3</v>
      </c>
      <c r="S349" s="551">
        <v>0</v>
      </c>
      <c r="T349" s="550">
        <f>S349*H349</f>
        <v>0</v>
      </c>
      <c r="AR349" s="548" t="s">
        <v>239</v>
      </c>
      <c r="AT349" s="548" t="s">
        <v>133</v>
      </c>
      <c r="AU349" s="548" t="s">
        <v>85</v>
      </c>
      <c r="AY349" s="543" t="s">
        <v>131</v>
      </c>
      <c r="BE349" s="549">
        <f>IF(N349="základní",J349,0)</f>
        <v>0</v>
      </c>
      <c r="BF349" s="549">
        <f>IF(N349="snížená",J349,0)</f>
        <v>0</v>
      </c>
      <c r="BG349" s="549">
        <f>IF(N349="zákl. přenesená",J349,0)</f>
        <v>0</v>
      </c>
      <c r="BH349" s="549">
        <f>IF(N349="sníž. přenesená",J349,0)</f>
        <v>0</v>
      </c>
      <c r="BI349" s="549">
        <f>IF(N349="nulová",J349,0)</f>
        <v>0</v>
      </c>
      <c r="BJ349" s="543" t="s">
        <v>83</v>
      </c>
      <c r="BK349" s="549">
        <f>ROUND(I349*H349,2)</f>
        <v>0</v>
      </c>
      <c r="BL349" s="543" t="s">
        <v>239</v>
      </c>
      <c r="BM349" s="548" t="s">
        <v>3371</v>
      </c>
    </row>
    <row r="350" spans="2:65" s="539" customFormat="1" ht="26.65" x14ac:dyDescent="0.25">
      <c r="B350" s="540"/>
      <c r="D350" s="764" t="s">
        <v>2681</v>
      </c>
      <c r="E350" s="714"/>
      <c r="F350" s="765" t="s">
        <v>3372</v>
      </c>
      <c r="G350" s="714"/>
      <c r="H350" s="714"/>
      <c r="I350" s="547"/>
      <c r="J350" s="714"/>
      <c r="L350" s="540"/>
      <c r="M350" s="559"/>
      <c r="T350" s="558"/>
      <c r="AT350" s="543" t="s">
        <v>2681</v>
      </c>
      <c r="AU350" s="543" t="s">
        <v>85</v>
      </c>
    </row>
    <row r="351" spans="2:65" s="539" customFormat="1" ht="33" customHeight="1" x14ac:dyDescent="0.25">
      <c r="B351" s="557"/>
      <c r="C351" s="556" t="s">
        <v>1000</v>
      </c>
      <c r="D351" s="759" t="s">
        <v>133</v>
      </c>
      <c r="E351" s="760" t="s">
        <v>3373</v>
      </c>
      <c r="F351" s="761" t="s">
        <v>3374</v>
      </c>
      <c r="G351" s="762" t="s">
        <v>194</v>
      </c>
      <c r="H351" s="763">
        <v>2</v>
      </c>
      <c r="I351" s="555"/>
      <c r="J351" s="775">
        <f>ROUND(I351*H351,2)</f>
        <v>0</v>
      </c>
      <c r="K351" s="554"/>
      <c r="L351" s="540"/>
      <c r="M351" s="553" t="s">
        <v>3</v>
      </c>
      <c r="N351" s="552" t="s">
        <v>46</v>
      </c>
      <c r="P351" s="551">
        <f>O351*H351</f>
        <v>0</v>
      </c>
      <c r="Q351" s="551">
        <v>2.3700000000000001E-3</v>
      </c>
      <c r="R351" s="551">
        <f>Q351*H351</f>
        <v>4.7400000000000003E-3</v>
      </c>
      <c r="S351" s="551">
        <v>0</v>
      </c>
      <c r="T351" s="550">
        <f>S351*H351</f>
        <v>0</v>
      </c>
      <c r="AR351" s="548" t="s">
        <v>239</v>
      </c>
      <c r="AT351" s="548" t="s">
        <v>133</v>
      </c>
      <c r="AU351" s="548" t="s">
        <v>85</v>
      </c>
      <c r="AY351" s="543" t="s">
        <v>131</v>
      </c>
      <c r="BE351" s="549">
        <f>IF(N351="základní",J351,0)</f>
        <v>0</v>
      </c>
      <c r="BF351" s="549">
        <f>IF(N351="snížená",J351,0)</f>
        <v>0</v>
      </c>
      <c r="BG351" s="549">
        <f>IF(N351="zákl. přenesená",J351,0)</f>
        <v>0</v>
      </c>
      <c r="BH351" s="549">
        <f>IF(N351="sníž. přenesená",J351,0)</f>
        <v>0</v>
      </c>
      <c r="BI351" s="549">
        <f>IF(N351="nulová",J351,0)</f>
        <v>0</v>
      </c>
      <c r="BJ351" s="543" t="s">
        <v>83</v>
      </c>
      <c r="BK351" s="549">
        <f>ROUND(I351*H351,2)</f>
        <v>0</v>
      </c>
      <c r="BL351" s="543" t="s">
        <v>239</v>
      </c>
      <c r="BM351" s="548" t="s">
        <v>3375</v>
      </c>
    </row>
    <row r="352" spans="2:65" s="539" customFormat="1" ht="26.65" x14ac:dyDescent="0.25">
      <c r="B352" s="540"/>
      <c r="D352" s="764" t="s">
        <v>2681</v>
      </c>
      <c r="E352" s="714"/>
      <c r="F352" s="765" t="s">
        <v>3376</v>
      </c>
      <c r="G352" s="714"/>
      <c r="H352" s="714"/>
      <c r="I352" s="547"/>
      <c r="J352" s="714"/>
      <c r="L352" s="540"/>
      <c r="M352" s="559"/>
      <c r="T352" s="558"/>
      <c r="AT352" s="543" t="s">
        <v>2681</v>
      </c>
      <c r="AU352" s="543" t="s">
        <v>85</v>
      </c>
    </row>
    <row r="353" spans="2:65" s="539" customFormat="1" ht="33" customHeight="1" x14ac:dyDescent="0.25">
      <c r="B353" s="557"/>
      <c r="C353" s="556" t="s">
        <v>1008</v>
      </c>
      <c r="D353" s="759" t="s">
        <v>133</v>
      </c>
      <c r="E353" s="760" t="s">
        <v>3377</v>
      </c>
      <c r="F353" s="761" t="s">
        <v>3378</v>
      </c>
      <c r="G353" s="762" t="s">
        <v>194</v>
      </c>
      <c r="H353" s="763">
        <v>2</v>
      </c>
      <c r="I353" s="555"/>
      <c r="J353" s="775">
        <f>ROUND(I353*H353,2)</f>
        <v>0</v>
      </c>
      <c r="K353" s="554"/>
      <c r="L353" s="540"/>
      <c r="M353" s="553" t="s">
        <v>3</v>
      </c>
      <c r="N353" s="552" t="s">
        <v>46</v>
      </c>
      <c r="P353" s="551">
        <f>O353*H353</f>
        <v>0</v>
      </c>
      <c r="Q353" s="551">
        <v>2.9199999999999999E-3</v>
      </c>
      <c r="R353" s="551">
        <f>Q353*H353</f>
        <v>5.8399999999999997E-3</v>
      </c>
      <c r="S353" s="551">
        <v>0</v>
      </c>
      <c r="T353" s="550">
        <f>S353*H353</f>
        <v>0</v>
      </c>
      <c r="AR353" s="548" t="s">
        <v>239</v>
      </c>
      <c r="AT353" s="548" t="s">
        <v>133</v>
      </c>
      <c r="AU353" s="548" t="s">
        <v>85</v>
      </c>
      <c r="AY353" s="543" t="s">
        <v>131</v>
      </c>
      <c r="BE353" s="549">
        <f>IF(N353="základní",J353,0)</f>
        <v>0</v>
      </c>
      <c r="BF353" s="549">
        <f>IF(N353="snížená",J353,0)</f>
        <v>0</v>
      </c>
      <c r="BG353" s="549">
        <f>IF(N353="zákl. přenesená",J353,0)</f>
        <v>0</v>
      </c>
      <c r="BH353" s="549">
        <f>IF(N353="sníž. přenesená",J353,0)</f>
        <v>0</v>
      </c>
      <c r="BI353" s="549">
        <f>IF(N353="nulová",J353,0)</f>
        <v>0</v>
      </c>
      <c r="BJ353" s="543" t="s">
        <v>83</v>
      </c>
      <c r="BK353" s="549">
        <f>ROUND(I353*H353,2)</f>
        <v>0</v>
      </c>
      <c r="BL353" s="543" t="s">
        <v>239</v>
      </c>
      <c r="BM353" s="548" t="s">
        <v>3379</v>
      </c>
    </row>
    <row r="354" spans="2:65" s="539" customFormat="1" ht="26.65" x14ac:dyDescent="0.25">
      <c r="B354" s="540"/>
      <c r="D354" s="764" t="s">
        <v>2681</v>
      </c>
      <c r="E354" s="714"/>
      <c r="F354" s="765" t="s">
        <v>3380</v>
      </c>
      <c r="G354" s="714"/>
      <c r="H354" s="714"/>
      <c r="I354" s="547"/>
      <c r="J354" s="714"/>
      <c r="L354" s="540"/>
      <c r="M354" s="559"/>
      <c r="T354" s="558"/>
      <c r="AT354" s="543" t="s">
        <v>2681</v>
      </c>
      <c r="AU354" s="543" t="s">
        <v>85</v>
      </c>
    </row>
    <row r="355" spans="2:65" s="539" customFormat="1" ht="33" customHeight="1" x14ac:dyDescent="0.25">
      <c r="B355" s="557"/>
      <c r="C355" s="556" t="s">
        <v>1013</v>
      </c>
      <c r="D355" s="759" t="s">
        <v>133</v>
      </c>
      <c r="E355" s="760" t="s">
        <v>3381</v>
      </c>
      <c r="F355" s="761" t="s">
        <v>3382</v>
      </c>
      <c r="G355" s="762" t="s">
        <v>194</v>
      </c>
      <c r="H355" s="763">
        <v>2</v>
      </c>
      <c r="I355" s="555"/>
      <c r="J355" s="775">
        <f>ROUND(I355*H355,2)</f>
        <v>0</v>
      </c>
      <c r="K355" s="554"/>
      <c r="L355" s="540"/>
      <c r="M355" s="553" t="s">
        <v>3</v>
      </c>
      <c r="N355" s="552" t="s">
        <v>46</v>
      </c>
      <c r="P355" s="551">
        <f>O355*H355</f>
        <v>0</v>
      </c>
      <c r="Q355" s="551">
        <v>3.0400000000000002E-3</v>
      </c>
      <c r="R355" s="551">
        <f>Q355*H355</f>
        <v>6.0800000000000003E-3</v>
      </c>
      <c r="S355" s="551">
        <v>0</v>
      </c>
      <c r="T355" s="550">
        <f>S355*H355</f>
        <v>0</v>
      </c>
      <c r="AR355" s="548" t="s">
        <v>239</v>
      </c>
      <c r="AT355" s="548" t="s">
        <v>133</v>
      </c>
      <c r="AU355" s="548" t="s">
        <v>85</v>
      </c>
      <c r="AY355" s="543" t="s">
        <v>131</v>
      </c>
      <c r="BE355" s="549">
        <f>IF(N355="základní",J355,0)</f>
        <v>0</v>
      </c>
      <c r="BF355" s="549">
        <f>IF(N355="snížená",J355,0)</f>
        <v>0</v>
      </c>
      <c r="BG355" s="549">
        <f>IF(N355="zákl. přenesená",J355,0)</f>
        <v>0</v>
      </c>
      <c r="BH355" s="549">
        <f>IF(N355="sníž. přenesená",J355,0)</f>
        <v>0</v>
      </c>
      <c r="BI355" s="549">
        <f>IF(N355="nulová",J355,0)</f>
        <v>0</v>
      </c>
      <c r="BJ355" s="543" t="s">
        <v>83</v>
      </c>
      <c r="BK355" s="549">
        <f>ROUND(I355*H355,2)</f>
        <v>0</v>
      </c>
      <c r="BL355" s="543" t="s">
        <v>239</v>
      </c>
      <c r="BM355" s="548" t="s">
        <v>3383</v>
      </c>
    </row>
    <row r="356" spans="2:65" s="539" customFormat="1" ht="26.65" x14ac:dyDescent="0.25">
      <c r="B356" s="540"/>
      <c r="D356" s="764" t="s">
        <v>2681</v>
      </c>
      <c r="E356" s="714"/>
      <c r="F356" s="765" t="s">
        <v>3384</v>
      </c>
      <c r="G356" s="714"/>
      <c r="H356" s="714"/>
      <c r="I356" s="547"/>
      <c r="J356" s="714"/>
      <c r="L356" s="540"/>
      <c r="M356" s="559"/>
      <c r="T356" s="558"/>
      <c r="AT356" s="543" t="s">
        <v>2681</v>
      </c>
      <c r="AU356" s="543" t="s">
        <v>85</v>
      </c>
    </row>
    <row r="357" spans="2:65" s="539" customFormat="1" ht="33" customHeight="1" x14ac:dyDescent="0.25">
      <c r="B357" s="557"/>
      <c r="C357" s="556" t="s">
        <v>1035</v>
      </c>
      <c r="D357" s="759" t="s">
        <v>133</v>
      </c>
      <c r="E357" s="760" t="s">
        <v>3385</v>
      </c>
      <c r="F357" s="761" t="s">
        <v>3386</v>
      </c>
      <c r="G357" s="762" t="s">
        <v>194</v>
      </c>
      <c r="H357" s="763">
        <v>4</v>
      </c>
      <c r="I357" s="555"/>
      <c r="J357" s="775">
        <f>ROUND(I357*H357,2)</f>
        <v>0</v>
      </c>
      <c r="K357" s="554"/>
      <c r="L357" s="540"/>
      <c r="M357" s="553" t="s">
        <v>3</v>
      </c>
      <c r="N357" s="552" t="s">
        <v>46</v>
      </c>
      <c r="P357" s="551">
        <f>O357*H357</f>
        <v>0</v>
      </c>
      <c r="Q357" s="551">
        <v>4.4600000000000004E-3</v>
      </c>
      <c r="R357" s="551">
        <f>Q357*H357</f>
        <v>1.7840000000000002E-2</v>
      </c>
      <c r="S357" s="551">
        <v>0</v>
      </c>
      <c r="T357" s="550">
        <f>S357*H357</f>
        <v>0</v>
      </c>
      <c r="AR357" s="548" t="s">
        <v>239</v>
      </c>
      <c r="AT357" s="548" t="s">
        <v>133</v>
      </c>
      <c r="AU357" s="548" t="s">
        <v>85</v>
      </c>
      <c r="AY357" s="543" t="s">
        <v>131</v>
      </c>
      <c r="BE357" s="549">
        <f>IF(N357="základní",J357,0)</f>
        <v>0</v>
      </c>
      <c r="BF357" s="549">
        <f>IF(N357="snížená",J357,0)</f>
        <v>0</v>
      </c>
      <c r="BG357" s="549">
        <f>IF(N357="zákl. přenesená",J357,0)</f>
        <v>0</v>
      </c>
      <c r="BH357" s="549">
        <f>IF(N357="sníž. přenesená",J357,0)</f>
        <v>0</v>
      </c>
      <c r="BI357" s="549">
        <f>IF(N357="nulová",J357,0)</f>
        <v>0</v>
      </c>
      <c r="BJ357" s="543" t="s">
        <v>83</v>
      </c>
      <c r="BK357" s="549">
        <f>ROUND(I357*H357,2)</f>
        <v>0</v>
      </c>
      <c r="BL357" s="543" t="s">
        <v>239</v>
      </c>
      <c r="BM357" s="548" t="s">
        <v>3387</v>
      </c>
    </row>
    <row r="358" spans="2:65" s="539" customFormat="1" ht="26.65" x14ac:dyDescent="0.25">
      <c r="B358" s="540"/>
      <c r="D358" s="764" t="s">
        <v>2681</v>
      </c>
      <c r="E358" s="714"/>
      <c r="F358" s="765" t="s">
        <v>3388</v>
      </c>
      <c r="G358" s="714"/>
      <c r="H358" s="714"/>
      <c r="I358" s="547"/>
      <c r="J358" s="714"/>
      <c r="L358" s="540"/>
      <c r="M358" s="559"/>
      <c r="T358" s="558"/>
      <c r="AT358" s="543" t="s">
        <v>2681</v>
      </c>
      <c r="AU358" s="543" t="s">
        <v>85</v>
      </c>
    </row>
    <row r="359" spans="2:65" s="539" customFormat="1" ht="33" customHeight="1" x14ac:dyDescent="0.25">
      <c r="B359" s="557"/>
      <c r="C359" s="556" t="s">
        <v>1037</v>
      </c>
      <c r="D359" s="759" t="s">
        <v>133</v>
      </c>
      <c r="E359" s="760" t="s">
        <v>3389</v>
      </c>
      <c r="F359" s="761" t="s">
        <v>3390</v>
      </c>
      <c r="G359" s="762" t="s">
        <v>194</v>
      </c>
      <c r="H359" s="763">
        <v>4</v>
      </c>
      <c r="I359" s="555"/>
      <c r="J359" s="775">
        <f>ROUND(I359*H359,2)</f>
        <v>0</v>
      </c>
      <c r="K359" s="554"/>
      <c r="L359" s="540"/>
      <c r="M359" s="553" t="s">
        <v>3</v>
      </c>
      <c r="N359" s="552" t="s">
        <v>46</v>
      </c>
      <c r="P359" s="551">
        <f>O359*H359</f>
        <v>0</v>
      </c>
      <c r="Q359" s="551">
        <v>4.6299999999999996E-3</v>
      </c>
      <c r="R359" s="551">
        <f>Q359*H359</f>
        <v>1.8519999999999998E-2</v>
      </c>
      <c r="S359" s="551">
        <v>0</v>
      </c>
      <c r="T359" s="550">
        <f>S359*H359</f>
        <v>0</v>
      </c>
      <c r="AR359" s="548" t="s">
        <v>239</v>
      </c>
      <c r="AT359" s="548" t="s">
        <v>133</v>
      </c>
      <c r="AU359" s="548" t="s">
        <v>85</v>
      </c>
      <c r="AY359" s="543" t="s">
        <v>131</v>
      </c>
      <c r="BE359" s="549">
        <f>IF(N359="základní",J359,0)</f>
        <v>0</v>
      </c>
      <c r="BF359" s="549">
        <f>IF(N359="snížená",J359,0)</f>
        <v>0</v>
      </c>
      <c r="BG359" s="549">
        <f>IF(N359="zákl. přenesená",J359,0)</f>
        <v>0</v>
      </c>
      <c r="BH359" s="549">
        <f>IF(N359="sníž. přenesená",J359,0)</f>
        <v>0</v>
      </c>
      <c r="BI359" s="549">
        <f>IF(N359="nulová",J359,0)</f>
        <v>0</v>
      </c>
      <c r="BJ359" s="543" t="s">
        <v>83</v>
      </c>
      <c r="BK359" s="549">
        <f>ROUND(I359*H359,2)</f>
        <v>0</v>
      </c>
      <c r="BL359" s="543" t="s">
        <v>239</v>
      </c>
      <c r="BM359" s="548" t="s">
        <v>3391</v>
      </c>
    </row>
    <row r="360" spans="2:65" s="539" customFormat="1" ht="26.65" x14ac:dyDescent="0.25">
      <c r="B360" s="540"/>
      <c r="D360" s="764" t="s">
        <v>2681</v>
      </c>
      <c r="E360" s="714"/>
      <c r="F360" s="765" t="s">
        <v>3392</v>
      </c>
      <c r="G360" s="714"/>
      <c r="H360" s="714"/>
      <c r="I360" s="547"/>
      <c r="J360" s="714"/>
      <c r="L360" s="540"/>
      <c r="M360" s="559"/>
      <c r="T360" s="558"/>
      <c r="AT360" s="543" t="s">
        <v>2681</v>
      </c>
      <c r="AU360" s="543" t="s">
        <v>85</v>
      </c>
    </row>
    <row r="361" spans="2:65" s="539" customFormat="1" ht="33" customHeight="1" x14ac:dyDescent="0.25">
      <c r="B361" s="557"/>
      <c r="C361" s="556" t="s">
        <v>1039</v>
      </c>
      <c r="D361" s="759" t="s">
        <v>133</v>
      </c>
      <c r="E361" s="760" t="s">
        <v>3393</v>
      </c>
      <c r="F361" s="761" t="s">
        <v>3394</v>
      </c>
      <c r="G361" s="762" t="s">
        <v>194</v>
      </c>
      <c r="H361" s="763">
        <v>4</v>
      </c>
      <c r="I361" s="555"/>
      <c r="J361" s="775">
        <f>ROUND(I361*H361,2)</f>
        <v>0</v>
      </c>
      <c r="K361" s="554"/>
      <c r="L361" s="540"/>
      <c r="M361" s="553" t="s">
        <v>3</v>
      </c>
      <c r="N361" s="552" t="s">
        <v>46</v>
      </c>
      <c r="P361" s="551">
        <f>O361*H361</f>
        <v>0</v>
      </c>
      <c r="Q361" s="551">
        <v>6.4700000000000001E-3</v>
      </c>
      <c r="R361" s="551">
        <f>Q361*H361</f>
        <v>2.588E-2</v>
      </c>
      <c r="S361" s="551">
        <v>0</v>
      </c>
      <c r="T361" s="550">
        <f>S361*H361</f>
        <v>0</v>
      </c>
      <c r="AR361" s="548" t="s">
        <v>239</v>
      </c>
      <c r="AT361" s="548" t="s">
        <v>133</v>
      </c>
      <c r="AU361" s="548" t="s">
        <v>85</v>
      </c>
      <c r="AY361" s="543" t="s">
        <v>131</v>
      </c>
      <c r="BE361" s="549">
        <f>IF(N361="základní",J361,0)</f>
        <v>0</v>
      </c>
      <c r="BF361" s="549">
        <f>IF(N361="snížená",J361,0)</f>
        <v>0</v>
      </c>
      <c r="BG361" s="549">
        <f>IF(N361="zákl. přenesená",J361,0)</f>
        <v>0</v>
      </c>
      <c r="BH361" s="549">
        <f>IF(N361="sníž. přenesená",J361,0)</f>
        <v>0</v>
      </c>
      <c r="BI361" s="549">
        <f>IF(N361="nulová",J361,0)</f>
        <v>0</v>
      </c>
      <c r="BJ361" s="543" t="s">
        <v>83</v>
      </c>
      <c r="BK361" s="549">
        <f>ROUND(I361*H361,2)</f>
        <v>0</v>
      </c>
      <c r="BL361" s="543" t="s">
        <v>239</v>
      </c>
      <c r="BM361" s="548" t="s">
        <v>3395</v>
      </c>
    </row>
    <row r="362" spans="2:65" s="539" customFormat="1" ht="26.65" x14ac:dyDescent="0.25">
      <c r="B362" s="540"/>
      <c r="D362" s="764" t="s">
        <v>2681</v>
      </c>
      <c r="E362" s="714"/>
      <c r="F362" s="765" t="s">
        <v>3396</v>
      </c>
      <c r="G362" s="714"/>
      <c r="H362" s="714"/>
      <c r="I362" s="547"/>
      <c r="J362" s="714"/>
      <c r="L362" s="540"/>
      <c r="M362" s="559"/>
      <c r="T362" s="558"/>
      <c r="AT362" s="543" t="s">
        <v>2681</v>
      </c>
      <c r="AU362" s="543" t="s">
        <v>85</v>
      </c>
    </row>
    <row r="363" spans="2:65" s="539" customFormat="1" ht="33" customHeight="1" x14ac:dyDescent="0.25">
      <c r="B363" s="557"/>
      <c r="C363" s="556" t="s">
        <v>1041</v>
      </c>
      <c r="D363" s="759" t="s">
        <v>133</v>
      </c>
      <c r="E363" s="760" t="s">
        <v>3397</v>
      </c>
      <c r="F363" s="761" t="s">
        <v>3398</v>
      </c>
      <c r="G363" s="762" t="s">
        <v>194</v>
      </c>
      <c r="H363" s="763">
        <v>2</v>
      </c>
      <c r="I363" s="555"/>
      <c r="J363" s="775">
        <f>ROUND(I363*H363,2)</f>
        <v>0</v>
      </c>
      <c r="K363" s="554"/>
      <c r="L363" s="540"/>
      <c r="M363" s="553" t="s">
        <v>3</v>
      </c>
      <c r="N363" s="552" t="s">
        <v>46</v>
      </c>
      <c r="P363" s="551">
        <f>O363*H363</f>
        <v>0</v>
      </c>
      <c r="Q363" s="551">
        <v>8.2900000000000005E-3</v>
      </c>
      <c r="R363" s="551">
        <f>Q363*H363</f>
        <v>1.6580000000000001E-2</v>
      </c>
      <c r="S363" s="551">
        <v>0</v>
      </c>
      <c r="T363" s="550">
        <f>S363*H363</f>
        <v>0</v>
      </c>
      <c r="AR363" s="548" t="s">
        <v>239</v>
      </c>
      <c r="AT363" s="548" t="s">
        <v>133</v>
      </c>
      <c r="AU363" s="548" t="s">
        <v>85</v>
      </c>
      <c r="AY363" s="543" t="s">
        <v>131</v>
      </c>
      <c r="BE363" s="549">
        <f>IF(N363="základní",J363,0)</f>
        <v>0</v>
      </c>
      <c r="BF363" s="549">
        <f>IF(N363="snížená",J363,0)</f>
        <v>0</v>
      </c>
      <c r="BG363" s="549">
        <f>IF(N363="zákl. přenesená",J363,0)</f>
        <v>0</v>
      </c>
      <c r="BH363" s="549">
        <f>IF(N363="sníž. přenesená",J363,0)</f>
        <v>0</v>
      </c>
      <c r="BI363" s="549">
        <f>IF(N363="nulová",J363,0)</f>
        <v>0</v>
      </c>
      <c r="BJ363" s="543" t="s">
        <v>83</v>
      </c>
      <c r="BK363" s="549">
        <f>ROUND(I363*H363,2)</f>
        <v>0</v>
      </c>
      <c r="BL363" s="543" t="s">
        <v>239</v>
      </c>
      <c r="BM363" s="548" t="s">
        <v>3399</v>
      </c>
    </row>
    <row r="364" spans="2:65" s="539" customFormat="1" ht="26.65" x14ac:dyDescent="0.25">
      <c r="B364" s="540"/>
      <c r="D364" s="764" t="s">
        <v>2681</v>
      </c>
      <c r="E364" s="714"/>
      <c r="F364" s="765" t="s">
        <v>3400</v>
      </c>
      <c r="G364" s="714"/>
      <c r="H364" s="714"/>
      <c r="I364" s="547"/>
      <c r="J364" s="714"/>
      <c r="L364" s="540"/>
      <c r="M364" s="559"/>
      <c r="T364" s="558"/>
      <c r="AT364" s="543" t="s">
        <v>2681</v>
      </c>
      <c r="AU364" s="543" t="s">
        <v>85</v>
      </c>
    </row>
    <row r="365" spans="2:65" s="539" customFormat="1" ht="21.75" customHeight="1" x14ac:dyDescent="0.25">
      <c r="B365" s="557"/>
      <c r="C365" s="556" t="s">
        <v>1043</v>
      </c>
      <c r="D365" s="759" t="s">
        <v>133</v>
      </c>
      <c r="E365" s="760" t="s">
        <v>3401</v>
      </c>
      <c r="F365" s="761" t="s">
        <v>3402</v>
      </c>
      <c r="G365" s="762" t="s">
        <v>194</v>
      </c>
      <c r="H365" s="763">
        <v>16</v>
      </c>
      <c r="I365" s="555"/>
      <c r="J365" s="775">
        <f>ROUND(I365*H365,2)</f>
        <v>0</v>
      </c>
      <c r="K365" s="554"/>
      <c r="L365" s="540"/>
      <c r="M365" s="553" t="s">
        <v>3</v>
      </c>
      <c r="N365" s="552" t="s">
        <v>46</v>
      </c>
      <c r="P365" s="551">
        <f>O365*H365</f>
        <v>0</v>
      </c>
      <c r="Q365" s="551">
        <v>1.6299999999999999E-3</v>
      </c>
      <c r="R365" s="551">
        <f>Q365*H365</f>
        <v>2.6079999999999999E-2</v>
      </c>
      <c r="S365" s="551">
        <v>0</v>
      </c>
      <c r="T365" s="550">
        <f>S365*H365</f>
        <v>0</v>
      </c>
      <c r="AR365" s="548" t="s">
        <v>239</v>
      </c>
      <c r="AT365" s="548" t="s">
        <v>133</v>
      </c>
      <c r="AU365" s="548" t="s">
        <v>85</v>
      </c>
      <c r="AY365" s="543" t="s">
        <v>131</v>
      </c>
      <c r="BE365" s="549">
        <f>IF(N365="základní",J365,0)</f>
        <v>0</v>
      </c>
      <c r="BF365" s="549">
        <f>IF(N365="snížená",J365,0)</f>
        <v>0</v>
      </c>
      <c r="BG365" s="549">
        <f>IF(N365="zákl. přenesená",J365,0)</f>
        <v>0</v>
      </c>
      <c r="BH365" s="549">
        <f>IF(N365="sníž. přenesená",J365,0)</f>
        <v>0</v>
      </c>
      <c r="BI365" s="549">
        <f>IF(N365="nulová",J365,0)</f>
        <v>0</v>
      </c>
      <c r="BJ365" s="543" t="s">
        <v>83</v>
      </c>
      <c r="BK365" s="549">
        <f>ROUND(I365*H365,2)</f>
        <v>0</v>
      </c>
      <c r="BL365" s="543" t="s">
        <v>239</v>
      </c>
      <c r="BM365" s="548" t="s">
        <v>3403</v>
      </c>
    </row>
    <row r="366" spans="2:65" s="539" customFormat="1" ht="17.8" x14ac:dyDescent="0.25">
      <c r="B366" s="540"/>
      <c r="D366" s="764" t="s">
        <v>2681</v>
      </c>
      <c r="E366" s="714"/>
      <c r="F366" s="765" t="s">
        <v>3404</v>
      </c>
      <c r="G366" s="714"/>
      <c r="H366" s="714"/>
      <c r="I366" s="547"/>
      <c r="J366" s="714"/>
      <c r="L366" s="540"/>
      <c r="M366" s="559"/>
      <c r="T366" s="558"/>
      <c r="AT366" s="543" t="s">
        <v>2681</v>
      </c>
      <c r="AU366" s="543" t="s">
        <v>85</v>
      </c>
    </row>
    <row r="367" spans="2:65" s="539" customFormat="1" ht="21.75" customHeight="1" x14ac:dyDescent="0.25">
      <c r="B367" s="557"/>
      <c r="C367" s="556" t="s">
        <v>1045</v>
      </c>
      <c r="D367" s="759" t="s">
        <v>133</v>
      </c>
      <c r="E367" s="760" t="s">
        <v>3405</v>
      </c>
      <c r="F367" s="761" t="s">
        <v>3406</v>
      </c>
      <c r="G367" s="762" t="s">
        <v>278</v>
      </c>
      <c r="H367" s="763">
        <v>140</v>
      </c>
      <c r="I367" s="555"/>
      <c r="J367" s="775">
        <f>ROUND(I367*H367,2)</f>
        <v>0</v>
      </c>
      <c r="K367" s="554"/>
      <c r="L367" s="540"/>
      <c r="M367" s="553" t="s">
        <v>3</v>
      </c>
      <c r="N367" s="552" t="s">
        <v>46</v>
      </c>
      <c r="P367" s="551">
        <f>O367*H367</f>
        <v>0</v>
      </c>
      <c r="Q367" s="551">
        <v>0</v>
      </c>
      <c r="R367" s="551">
        <f>Q367*H367</f>
        <v>0</v>
      </c>
      <c r="S367" s="551">
        <v>0</v>
      </c>
      <c r="T367" s="550">
        <f>S367*H367</f>
        <v>0</v>
      </c>
      <c r="AR367" s="548" t="s">
        <v>239</v>
      </c>
      <c r="AT367" s="548" t="s">
        <v>133</v>
      </c>
      <c r="AU367" s="548" t="s">
        <v>85</v>
      </c>
      <c r="AY367" s="543" t="s">
        <v>131</v>
      </c>
      <c r="BE367" s="549">
        <f>IF(N367="základní",J367,0)</f>
        <v>0</v>
      </c>
      <c r="BF367" s="549">
        <f>IF(N367="snížená",J367,0)</f>
        <v>0</v>
      </c>
      <c r="BG367" s="549">
        <f>IF(N367="zákl. přenesená",J367,0)</f>
        <v>0</v>
      </c>
      <c r="BH367" s="549">
        <f>IF(N367="sníž. přenesená",J367,0)</f>
        <v>0</v>
      </c>
      <c r="BI367" s="549">
        <f>IF(N367="nulová",J367,0)</f>
        <v>0</v>
      </c>
      <c r="BJ367" s="543" t="s">
        <v>83</v>
      </c>
      <c r="BK367" s="549">
        <f>ROUND(I367*H367,2)</f>
        <v>0</v>
      </c>
      <c r="BL367" s="543" t="s">
        <v>239</v>
      </c>
      <c r="BM367" s="548" t="s">
        <v>3407</v>
      </c>
    </row>
    <row r="368" spans="2:65" s="539" customFormat="1" ht="26.65" x14ac:dyDescent="0.25">
      <c r="B368" s="540"/>
      <c r="D368" s="764" t="s">
        <v>2681</v>
      </c>
      <c r="E368" s="714"/>
      <c r="F368" s="765" t="s">
        <v>3408</v>
      </c>
      <c r="G368" s="714"/>
      <c r="H368" s="714"/>
      <c r="I368" s="547"/>
      <c r="J368" s="714"/>
      <c r="L368" s="540"/>
      <c r="M368" s="559"/>
      <c r="T368" s="558"/>
      <c r="AT368" s="543" t="s">
        <v>2681</v>
      </c>
      <c r="AU368" s="543" t="s">
        <v>85</v>
      </c>
    </row>
    <row r="369" spans="2:65" s="539" customFormat="1" ht="24.2" customHeight="1" x14ac:dyDescent="0.25">
      <c r="B369" s="557"/>
      <c r="C369" s="556" t="s">
        <v>1047</v>
      </c>
      <c r="D369" s="759" t="s">
        <v>133</v>
      </c>
      <c r="E369" s="760" t="s">
        <v>3409</v>
      </c>
      <c r="F369" s="761" t="s">
        <v>3410</v>
      </c>
      <c r="G369" s="762" t="s">
        <v>278</v>
      </c>
      <c r="H369" s="763">
        <v>120</v>
      </c>
      <c r="I369" s="555"/>
      <c r="J369" s="775">
        <f>ROUND(I369*H369,2)</f>
        <v>0</v>
      </c>
      <c r="K369" s="554"/>
      <c r="L369" s="540"/>
      <c r="M369" s="553" t="s">
        <v>3</v>
      </c>
      <c r="N369" s="552" t="s">
        <v>46</v>
      </c>
      <c r="P369" s="551">
        <f>O369*H369</f>
        <v>0</v>
      </c>
      <c r="Q369" s="551">
        <v>0</v>
      </c>
      <c r="R369" s="551">
        <f>Q369*H369</f>
        <v>0</v>
      </c>
      <c r="S369" s="551">
        <v>0</v>
      </c>
      <c r="T369" s="550">
        <f>S369*H369</f>
        <v>0</v>
      </c>
      <c r="AR369" s="548" t="s">
        <v>239</v>
      </c>
      <c r="AT369" s="548" t="s">
        <v>133</v>
      </c>
      <c r="AU369" s="548" t="s">
        <v>85</v>
      </c>
      <c r="AY369" s="543" t="s">
        <v>131</v>
      </c>
      <c r="BE369" s="549">
        <f>IF(N369="základní",J369,0)</f>
        <v>0</v>
      </c>
      <c r="BF369" s="549">
        <f>IF(N369="snížená",J369,0)</f>
        <v>0</v>
      </c>
      <c r="BG369" s="549">
        <f>IF(N369="zákl. přenesená",J369,0)</f>
        <v>0</v>
      </c>
      <c r="BH369" s="549">
        <f>IF(N369="sníž. přenesená",J369,0)</f>
        <v>0</v>
      </c>
      <c r="BI369" s="549">
        <f>IF(N369="nulová",J369,0)</f>
        <v>0</v>
      </c>
      <c r="BJ369" s="543" t="s">
        <v>83</v>
      </c>
      <c r="BK369" s="549">
        <f>ROUND(I369*H369,2)</f>
        <v>0</v>
      </c>
      <c r="BL369" s="543" t="s">
        <v>239</v>
      </c>
      <c r="BM369" s="548" t="s">
        <v>3411</v>
      </c>
    </row>
    <row r="370" spans="2:65" s="539" customFormat="1" ht="26.65" x14ac:dyDescent="0.25">
      <c r="B370" s="540"/>
      <c r="D370" s="764" t="s">
        <v>2681</v>
      </c>
      <c r="E370" s="714"/>
      <c r="F370" s="765" t="s">
        <v>3412</v>
      </c>
      <c r="G370" s="714"/>
      <c r="H370" s="714"/>
      <c r="I370" s="547"/>
      <c r="J370" s="714"/>
      <c r="L370" s="540"/>
      <c r="M370" s="559"/>
      <c r="T370" s="558"/>
      <c r="AT370" s="543" t="s">
        <v>2681</v>
      </c>
      <c r="AU370" s="543" t="s">
        <v>85</v>
      </c>
    </row>
    <row r="371" spans="2:65" s="539" customFormat="1" ht="24.2" customHeight="1" x14ac:dyDescent="0.25">
      <c r="B371" s="557"/>
      <c r="C371" s="556" t="s">
        <v>1048</v>
      </c>
      <c r="D371" s="759" t="s">
        <v>133</v>
      </c>
      <c r="E371" s="760" t="s">
        <v>3413</v>
      </c>
      <c r="F371" s="761" t="s">
        <v>3414</v>
      </c>
      <c r="G371" s="762" t="s">
        <v>278</v>
      </c>
      <c r="H371" s="763">
        <v>64</v>
      </c>
      <c r="I371" s="555"/>
      <c r="J371" s="775">
        <f>ROUND(I371*H371,2)</f>
        <v>0</v>
      </c>
      <c r="K371" s="554"/>
      <c r="L371" s="540"/>
      <c r="M371" s="553" t="s">
        <v>3</v>
      </c>
      <c r="N371" s="552" t="s">
        <v>46</v>
      </c>
      <c r="P371" s="551">
        <f>O371*H371</f>
        <v>0</v>
      </c>
      <c r="Q371" s="551">
        <v>0</v>
      </c>
      <c r="R371" s="551">
        <f>Q371*H371</f>
        <v>0</v>
      </c>
      <c r="S371" s="551">
        <v>0</v>
      </c>
      <c r="T371" s="550">
        <f>S371*H371</f>
        <v>0</v>
      </c>
      <c r="AR371" s="548" t="s">
        <v>239</v>
      </c>
      <c r="AT371" s="548" t="s">
        <v>133</v>
      </c>
      <c r="AU371" s="548" t="s">
        <v>85</v>
      </c>
      <c r="AY371" s="543" t="s">
        <v>131</v>
      </c>
      <c r="BE371" s="549">
        <f>IF(N371="základní",J371,0)</f>
        <v>0</v>
      </c>
      <c r="BF371" s="549">
        <f>IF(N371="snížená",J371,0)</f>
        <v>0</v>
      </c>
      <c r="BG371" s="549">
        <f>IF(N371="zákl. přenesená",J371,0)</f>
        <v>0</v>
      </c>
      <c r="BH371" s="549">
        <f>IF(N371="sníž. přenesená",J371,0)</f>
        <v>0</v>
      </c>
      <c r="BI371" s="549">
        <f>IF(N371="nulová",J371,0)</f>
        <v>0</v>
      </c>
      <c r="BJ371" s="543" t="s">
        <v>83</v>
      </c>
      <c r="BK371" s="549">
        <f>ROUND(I371*H371,2)</f>
        <v>0</v>
      </c>
      <c r="BL371" s="543" t="s">
        <v>239</v>
      </c>
      <c r="BM371" s="548" t="s">
        <v>3415</v>
      </c>
    </row>
    <row r="372" spans="2:65" s="539" customFormat="1" ht="26.65" x14ac:dyDescent="0.25">
      <c r="B372" s="540"/>
      <c r="D372" s="764" t="s">
        <v>2681</v>
      </c>
      <c r="E372" s="714"/>
      <c r="F372" s="765" t="s">
        <v>3416</v>
      </c>
      <c r="G372" s="714"/>
      <c r="H372" s="714"/>
      <c r="I372" s="547"/>
      <c r="J372" s="714"/>
      <c r="L372" s="540"/>
      <c r="M372" s="559"/>
      <c r="T372" s="558"/>
      <c r="AT372" s="543" t="s">
        <v>2681</v>
      </c>
      <c r="AU372" s="543" t="s">
        <v>85</v>
      </c>
    </row>
    <row r="373" spans="2:65" s="539" customFormat="1" ht="24.2" customHeight="1" x14ac:dyDescent="0.25">
      <c r="B373" s="557"/>
      <c r="C373" s="556" t="s">
        <v>1049</v>
      </c>
      <c r="D373" s="759" t="s">
        <v>133</v>
      </c>
      <c r="E373" s="760" t="s">
        <v>3417</v>
      </c>
      <c r="F373" s="761" t="s">
        <v>3418</v>
      </c>
      <c r="G373" s="762" t="s">
        <v>278</v>
      </c>
      <c r="H373" s="763">
        <v>74</v>
      </c>
      <c r="I373" s="555"/>
      <c r="J373" s="775">
        <f>ROUND(I373*H373,2)</f>
        <v>0</v>
      </c>
      <c r="K373" s="554"/>
      <c r="L373" s="540"/>
      <c r="M373" s="553" t="s">
        <v>3</v>
      </c>
      <c r="N373" s="552" t="s">
        <v>46</v>
      </c>
      <c r="P373" s="551">
        <f>O373*H373</f>
        <v>0</v>
      </c>
      <c r="Q373" s="551">
        <v>0</v>
      </c>
      <c r="R373" s="551">
        <f>Q373*H373</f>
        <v>0</v>
      </c>
      <c r="S373" s="551">
        <v>0</v>
      </c>
      <c r="T373" s="550">
        <f>S373*H373</f>
        <v>0</v>
      </c>
      <c r="AR373" s="548" t="s">
        <v>239</v>
      </c>
      <c r="AT373" s="548" t="s">
        <v>133</v>
      </c>
      <c r="AU373" s="548" t="s">
        <v>85</v>
      </c>
      <c r="AY373" s="543" t="s">
        <v>131</v>
      </c>
      <c r="BE373" s="549">
        <f>IF(N373="základní",J373,0)</f>
        <v>0</v>
      </c>
      <c r="BF373" s="549">
        <f>IF(N373="snížená",J373,0)</f>
        <v>0</v>
      </c>
      <c r="BG373" s="549">
        <f>IF(N373="zákl. přenesená",J373,0)</f>
        <v>0</v>
      </c>
      <c r="BH373" s="549">
        <f>IF(N373="sníž. přenesená",J373,0)</f>
        <v>0</v>
      </c>
      <c r="BI373" s="549">
        <f>IF(N373="nulová",J373,0)</f>
        <v>0</v>
      </c>
      <c r="BJ373" s="543" t="s">
        <v>83</v>
      </c>
      <c r="BK373" s="549">
        <f>ROUND(I373*H373,2)</f>
        <v>0</v>
      </c>
      <c r="BL373" s="543" t="s">
        <v>239</v>
      </c>
      <c r="BM373" s="548" t="s">
        <v>3419</v>
      </c>
    </row>
    <row r="374" spans="2:65" s="539" customFormat="1" ht="26.65" x14ac:dyDescent="0.25">
      <c r="B374" s="540"/>
      <c r="D374" s="764" t="s">
        <v>2681</v>
      </c>
      <c r="E374" s="714"/>
      <c r="F374" s="765" t="s">
        <v>3420</v>
      </c>
      <c r="G374" s="714"/>
      <c r="H374" s="714"/>
      <c r="I374" s="547"/>
      <c r="J374" s="714"/>
      <c r="L374" s="540"/>
      <c r="M374" s="559"/>
      <c r="T374" s="558"/>
      <c r="AT374" s="543" t="s">
        <v>2681</v>
      </c>
      <c r="AU374" s="543" t="s">
        <v>85</v>
      </c>
    </row>
    <row r="375" spans="2:65" s="539" customFormat="1" ht="24.2" customHeight="1" x14ac:dyDescent="0.25">
      <c r="B375" s="557"/>
      <c r="C375" s="556" t="s">
        <v>1050</v>
      </c>
      <c r="D375" s="759" t="s">
        <v>133</v>
      </c>
      <c r="E375" s="760" t="s">
        <v>3421</v>
      </c>
      <c r="F375" s="761" t="s">
        <v>3422</v>
      </c>
      <c r="G375" s="762" t="s">
        <v>278</v>
      </c>
      <c r="H375" s="763">
        <v>36</v>
      </c>
      <c r="I375" s="555"/>
      <c r="J375" s="775">
        <f>ROUND(I375*H375,2)</f>
        <v>0</v>
      </c>
      <c r="K375" s="554"/>
      <c r="L375" s="540"/>
      <c r="M375" s="553" t="s">
        <v>3</v>
      </c>
      <c r="N375" s="552" t="s">
        <v>46</v>
      </c>
      <c r="P375" s="551">
        <f>O375*H375</f>
        <v>0</v>
      </c>
      <c r="Q375" s="551">
        <v>0</v>
      </c>
      <c r="R375" s="551">
        <f>Q375*H375</f>
        <v>0</v>
      </c>
      <c r="S375" s="551">
        <v>0</v>
      </c>
      <c r="T375" s="550">
        <f>S375*H375</f>
        <v>0</v>
      </c>
      <c r="AR375" s="548" t="s">
        <v>239</v>
      </c>
      <c r="AT375" s="548" t="s">
        <v>133</v>
      </c>
      <c r="AU375" s="548" t="s">
        <v>85</v>
      </c>
      <c r="AY375" s="543" t="s">
        <v>131</v>
      </c>
      <c r="BE375" s="549">
        <f>IF(N375="základní",J375,0)</f>
        <v>0</v>
      </c>
      <c r="BF375" s="549">
        <f>IF(N375="snížená",J375,0)</f>
        <v>0</v>
      </c>
      <c r="BG375" s="549">
        <f>IF(N375="zákl. přenesená",J375,0)</f>
        <v>0</v>
      </c>
      <c r="BH375" s="549">
        <f>IF(N375="sníž. přenesená",J375,0)</f>
        <v>0</v>
      </c>
      <c r="BI375" s="549">
        <f>IF(N375="nulová",J375,0)</f>
        <v>0</v>
      </c>
      <c r="BJ375" s="543" t="s">
        <v>83</v>
      </c>
      <c r="BK375" s="549">
        <f>ROUND(I375*H375,2)</f>
        <v>0</v>
      </c>
      <c r="BL375" s="543" t="s">
        <v>239</v>
      </c>
      <c r="BM375" s="548" t="s">
        <v>3423</v>
      </c>
    </row>
    <row r="376" spans="2:65" s="539" customFormat="1" ht="26.65" x14ac:dyDescent="0.25">
      <c r="B376" s="540"/>
      <c r="D376" s="764" t="s">
        <v>2681</v>
      </c>
      <c r="E376" s="714"/>
      <c r="F376" s="765" t="s">
        <v>3424</v>
      </c>
      <c r="G376" s="714"/>
      <c r="H376" s="714"/>
      <c r="I376" s="547"/>
      <c r="J376" s="714"/>
      <c r="L376" s="540"/>
      <c r="M376" s="559"/>
      <c r="T376" s="558"/>
      <c r="AT376" s="543" t="s">
        <v>2681</v>
      </c>
      <c r="AU376" s="543" t="s">
        <v>85</v>
      </c>
    </row>
    <row r="377" spans="2:65" s="539" customFormat="1" ht="21.75" customHeight="1" x14ac:dyDescent="0.25">
      <c r="B377" s="557"/>
      <c r="C377" s="556" t="s">
        <v>1051</v>
      </c>
      <c r="D377" s="759" t="s">
        <v>133</v>
      </c>
      <c r="E377" s="760" t="s">
        <v>3425</v>
      </c>
      <c r="F377" s="761" t="s">
        <v>3426</v>
      </c>
      <c r="G377" s="762" t="s">
        <v>194</v>
      </c>
      <c r="H377" s="763">
        <v>4</v>
      </c>
      <c r="I377" s="555"/>
      <c r="J377" s="775">
        <f>ROUND(I377*H377,2)</f>
        <v>0</v>
      </c>
      <c r="K377" s="554"/>
      <c r="L377" s="540"/>
      <c r="M377" s="553" t="s">
        <v>3</v>
      </c>
      <c r="N377" s="552" t="s">
        <v>46</v>
      </c>
      <c r="P377" s="551">
        <f>O377*H377</f>
        <v>0</v>
      </c>
      <c r="Q377" s="551">
        <v>1.25E-3</v>
      </c>
      <c r="R377" s="551">
        <f>Q377*H377</f>
        <v>5.0000000000000001E-3</v>
      </c>
      <c r="S377" s="551">
        <v>0</v>
      </c>
      <c r="T377" s="550">
        <f>S377*H377</f>
        <v>0</v>
      </c>
      <c r="AR377" s="548" t="s">
        <v>239</v>
      </c>
      <c r="AT377" s="548" t="s">
        <v>133</v>
      </c>
      <c r="AU377" s="548" t="s">
        <v>85</v>
      </c>
      <c r="AY377" s="543" t="s">
        <v>131</v>
      </c>
      <c r="BE377" s="549">
        <f>IF(N377="základní",J377,0)</f>
        <v>0</v>
      </c>
      <c r="BF377" s="549">
        <f>IF(N377="snížená",J377,0)</f>
        <v>0</v>
      </c>
      <c r="BG377" s="549">
        <f>IF(N377="zákl. přenesená",J377,0)</f>
        <v>0</v>
      </c>
      <c r="BH377" s="549">
        <f>IF(N377="sníž. přenesená",J377,0)</f>
        <v>0</v>
      </c>
      <c r="BI377" s="549">
        <f>IF(N377="nulová",J377,0)</f>
        <v>0</v>
      </c>
      <c r="BJ377" s="543" t="s">
        <v>83</v>
      </c>
      <c r="BK377" s="549">
        <f>ROUND(I377*H377,2)</f>
        <v>0</v>
      </c>
      <c r="BL377" s="543" t="s">
        <v>239</v>
      </c>
      <c r="BM377" s="548" t="s">
        <v>3427</v>
      </c>
    </row>
    <row r="378" spans="2:65" s="539" customFormat="1" ht="17.8" x14ac:dyDescent="0.25">
      <c r="B378" s="540"/>
      <c r="D378" s="764" t="s">
        <v>2681</v>
      </c>
      <c r="E378" s="714"/>
      <c r="F378" s="765" t="s">
        <v>3428</v>
      </c>
      <c r="G378" s="714"/>
      <c r="H378" s="714"/>
      <c r="I378" s="547"/>
      <c r="J378" s="714"/>
      <c r="L378" s="540"/>
      <c r="M378" s="559"/>
      <c r="T378" s="558"/>
      <c r="AT378" s="543" t="s">
        <v>2681</v>
      </c>
      <c r="AU378" s="543" t="s">
        <v>85</v>
      </c>
    </row>
    <row r="379" spans="2:65" s="539" customFormat="1" ht="16.5" customHeight="1" x14ac:dyDescent="0.25">
      <c r="B379" s="557"/>
      <c r="C379" s="574" t="s">
        <v>1405</v>
      </c>
      <c r="D379" s="766" t="s">
        <v>145</v>
      </c>
      <c r="E379" s="767" t="s">
        <v>3429</v>
      </c>
      <c r="F379" s="768" t="s">
        <v>3430</v>
      </c>
      <c r="G379" s="769" t="s">
        <v>201</v>
      </c>
      <c r="H379" s="770">
        <v>2</v>
      </c>
      <c r="I379" s="573"/>
      <c r="J379" s="776">
        <f>ROUND(I379*H379,2)</f>
        <v>0</v>
      </c>
      <c r="K379" s="572"/>
      <c r="L379" s="571"/>
      <c r="M379" s="570" t="s">
        <v>3</v>
      </c>
      <c r="N379" s="569" t="s">
        <v>46</v>
      </c>
      <c r="P379" s="551">
        <f>O379*H379</f>
        <v>0</v>
      </c>
      <c r="Q379" s="551">
        <v>0</v>
      </c>
      <c r="R379" s="551">
        <f>Q379*H379</f>
        <v>0</v>
      </c>
      <c r="S379" s="551">
        <v>0</v>
      </c>
      <c r="T379" s="550">
        <f>S379*H379</f>
        <v>0</v>
      </c>
      <c r="AR379" s="548" t="s">
        <v>245</v>
      </c>
      <c r="AT379" s="548" t="s">
        <v>145</v>
      </c>
      <c r="AU379" s="548" t="s">
        <v>85</v>
      </c>
      <c r="AY379" s="543" t="s">
        <v>131</v>
      </c>
      <c r="BE379" s="549">
        <f>IF(N379="základní",J379,0)</f>
        <v>0</v>
      </c>
      <c r="BF379" s="549">
        <f>IF(N379="snížená",J379,0)</f>
        <v>0</v>
      </c>
      <c r="BG379" s="549">
        <f>IF(N379="zákl. přenesená",J379,0)</f>
        <v>0</v>
      </c>
      <c r="BH379" s="549">
        <f>IF(N379="sníž. přenesená",J379,0)</f>
        <v>0</v>
      </c>
      <c r="BI379" s="549">
        <f>IF(N379="nulová",J379,0)</f>
        <v>0</v>
      </c>
      <c r="BJ379" s="543" t="s">
        <v>83</v>
      </c>
      <c r="BK379" s="549">
        <f>ROUND(I379*H379,2)</f>
        <v>0</v>
      </c>
      <c r="BL379" s="543" t="s">
        <v>239</v>
      </c>
      <c r="BM379" s="548" t="s">
        <v>3431</v>
      </c>
    </row>
    <row r="380" spans="2:65" s="539" customFormat="1" ht="24.2" customHeight="1" x14ac:dyDescent="0.25">
      <c r="B380" s="557"/>
      <c r="C380" s="556" t="s">
        <v>1408</v>
      </c>
      <c r="D380" s="759" t="s">
        <v>133</v>
      </c>
      <c r="E380" s="760" t="s">
        <v>3432</v>
      </c>
      <c r="F380" s="761" t="s">
        <v>3433</v>
      </c>
      <c r="G380" s="762" t="s">
        <v>148</v>
      </c>
      <c r="H380" s="763">
        <v>3.823</v>
      </c>
      <c r="I380" s="555"/>
      <c r="J380" s="775">
        <f>ROUND(I380*H380,2)</f>
        <v>0</v>
      </c>
      <c r="K380" s="554"/>
      <c r="L380" s="540"/>
      <c r="M380" s="553" t="s">
        <v>3</v>
      </c>
      <c r="N380" s="552" t="s">
        <v>46</v>
      </c>
      <c r="P380" s="551">
        <f>O380*H380</f>
        <v>0</v>
      </c>
      <c r="Q380" s="551">
        <v>0</v>
      </c>
      <c r="R380" s="551">
        <f>Q380*H380</f>
        <v>0</v>
      </c>
      <c r="S380" s="551">
        <v>0</v>
      </c>
      <c r="T380" s="550">
        <f>S380*H380</f>
        <v>0</v>
      </c>
      <c r="AR380" s="548" t="s">
        <v>239</v>
      </c>
      <c r="AT380" s="548" t="s">
        <v>133</v>
      </c>
      <c r="AU380" s="548" t="s">
        <v>85</v>
      </c>
      <c r="AY380" s="543" t="s">
        <v>131</v>
      </c>
      <c r="BE380" s="549">
        <f>IF(N380="základní",J380,0)</f>
        <v>0</v>
      </c>
      <c r="BF380" s="549">
        <f>IF(N380="snížená",J380,0)</f>
        <v>0</v>
      </c>
      <c r="BG380" s="549">
        <f>IF(N380="zákl. přenesená",J380,0)</f>
        <v>0</v>
      </c>
      <c r="BH380" s="549">
        <f>IF(N380="sníž. přenesená",J380,0)</f>
        <v>0</v>
      </c>
      <c r="BI380" s="549">
        <f>IF(N380="nulová",J380,0)</f>
        <v>0</v>
      </c>
      <c r="BJ380" s="543" t="s">
        <v>83</v>
      </c>
      <c r="BK380" s="549">
        <f>ROUND(I380*H380,2)</f>
        <v>0</v>
      </c>
      <c r="BL380" s="543" t="s">
        <v>239</v>
      </c>
      <c r="BM380" s="548" t="s">
        <v>3434</v>
      </c>
    </row>
    <row r="381" spans="2:65" s="539" customFormat="1" ht="26.65" x14ac:dyDescent="0.25">
      <c r="B381" s="540"/>
      <c r="D381" s="764" t="s">
        <v>2681</v>
      </c>
      <c r="E381" s="714"/>
      <c r="F381" s="765" t="s">
        <v>3435</v>
      </c>
      <c r="G381" s="714"/>
      <c r="H381" s="714"/>
      <c r="I381" s="547"/>
      <c r="J381" s="714"/>
      <c r="L381" s="540"/>
      <c r="M381" s="559"/>
      <c r="T381" s="558"/>
      <c r="AT381" s="543" t="s">
        <v>2681</v>
      </c>
      <c r="AU381" s="543" t="s">
        <v>85</v>
      </c>
    </row>
    <row r="382" spans="2:65" s="560" customFormat="1" ht="22.8" customHeight="1" x14ac:dyDescent="0.3">
      <c r="B382" s="567"/>
      <c r="D382" s="756" t="s">
        <v>74</v>
      </c>
      <c r="E382" s="758" t="s">
        <v>3436</v>
      </c>
      <c r="F382" s="758" t="s">
        <v>3437</v>
      </c>
      <c r="G382" s="755"/>
      <c r="H382" s="755"/>
      <c r="I382" s="568"/>
      <c r="J382" s="774">
        <f>BK382</f>
        <v>0</v>
      </c>
      <c r="L382" s="567"/>
      <c r="M382" s="566"/>
      <c r="P382" s="565">
        <f>SUM(P383:P482)</f>
        <v>0</v>
      </c>
      <c r="R382" s="565">
        <f>SUM(R383:R482)</f>
        <v>1.5471199999999994</v>
      </c>
      <c r="T382" s="564">
        <f>SUM(T383:T482)</f>
        <v>0</v>
      </c>
      <c r="AR382" s="562" t="s">
        <v>85</v>
      </c>
      <c r="AT382" s="563" t="s">
        <v>74</v>
      </c>
      <c r="AU382" s="563" t="s">
        <v>83</v>
      </c>
      <c r="AY382" s="562" t="s">
        <v>131</v>
      </c>
      <c r="BK382" s="561">
        <f>SUM(BK383:BK482)</f>
        <v>0</v>
      </c>
    </row>
    <row r="383" spans="2:65" s="539" customFormat="1" ht="24.2" customHeight="1" x14ac:dyDescent="0.25">
      <c r="B383" s="557"/>
      <c r="C383" s="556" t="s">
        <v>1412</v>
      </c>
      <c r="D383" s="759" t="s">
        <v>133</v>
      </c>
      <c r="E383" s="760" t="s">
        <v>3438</v>
      </c>
      <c r="F383" s="761" t="s">
        <v>3439</v>
      </c>
      <c r="G383" s="762" t="s">
        <v>291</v>
      </c>
      <c r="H383" s="763">
        <v>1</v>
      </c>
      <c r="I383" s="555"/>
      <c r="J383" s="775">
        <f>ROUND(I383*H383,2)</f>
        <v>0</v>
      </c>
      <c r="K383" s="554"/>
      <c r="L383" s="540"/>
      <c r="M383" s="553" t="s">
        <v>3</v>
      </c>
      <c r="N383" s="552" t="s">
        <v>46</v>
      </c>
      <c r="P383" s="551">
        <f>O383*H383</f>
        <v>0</v>
      </c>
      <c r="Q383" s="551">
        <v>9.3900000000000008E-3</v>
      </c>
      <c r="R383" s="551">
        <f>Q383*H383</f>
        <v>9.3900000000000008E-3</v>
      </c>
      <c r="S383" s="551">
        <v>0</v>
      </c>
      <c r="T383" s="550">
        <f>S383*H383</f>
        <v>0</v>
      </c>
      <c r="AR383" s="548" t="s">
        <v>239</v>
      </c>
      <c r="AT383" s="548" t="s">
        <v>133</v>
      </c>
      <c r="AU383" s="548" t="s">
        <v>85</v>
      </c>
      <c r="AY383" s="543" t="s">
        <v>131</v>
      </c>
      <c r="BE383" s="549">
        <f>IF(N383="základní",J383,0)</f>
        <v>0</v>
      </c>
      <c r="BF383" s="549">
        <f>IF(N383="snížená",J383,0)</f>
        <v>0</v>
      </c>
      <c r="BG383" s="549">
        <f>IF(N383="zákl. přenesená",J383,0)</f>
        <v>0</v>
      </c>
      <c r="BH383" s="549">
        <f>IF(N383="sníž. přenesená",J383,0)</f>
        <v>0</v>
      </c>
      <c r="BI383" s="549">
        <f>IF(N383="nulová",J383,0)</f>
        <v>0</v>
      </c>
      <c r="BJ383" s="543" t="s">
        <v>83</v>
      </c>
      <c r="BK383" s="549">
        <f>ROUND(I383*H383,2)</f>
        <v>0</v>
      </c>
      <c r="BL383" s="543" t="s">
        <v>239</v>
      </c>
      <c r="BM383" s="548" t="s">
        <v>3440</v>
      </c>
    </row>
    <row r="384" spans="2:65" s="539" customFormat="1" x14ac:dyDescent="0.25">
      <c r="B384" s="540"/>
      <c r="D384" s="764" t="s">
        <v>2681</v>
      </c>
      <c r="E384" s="714"/>
      <c r="F384" s="765" t="s">
        <v>3441</v>
      </c>
      <c r="G384" s="714"/>
      <c r="H384" s="714"/>
      <c r="I384" s="547"/>
      <c r="J384" s="714"/>
      <c r="L384" s="540"/>
      <c r="M384" s="559"/>
      <c r="T384" s="558"/>
      <c r="AT384" s="543" t="s">
        <v>2681</v>
      </c>
      <c r="AU384" s="543" t="s">
        <v>85</v>
      </c>
    </row>
    <row r="385" spans="2:65" s="539" customFormat="1" ht="24.2" customHeight="1" x14ac:dyDescent="0.25">
      <c r="B385" s="557"/>
      <c r="C385" s="574" t="s">
        <v>1416</v>
      </c>
      <c r="D385" s="766" t="s">
        <v>145</v>
      </c>
      <c r="E385" s="767" t="s">
        <v>3442</v>
      </c>
      <c r="F385" s="768" t="s">
        <v>3443</v>
      </c>
      <c r="G385" s="769" t="s">
        <v>194</v>
      </c>
      <c r="H385" s="770">
        <v>1</v>
      </c>
      <c r="I385" s="573"/>
      <c r="J385" s="776">
        <f>ROUND(I385*H385,2)</f>
        <v>0</v>
      </c>
      <c r="K385" s="572"/>
      <c r="L385" s="571"/>
      <c r="M385" s="570" t="s">
        <v>3</v>
      </c>
      <c r="N385" s="569" t="s">
        <v>46</v>
      </c>
      <c r="P385" s="551">
        <f>O385*H385</f>
        <v>0</v>
      </c>
      <c r="Q385" s="551">
        <v>1.2999999999999999E-2</v>
      </c>
      <c r="R385" s="551">
        <f>Q385*H385</f>
        <v>1.2999999999999999E-2</v>
      </c>
      <c r="S385" s="551">
        <v>0</v>
      </c>
      <c r="T385" s="550">
        <f>S385*H385</f>
        <v>0</v>
      </c>
      <c r="AR385" s="548" t="s">
        <v>245</v>
      </c>
      <c r="AT385" s="548" t="s">
        <v>145</v>
      </c>
      <c r="AU385" s="548" t="s">
        <v>85</v>
      </c>
      <c r="AY385" s="543" t="s">
        <v>131</v>
      </c>
      <c r="BE385" s="549">
        <f>IF(N385="základní",J385,0)</f>
        <v>0</v>
      </c>
      <c r="BF385" s="549">
        <f>IF(N385="snížená",J385,0)</f>
        <v>0</v>
      </c>
      <c r="BG385" s="549">
        <f>IF(N385="zákl. přenesená",J385,0)</f>
        <v>0</v>
      </c>
      <c r="BH385" s="549">
        <f>IF(N385="sníž. přenesená",J385,0)</f>
        <v>0</v>
      </c>
      <c r="BI385" s="549">
        <f>IF(N385="nulová",J385,0)</f>
        <v>0</v>
      </c>
      <c r="BJ385" s="543" t="s">
        <v>83</v>
      </c>
      <c r="BK385" s="549">
        <f>ROUND(I385*H385,2)</f>
        <v>0</v>
      </c>
      <c r="BL385" s="543" t="s">
        <v>239</v>
      </c>
      <c r="BM385" s="548" t="s">
        <v>3444</v>
      </c>
    </row>
    <row r="386" spans="2:65" s="539" customFormat="1" ht="17.8" x14ac:dyDescent="0.25">
      <c r="B386" s="540"/>
      <c r="D386" s="764" t="s">
        <v>2681</v>
      </c>
      <c r="E386" s="714"/>
      <c r="F386" s="765" t="s">
        <v>3445</v>
      </c>
      <c r="G386" s="714"/>
      <c r="H386" s="714"/>
      <c r="I386" s="547"/>
      <c r="J386" s="714"/>
      <c r="L386" s="540"/>
      <c r="M386" s="559"/>
      <c r="T386" s="558"/>
      <c r="AT386" s="543" t="s">
        <v>2681</v>
      </c>
      <c r="AU386" s="543" t="s">
        <v>85</v>
      </c>
    </row>
    <row r="387" spans="2:65" s="539" customFormat="1" ht="24.2" customHeight="1" x14ac:dyDescent="0.25">
      <c r="B387" s="557"/>
      <c r="C387" s="556" t="s">
        <v>1420</v>
      </c>
      <c r="D387" s="759" t="s">
        <v>133</v>
      </c>
      <c r="E387" s="760" t="s">
        <v>3446</v>
      </c>
      <c r="F387" s="761" t="s">
        <v>3447</v>
      </c>
      <c r="G387" s="762" t="s">
        <v>291</v>
      </c>
      <c r="H387" s="763">
        <v>5</v>
      </c>
      <c r="I387" s="555"/>
      <c r="J387" s="775">
        <f>ROUND(I387*H387,2)</f>
        <v>0</v>
      </c>
      <c r="K387" s="554"/>
      <c r="L387" s="540"/>
      <c r="M387" s="553" t="s">
        <v>3</v>
      </c>
      <c r="N387" s="552" t="s">
        <v>46</v>
      </c>
      <c r="P387" s="551">
        <f>O387*H387</f>
        <v>0</v>
      </c>
      <c r="Q387" s="551">
        <v>1.149E-2</v>
      </c>
      <c r="R387" s="551">
        <f>Q387*H387</f>
        <v>5.7450000000000001E-2</v>
      </c>
      <c r="S387" s="551">
        <v>0</v>
      </c>
      <c r="T387" s="550">
        <f>S387*H387</f>
        <v>0</v>
      </c>
      <c r="AR387" s="548" t="s">
        <v>239</v>
      </c>
      <c r="AT387" s="548" t="s">
        <v>133</v>
      </c>
      <c r="AU387" s="548" t="s">
        <v>85</v>
      </c>
      <c r="AY387" s="543" t="s">
        <v>131</v>
      </c>
      <c r="BE387" s="549">
        <f>IF(N387="základní",J387,0)</f>
        <v>0</v>
      </c>
      <c r="BF387" s="549">
        <f>IF(N387="snížená",J387,0)</f>
        <v>0</v>
      </c>
      <c r="BG387" s="549">
        <f>IF(N387="zákl. přenesená",J387,0)</f>
        <v>0</v>
      </c>
      <c r="BH387" s="549">
        <f>IF(N387="sníž. přenesená",J387,0)</f>
        <v>0</v>
      </c>
      <c r="BI387" s="549">
        <f>IF(N387="nulová",J387,0)</f>
        <v>0</v>
      </c>
      <c r="BJ387" s="543" t="s">
        <v>83</v>
      </c>
      <c r="BK387" s="549">
        <f>ROUND(I387*H387,2)</f>
        <v>0</v>
      </c>
      <c r="BL387" s="543" t="s">
        <v>239</v>
      </c>
      <c r="BM387" s="548" t="s">
        <v>3448</v>
      </c>
    </row>
    <row r="388" spans="2:65" s="539" customFormat="1" x14ac:dyDescent="0.25">
      <c r="B388" s="540"/>
      <c r="D388" s="764" t="s">
        <v>2681</v>
      </c>
      <c r="E388" s="714"/>
      <c r="F388" s="765" t="s">
        <v>3449</v>
      </c>
      <c r="G388" s="714"/>
      <c r="H388" s="714"/>
      <c r="I388" s="547"/>
      <c r="J388" s="714"/>
      <c r="L388" s="540"/>
      <c r="M388" s="559"/>
      <c r="T388" s="558"/>
      <c r="AT388" s="543" t="s">
        <v>2681</v>
      </c>
      <c r="AU388" s="543" t="s">
        <v>85</v>
      </c>
    </row>
    <row r="389" spans="2:65" s="539" customFormat="1" ht="24.2" customHeight="1" x14ac:dyDescent="0.25">
      <c r="B389" s="557"/>
      <c r="C389" s="574" t="s">
        <v>1424</v>
      </c>
      <c r="D389" s="766" t="s">
        <v>145</v>
      </c>
      <c r="E389" s="767" t="s">
        <v>3450</v>
      </c>
      <c r="F389" s="768" t="s">
        <v>3451</v>
      </c>
      <c r="G389" s="769" t="s">
        <v>194</v>
      </c>
      <c r="H389" s="770">
        <v>5</v>
      </c>
      <c r="I389" s="573"/>
      <c r="J389" s="776">
        <f>ROUND(I389*H389,2)</f>
        <v>0</v>
      </c>
      <c r="K389" s="572"/>
      <c r="L389" s="571"/>
      <c r="M389" s="570" t="s">
        <v>3</v>
      </c>
      <c r="N389" s="569" t="s">
        <v>46</v>
      </c>
      <c r="P389" s="551">
        <f>O389*H389</f>
        <v>0</v>
      </c>
      <c r="Q389" s="551">
        <v>1.6E-2</v>
      </c>
      <c r="R389" s="551">
        <f>Q389*H389</f>
        <v>0.08</v>
      </c>
      <c r="S389" s="551">
        <v>0</v>
      </c>
      <c r="T389" s="550">
        <f>S389*H389</f>
        <v>0</v>
      </c>
      <c r="AR389" s="548" t="s">
        <v>245</v>
      </c>
      <c r="AT389" s="548" t="s">
        <v>145</v>
      </c>
      <c r="AU389" s="548" t="s">
        <v>85</v>
      </c>
      <c r="AY389" s="543" t="s">
        <v>131</v>
      </c>
      <c r="BE389" s="549">
        <f>IF(N389="základní",J389,0)</f>
        <v>0</v>
      </c>
      <c r="BF389" s="549">
        <f>IF(N389="snížená",J389,0)</f>
        <v>0</v>
      </c>
      <c r="BG389" s="549">
        <f>IF(N389="zákl. přenesená",J389,0)</f>
        <v>0</v>
      </c>
      <c r="BH389" s="549">
        <f>IF(N389="sníž. přenesená",J389,0)</f>
        <v>0</v>
      </c>
      <c r="BI389" s="549">
        <f>IF(N389="nulová",J389,0)</f>
        <v>0</v>
      </c>
      <c r="BJ389" s="543" t="s">
        <v>83</v>
      </c>
      <c r="BK389" s="549">
        <f>ROUND(I389*H389,2)</f>
        <v>0</v>
      </c>
      <c r="BL389" s="543" t="s">
        <v>239</v>
      </c>
      <c r="BM389" s="548" t="s">
        <v>3452</v>
      </c>
    </row>
    <row r="390" spans="2:65" s="539" customFormat="1" ht="17.8" x14ac:dyDescent="0.25">
      <c r="B390" s="540"/>
      <c r="D390" s="764" t="s">
        <v>2681</v>
      </c>
      <c r="E390" s="714"/>
      <c r="F390" s="765" t="s">
        <v>3445</v>
      </c>
      <c r="G390" s="714"/>
      <c r="H390" s="714"/>
      <c r="I390" s="547"/>
      <c r="J390" s="714"/>
      <c r="L390" s="540"/>
      <c r="M390" s="559"/>
      <c r="T390" s="558"/>
      <c r="AT390" s="543" t="s">
        <v>2681</v>
      </c>
      <c r="AU390" s="543" t="s">
        <v>85</v>
      </c>
    </row>
    <row r="391" spans="2:65" s="539" customFormat="1" ht="24.2" customHeight="1" x14ac:dyDescent="0.25">
      <c r="B391" s="557"/>
      <c r="C391" s="556" t="s">
        <v>1428</v>
      </c>
      <c r="D391" s="759" t="s">
        <v>133</v>
      </c>
      <c r="E391" s="760" t="s">
        <v>3453</v>
      </c>
      <c r="F391" s="761" t="s">
        <v>3454</v>
      </c>
      <c r="G391" s="762" t="s">
        <v>291</v>
      </c>
      <c r="H391" s="763">
        <v>1</v>
      </c>
      <c r="I391" s="555"/>
      <c r="J391" s="775">
        <f>ROUND(I391*H391,2)</f>
        <v>0</v>
      </c>
      <c r="K391" s="554"/>
      <c r="L391" s="540"/>
      <c r="M391" s="553" t="s">
        <v>3</v>
      </c>
      <c r="N391" s="552" t="s">
        <v>46</v>
      </c>
      <c r="P391" s="551">
        <f>O391*H391</f>
        <v>0</v>
      </c>
      <c r="Q391" s="551">
        <v>2.2780000000000002E-2</v>
      </c>
      <c r="R391" s="551">
        <f>Q391*H391</f>
        <v>2.2780000000000002E-2</v>
      </c>
      <c r="S391" s="551">
        <v>0</v>
      </c>
      <c r="T391" s="550">
        <f>S391*H391</f>
        <v>0</v>
      </c>
      <c r="AR391" s="548" t="s">
        <v>239</v>
      </c>
      <c r="AT391" s="548" t="s">
        <v>133</v>
      </c>
      <c r="AU391" s="548" t="s">
        <v>85</v>
      </c>
      <c r="AY391" s="543" t="s">
        <v>131</v>
      </c>
      <c r="BE391" s="549">
        <f>IF(N391="základní",J391,0)</f>
        <v>0</v>
      </c>
      <c r="BF391" s="549">
        <f>IF(N391="snížená",J391,0)</f>
        <v>0</v>
      </c>
      <c r="BG391" s="549">
        <f>IF(N391="zákl. přenesená",J391,0)</f>
        <v>0</v>
      </c>
      <c r="BH391" s="549">
        <f>IF(N391="sníž. přenesená",J391,0)</f>
        <v>0</v>
      </c>
      <c r="BI391" s="549">
        <f>IF(N391="nulová",J391,0)</f>
        <v>0</v>
      </c>
      <c r="BJ391" s="543" t="s">
        <v>83</v>
      </c>
      <c r="BK391" s="549">
        <f>ROUND(I391*H391,2)</f>
        <v>0</v>
      </c>
      <c r="BL391" s="543" t="s">
        <v>239</v>
      </c>
      <c r="BM391" s="548" t="s">
        <v>3455</v>
      </c>
    </row>
    <row r="392" spans="2:65" s="539" customFormat="1" x14ac:dyDescent="0.25">
      <c r="B392" s="540"/>
      <c r="D392" s="764" t="s">
        <v>2681</v>
      </c>
      <c r="E392" s="714"/>
      <c r="F392" s="765" t="s">
        <v>3456</v>
      </c>
      <c r="G392" s="714"/>
      <c r="H392" s="714"/>
      <c r="I392" s="547"/>
      <c r="J392" s="714"/>
      <c r="L392" s="540"/>
      <c r="M392" s="559"/>
      <c r="T392" s="558"/>
      <c r="AT392" s="543" t="s">
        <v>2681</v>
      </c>
      <c r="AU392" s="543" t="s">
        <v>85</v>
      </c>
    </row>
    <row r="393" spans="2:65" s="539" customFormat="1" ht="37.75" customHeight="1" x14ac:dyDescent="0.25">
      <c r="B393" s="557"/>
      <c r="C393" s="574" t="s">
        <v>1432</v>
      </c>
      <c r="D393" s="766" t="s">
        <v>145</v>
      </c>
      <c r="E393" s="767" t="s">
        <v>3457</v>
      </c>
      <c r="F393" s="768" t="s">
        <v>3458</v>
      </c>
      <c r="G393" s="769" t="s">
        <v>194</v>
      </c>
      <c r="H393" s="770">
        <v>1</v>
      </c>
      <c r="I393" s="573"/>
      <c r="J393" s="776">
        <f>ROUND(I393*H393,2)</f>
        <v>0</v>
      </c>
      <c r="K393" s="572"/>
      <c r="L393" s="571"/>
      <c r="M393" s="570" t="s">
        <v>3</v>
      </c>
      <c r="N393" s="569" t="s">
        <v>46</v>
      </c>
      <c r="P393" s="551">
        <f>O393*H393</f>
        <v>0</v>
      </c>
      <c r="Q393" s="551">
        <v>0.03</v>
      </c>
      <c r="R393" s="551">
        <f>Q393*H393</f>
        <v>0.03</v>
      </c>
      <c r="S393" s="551">
        <v>0</v>
      </c>
      <c r="T393" s="550">
        <f>S393*H393</f>
        <v>0</v>
      </c>
      <c r="AR393" s="548" t="s">
        <v>245</v>
      </c>
      <c r="AT393" s="548" t="s">
        <v>145</v>
      </c>
      <c r="AU393" s="548" t="s">
        <v>85</v>
      </c>
      <c r="AY393" s="543" t="s">
        <v>131</v>
      </c>
      <c r="BE393" s="549">
        <f>IF(N393="základní",J393,0)</f>
        <v>0</v>
      </c>
      <c r="BF393" s="549">
        <f>IF(N393="snížená",J393,0)</f>
        <v>0</v>
      </c>
      <c r="BG393" s="549">
        <f>IF(N393="zákl. přenesená",J393,0)</f>
        <v>0</v>
      </c>
      <c r="BH393" s="549">
        <f>IF(N393="sníž. přenesená",J393,0)</f>
        <v>0</v>
      </c>
      <c r="BI393" s="549">
        <f>IF(N393="nulová",J393,0)</f>
        <v>0</v>
      </c>
      <c r="BJ393" s="543" t="s">
        <v>83</v>
      </c>
      <c r="BK393" s="549">
        <f>ROUND(I393*H393,2)</f>
        <v>0</v>
      </c>
      <c r="BL393" s="543" t="s">
        <v>239</v>
      </c>
      <c r="BM393" s="548" t="s">
        <v>3459</v>
      </c>
    </row>
    <row r="394" spans="2:65" s="539" customFormat="1" ht="17.8" x14ac:dyDescent="0.25">
      <c r="B394" s="540"/>
      <c r="D394" s="764" t="s">
        <v>2681</v>
      </c>
      <c r="E394" s="714"/>
      <c r="F394" s="765" t="s">
        <v>3445</v>
      </c>
      <c r="G394" s="714"/>
      <c r="H394" s="714"/>
      <c r="I394" s="547"/>
      <c r="J394" s="714"/>
      <c r="L394" s="540"/>
      <c r="M394" s="559"/>
      <c r="T394" s="558"/>
      <c r="AT394" s="543" t="s">
        <v>2681</v>
      </c>
      <c r="AU394" s="543" t="s">
        <v>85</v>
      </c>
    </row>
    <row r="395" spans="2:65" s="539" customFormat="1" ht="24.2" customHeight="1" x14ac:dyDescent="0.25">
      <c r="B395" s="557"/>
      <c r="C395" s="556" t="s">
        <v>1434</v>
      </c>
      <c r="D395" s="759" t="s">
        <v>133</v>
      </c>
      <c r="E395" s="760" t="s">
        <v>3460</v>
      </c>
      <c r="F395" s="761" t="s">
        <v>3461</v>
      </c>
      <c r="G395" s="762" t="s">
        <v>291</v>
      </c>
      <c r="H395" s="763">
        <v>4</v>
      </c>
      <c r="I395" s="555"/>
      <c r="J395" s="775">
        <f>ROUND(I395*H395,2)</f>
        <v>0</v>
      </c>
      <c r="K395" s="554"/>
      <c r="L395" s="540"/>
      <c r="M395" s="553" t="s">
        <v>3</v>
      </c>
      <c r="N395" s="552" t="s">
        <v>46</v>
      </c>
      <c r="P395" s="551">
        <f>O395*H395</f>
        <v>0</v>
      </c>
      <c r="Q395" s="551">
        <v>1.3089999999999999E-2</v>
      </c>
      <c r="R395" s="551">
        <f>Q395*H395</f>
        <v>5.2359999999999997E-2</v>
      </c>
      <c r="S395" s="551">
        <v>0</v>
      </c>
      <c r="T395" s="550">
        <f>S395*H395</f>
        <v>0</v>
      </c>
      <c r="AR395" s="548" t="s">
        <v>239</v>
      </c>
      <c r="AT395" s="548" t="s">
        <v>133</v>
      </c>
      <c r="AU395" s="548" t="s">
        <v>85</v>
      </c>
      <c r="AY395" s="543" t="s">
        <v>131</v>
      </c>
      <c r="BE395" s="549">
        <f>IF(N395="základní",J395,0)</f>
        <v>0</v>
      </c>
      <c r="BF395" s="549">
        <f>IF(N395="snížená",J395,0)</f>
        <v>0</v>
      </c>
      <c r="BG395" s="549">
        <f>IF(N395="zákl. přenesená",J395,0)</f>
        <v>0</v>
      </c>
      <c r="BH395" s="549">
        <f>IF(N395="sníž. přenesená",J395,0)</f>
        <v>0</v>
      </c>
      <c r="BI395" s="549">
        <f>IF(N395="nulová",J395,0)</f>
        <v>0</v>
      </c>
      <c r="BJ395" s="543" t="s">
        <v>83</v>
      </c>
      <c r="BK395" s="549">
        <f>ROUND(I395*H395,2)</f>
        <v>0</v>
      </c>
      <c r="BL395" s="543" t="s">
        <v>239</v>
      </c>
      <c r="BM395" s="548" t="s">
        <v>3462</v>
      </c>
    </row>
    <row r="396" spans="2:65" s="539" customFormat="1" ht="17.8" x14ac:dyDescent="0.25">
      <c r="B396" s="540"/>
      <c r="D396" s="764" t="s">
        <v>2681</v>
      </c>
      <c r="E396" s="714"/>
      <c r="F396" s="765" t="s">
        <v>3463</v>
      </c>
      <c r="G396" s="714"/>
      <c r="H396" s="714"/>
      <c r="I396" s="547"/>
      <c r="J396" s="714"/>
      <c r="L396" s="540"/>
      <c r="M396" s="559"/>
      <c r="T396" s="558"/>
      <c r="AT396" s="543" t="s">
        <v>2681</v>
      </c>
      <c r="AU396" s="543" t="s">
        <v>85</v>
      </c>
    </row>
    <row r="397" spans="2:65" s="539" customFormat="1" ht="24.2" customHeight="1" x14ac:dyDescent="0.25">
      <c r="B397" s="557"/>
      <c r="C397" s="556" t="s">
        <v>1438</v>
      </c>
      <c r="D397" s="759" t="s">
        <v>133</v>
      </c>
      <c r="E397" s="760" t="s">
        <v>3464</v>
      </c>
      <c r="F397" s="761" t="s">
        <v>3465</v>
      </c>
      <c r="G397" s="762" t="s">
        <v>291</v>
      </c>
      <c r="H397" s="763">
        <v>1</v>
      </c>
      <c r="I397" s="555"/>
      <c r="J397" s="775">
        <f>ROUND(I397*H397,2)</f>
        <v>0</v>
      </c>
      <c r="K397" s="554"/>
      <c r="L397" s="540"/>
      <c r="M397" s="553" t="s">
        <v>3</v>
      </c>
      <c r="N397" s="552" t="s">
        <v>46</v>
      </c>
      <c r="P397" s="551">
        <f>O397*H397</f>
        <v>0</v>
      </c>
      <c r="Q397" s="551">
        <v>2.9739999999999999E-2</v>
      </c>
      <c r="R397" s="551">
        <f>Q397*H397</f>
        <v>2.9739999999999999E-2</v>
      </c>
      <c r="S397" s="551">
        <v>0</v>
      </c>
      <c r="T397" s="550">
        <f>S397*H397</f>
        <v>0</v>
      </c>
      <c r="AR397" s="548" t="s">
        <v>239</v>
      </c>
      <c r="AT397" s="548" t="s">
        <v>133</v>
      </c>
      <c r="AU397" s="548" t="s">
        <v>85</v>
      </c>
      <c r="AY397" s="543" t="s">
        <v>131</v>
      </c>
      <c r="BE397" s="549">
        <f>IF(N397="základní",J397,0)</f>
        <v>0</v>
      </c>
      <c r="BF397" s="549">
        <f>IF(N397="snížená",J397,0)</f>
        <v>0</v>
      </c>
      <c r="BG397" s="549">
        <f>IF(N397="zákl. přenesená",J397,0)</f>
        <v>0</v>
      </c>
      <c r="BH397" s="549">
        <f>IF(N397="sníž. přenesená",J397,0)</f>
        <v>0</v>
      </c>
      <c r="BI397" s="549">
        <f>IF(N397="nulová",J397,0)</f>
        <v>0</v>
      </c>
      <c r="BJ397" s="543" t="s">
        <v>83</v>
      </c>
      <c r="BK397" s="549">
        <f>ROUND(I397*H397,2)</f>
        <v>0</v>
      </c>
      <c r="BL397" s="543" t="s">
        <v>239</v>
      </c>
      <c r="BM397" s="548" t="s">
        <v>3466</v>
      </c>
    </row>
    <row r="398" spans="2:65" s="539" customFormat="1" ht="17.8" x14ac:dyDescent="0.25">
      <c r="B398" s="540"/>
      <c r="D398" s="764" t="s">
        <v>2681</v>
      </c>
      <c r="E398" s="714"/>
      <c r="F398" s="765" t="s">
        <v>3467</v>
      </c>
      <c r="G398" s="714"/>
      <c r="H398" s="714"/>
      <c r="I398" s="547"/>
      <c r="J398" s="714"/>
      <c r="L398" s="540"/>
      <c r="M398" s="559"/>
      <c r="T398" s="558"/>
      <c r="AT398" s="543" t="s">
        <v>2681</v>
      </c>
      <c r="AU398" s="543" t="s">
        <v>85</v>
      </c>
    </row>
    <row r="399" spans="2:65" s="539" customFormat="1" ht="24.2" customHeight="1" x14ac:dyDescent="0.25">
      <c r="B399" s="557"/>
      <c r="C399" s="556" t="s">
        <v>1441</v>
      </c>
      <c r="D399" s="759" t="s">
        <v>133</v>
      </c>
      <c r="E399" s="760" t="s">
        <v>3468</v>
      </c>
      <c r="F399" s="761" t="s">
        <v>3469</v>
      </c>
      <c r="G399" s="762" t="s">
        <v>291</v>
      </c>
      <c r="H399" s="763">
        <v>1</v>
      </c>
      <c r="I399" s="555"/>
      <c r="J399" s="775">
        <f>ROUND(I399*H399,2)</f>
        <v>0</v>
      </c>
      <c r="K399" s="554"/>
      <c r="L399" s="540"/>
      <c r="M399" s="553" t="s">
        <v>3</v>
      </c>
      <c r="N399" s="552" t="s">
        <v>46</v>
      </c>
      <c r="P399" s="551">
        <f>O399*H399</f>
        <v>0</v>
      </c>
      <c r="Q399" s="551">
        <v>3.9870000000000003E-2</v>
      </c>
      <c r="R399" s="551">
        <f>Q399*H399</f>
        <v>3.9870000000000003E-2</v>
      </c>
      <c r="S399" s="551">
        <v>0</v>
      </c>
      <c r="T399" s="550">
        <f>S399*H399</f>
        <v>0</v>
      </c>
      <c r="AR399" s="548" t="s">
        <v>239</v>
      </c>
      <c r="AT399" s="548" t="s">
        <v>133</v>
      </c>
      <c r="AU399" s="548" t="s">
        <v>85</v>
      </c>
      <c r="AY399" s="543" t="s">
        <v>131</v>
      </c>
      <c r="BE399" s="549">
        <f>IF(N399="základní",J399,0)</f>
        <v>0</v>
      </c>
      <c r="BF399" s="549">
        <f>IF(N399="snížená",J399,0)</f>
        <v>0</v>
      </c>
      <c r="BG399" s="549">
        <f>IF(N399="zákl. přenesená",J399,0)</f>
        <v>0</v>
      </c>
      <c r="BH399" s="549">
        <f>IF(N399="sníž. přenesená",J399,0)</f>
        <v>0</v>
      </c>
      <c r="BI399" s="549">
        <f>IF(N399="nulová",J399,0)</f>
        <v>0</v>
      </c>
      <c r="BJ399" s="543" t="s">
        <v>83</v>
      </c>
      <c r="BK399" s="549">
        <f>ROUND(I399*H399,2)</f>
        <v>0</v>
      </c>
      <c r="BL399" s="543" t="s">
        <v>239</v>
      </c>
      <c r="BM399" s="548" t="s">
        <v>3470</v>
      </c>
    </row>
    <row r="400" spans="2:65" s="539" customFormat="1" ht="17.8" x14ac:dyDescent="0.25">
      <c r="B400" s="540"/>
      <c r="D400" s="764" t="s">
        <v>2681</v>
      </c>
      <c r="E400" s="714"/>
      <c r="F400" s="765" t="s">
        <v>3471</v>
      </c>
      <c r="G400" s="714"/>
      <c r="H400" s="714"/>
      <c r="I400" s="547"/>
      <c r="J400" s="714"/>
      <c r="L400" s="540"/>
      <c r="M400" s="559"/>
      <c r="T400" s="558"/>
      <c r="AT400" s="543" t="s">
        <v>2681</v>
      </c>
      <c r="AU400" s="543" t="s">
        <v>85</v>
      </c>
    </row>
    <row r="401" spans="2:65" s="539" customFormat="1" ht="24.2" customHeight="1" x14ac:dyDescent="0.25">
      <c r="B401" s="557"/>
      <c r="C401" s="556" t="s">
        <v>1445</v>
      </c>
      <c r="D401" s="759" t="s">
        <v>133</v>
      </c>
      <c r="E401" s="760" t="s">
        <v>3472</v>
      </c>
      <c r="F401" s="761" t="s">
        <v>3473</v>
      </c>
      <c r="G401" s="762" t="s">
        <v>291</v>
      </c>
      <c r="H401" s="763">
        <v>1</v>
      </c>
      <c r="I401" s="555"/>
      <c r="J401" s="775">
        <f>ROUND(I401*H401,2)</f>
        <v>0</v>
      </c>
      <c r="K401" s="554"/>
      <c r="L401" s="540"/>
      <c r="M401" s="553" t="s">
        <v>3</v>
      </c>
      <c r="N401" s="552" t="s">
        <v>46</v>
      </c>
      <c r="P401" s="551">
        <f>O401*H401</f>
        <v>0</v>
      </c>
      <c r="Q401" s="551">
        <v>5.731E-2</v>
      </c>
      <c r="R401" s="551">
        <f>Q401*H401</f>
        <v>5.731E-2</v>
      </c>
      <c r="S401" s="551">
        <v>0</v>
      </c>
      <c r="T401" s="550">
        <f>S401*H401</f>
        <v>0</v>
      </c>
      <c r="AR401" s="548" t="s">
        <v>239</v>
      </c>
      <c r="AT401" s="548" t="s">
        <v>133</v>
      </c>
      <c r="AU401" s="548" t="s">
        <v>85</v>
      </c>
      <c r="AY401" s="543" t="s">
        <v>131</v>
      </c>
      <c r="BE401" s="549">
        <f>IF(N401="základní",J401,0)</f>
        <v>0</v>
      </c>
      <c r="BF401" s="549">
        <f>IF(N401="snížená",J401,0)</f>
        <v>0</v>
      </c>
      <c r="BG401" s="549">
        <f>IF(N401="zákl. přenesená",J401,0)</f>
        <v>0</v>
      </c>
      <c r="BH401" s="549">
        <f>IF(N401="sníž. přenesená",J401,0)</f>
        <v>0</v>
      </c>
      <c r="BI401" s="549">
        <f>IF(N401="nulová",J401,0)</f>
        <v>0</v>
      </c>
      <c r="BJ401" s="543" t="s">
        <v>83</v>
      </c>
      <c r="BK401" s="549">
        <f>ROUND(I401*H401,2)</f>
        <v>0</v>
      </c>
      <c r="BL401" s="543" t="s">
        <v>239</v>
      </c>
      <c r="BM401" s="548" t="s">
        <v>3474</v>
      </c>
    </row>
    <row r="402" spans="2:65" s="539" customFormat="1" ht="17.8" x14ac:dyDescent="0.25">
      <c r="B402" s="540"/>
      <c r="D402" s="764" t="s">
        <v>2681</v>
      </c>
      <c r="E402" s="714"/>
      <c r="F402" s="765" t="s">
        <v>3475</v>
      </c>
      <c r="G402" s="714"/>
      <c r="H402" s="714"/>
      <c r="I402" s="547"/>
      <c r="J402" s="714"/>
      <c r="L402" s="540"/>
      <c r="M402" s="559"/>
      <c r="T402" s="558"/>
      <c r="AT402" s="543" t="s">
        <v>2681</v>
      </c>
      <c r="AU402" s="543" t="s">
        <v>85</v>
      </c>
    </row>
    <row r="403" spans="2:65" s="539" customFormat="1" ht="16.5" customHeight="1" x14ac:dyDescent="0.25">
      <c r="B403" s="557"/>
      <c r="C403" s="556" t="s">
        <v>1447</v>
      </c>
      <c r="D403" s="759" t="s">
        <v>133</v>
      </c>
      <c r="E403" s="760" t="s">
        <v>3476</v>
      </c>
      <c r="F403" s="761" t="s">
        <v>3477</v>
      </c>
      <c r="G403" s="762" t="s">
        <v>291</v>
      </c>
      <c r="H403" s="763">
        <v>6</v>
      </c>
      <c r="I403" s="555"/>
      <c r="J403" s="775">
        <f>ROUND(I403*H403,2)</f>
        <v>0</v>
      </c>
      <c r="K403" s="554"/>
      <c r="L403" s="540"/>
      <c r="M403" s="553" t="s">
        <v>3</v>
      </c>
      <c r="N403" s="552" t="s">
        <v>46</v>
      </c>
      <c r="P403" s="551">
        <f>O403*H403</f>
        <v>0</v>
      </c>
      <c r="Q403" s="551">
        <v>6.28E-3</v>
      </c>
      <c r="R403" s="551">
        <f>Q403*H403</f>
        <v>3.7679999999999998E-2</v>
      </c>
      <c r="S403" s="551">
        <v>0</v>
      </c>
      <c r="T403" s="550">
        <f>S403*H403</f>
        <v>0</v>
      </c>
      <c r="AR403" s="548" t="s">
        <v>239</v>
      </c>
      <c r="AT403" s="548" t="s">
        <v>133</v>
      </c>
      <c r="AU403" s="548" t="s">
        <v>85</v>
      </c>
      <c r="AY403" s="543" t="s">
        <v>131</v>
      </c>
      <c r="BE403" s="549">
        <f>IF(N403="základní",J403,0)</f>
        <v>0</v>
      </c>
      <c r="BF403" s="549">
        <f>IF(N403="snížená",J403,0)</f>
        <v>0</v>
      </c>
      <c r="BG403" s="549">
        <f>IF(N403="zákl. přenesená",J403,0)</f>
        <v>0</v>
      </c>
      <c r="BH403" s="549">
        <f>IF(N403="sníž. přenesená",J403,0)</f>
        <v>0</v>
      </c>
      <c r="BI403" s="549">
        <f>IF(N403="nulová",J403,0)</f>
        <v>0</v>
      </c>
      <c r="BJ403" s="543" t="s">
        <v>83</v>
      </c>
      <c r="BK403" s="549">
        <f>ROUND(I403*H403,2)</f>
        <v>0</v>
      </c>
      <c r="BL403" s="543" t="s">
        <v>239</v>
      </c>
      <c r="BM403" s="548" t="s">
        <v>3478</v>
      </c>
    </row>
    <row r="404" spans="2:65" s="539" customFormat="1" x14ac:dyDescent="0.25">
      <c r="B404" s="540"/>
      <c r="D404" s="764" t="s">
        <v>2681</v>
      </c>
      <c r="E404" s="714"/>
      <c r="F404" s="765" t="s">
        <v>3479</v>
      </c>
      <c r="G404" s="714"/>
      <c r="H404" s="714"/>
      <c r="I404" s="547"/>
      <c r="J404" s="714"/>
      <c r="L404" s="540"/>
      <c r="M404" s="559"/>
      <c r="T404" s="558"/>
      <c r="AT404" s="543" t="s">
        <v>2681</v>
      </c>
      <c r="AU404" s="543" t="s">
        <v>85</v>
      </c>
    </row>
    <row r="405" spans="2:65" s="539" customFormat="1" ht="16.5" customHeight="1" x14ac:dyDescent="0.25">
      <c r="B405" s="557"/>
      <c r="C405" s="556" t="s">
        <v>1450</v>
      </c>
      <c r="D405" s="759" t="s">
        <v>133</v>
      </c>
      <c r="E405" s="760" t="s">
        <v>3480</v>
      </c>
      <c r="F405" s="761" t="s">
        <v>3481</v>
      </c>
      <c r="G405" s="762" t="s">
        <v>291</v>
      </c>
      <c r="H405" s="763">
        <v>2</v>
      </c>
      <c r="I405" s="555"/>
      <c r="J405" s="775">
        <f>ROUND(I405*H405,2)</f>
        <v>0</v>
      </c>
      <c r="K405" s="554"/>
      <c r="L405" s="540"/>
      <c r="M405" s="553" t="s">
        <v>3</v>
      </c>
      <c r="N405" s="552" t="s">
        <v>46</v>
      </c>
      <c r="P405" s="551">
        <f>O405*H405</f>
        <v>0</v>
      </c>
      <c r="Q405" s="551">
        <v>1.3140000000000001E-2</v>
      </c>
      <c r="R405" s="551">
        <f>Q405*H405</f>
        <v>2.6280000000000001E-2</v>
      </c>
      <c r="S405" s="551">
        <v>0</v>
      </c>
      <c r="T405" s="550">
        <f>S405*H405</f>
        <v>0</v>
      </c>
      <c r="AR405" s="548" t="s">
        <v>239</v>
      </c>
      <c r="AT405" s="548" t="s">
        <v>133</v>
      </c>
      <c r="AU405" s="548" t="s">
        <v>85</v>
      </c>
      <c r="AY405" s="543" t="s">
        <v>131</v>
      </c>
      <c r="BE405" s="549">
        <f>IF(N405="základní",J405,0)</f>
        <v>0</v>
      </c>
      <c r="BF405" s="549">
        <f>IF(N405="snížená",J405,0)</f>
        <v>0</v>
      </c>
      <c r="BG405" s="549">
        <f>IF(N405="zákl. přenesená",J405,0)</f>
        <v>0</v>
      </c>
      <c r="BH405" s="549">
        <f>IF(N405="sníž. přenesená",J405,0)</f>
        <v>0</v>
      </c>
      <c r="BI405" s="549">
        <f>IF(N405="nulová",J405,0)</f>
        <v>0</v>
      </c>
      <c r="BJ405" s="543" t="s">
        <v>83</v>
      </c>
      <c r="BK405" s="549">
        <f>ROUND(I405*H405,2)</f>
        <v>0</v>
      </c>
      <c r="BL405" s="543" t="s">
        <v>239</v>
      </c>
      <c r="BM405" s="548" t="s">
        <v>3482</v>
      </c>
    </row>
    <row r="406" spans="2:65" s="539" customFormat="1" x14ac:dyDescent="0.25">
      <c r="B406" s="540"/>
      <c r="D406" s="764" t="s">
        <v>2681</v>
      </c>
      <c r="E406" s="714"/>
      <c r="F406" s="765" t="s">
        <v>3483</v>
      </c>
      <c r="G406" s="714"/>
      <c r="H406" s="714"/>
      <c r="I406" s="547"/>
      <c r="J406" s="714"/>
      <c r="L406" s="540"/>
      <c r="M406" s="559"/>
      <c r="T406" s="558"/>
      <c r="AT406" s="543" t="s">
        <v>2681</v>
      </c>
      <c r="AU406" s="543" t="s">
        <v>85</v>
      </c>
    </row>
    <row r="407" spans="2:65" s="539" customFormat="1" ht="16.5" customHeight="1" x14ac:dyDescent="0.25">
      <c r="B407" s="557"/>
      <c r="C407" s="556" t="s">
        <v>1452</v>
      </c>
      <c r="D407" s="759" t="s">
        <v>133</v>
      </c>
      <c r="E407" s="760" t="s">
        <v>3484</v>
      </c>
      <c r="F407" s="761" t="s">
        <v>3485</v>
      </c>
      <c r="G407" s="762" t="s">
        <v>291</v>
      </c>
      <c r="H407" s="763">
        <v>4</v>
      </c>
      <c r="I407" s="555"/>
      <c r="J407" s="775">
        <f>ROUND(I407*H407,2)</f>
        <v>0</v>
      </c>
      <c r="K407" s="554"/>
      <c r="L407" s="540"/>
      <c r="M407" s="553" t="s">
        <v>3</v>
      </c>
      <c r="N407" s="552" t="s">
        <v>46</v>
      </c>
      <c r="P407" s="551">
        <f>O407*H407</f>
        <v>0</v>
      </c>
      <c r="Q407" s="551">
        <v>1.8950000000000002E-2</v>
      </c>
      <c r="R407" s="551">
        <f>Q407*H407</f>
        <v>7.5800000000000006E-2</v>
      </c>
      <c r="S407" s="551">
        <v>0</v>
      </c>
      <c r="T407" s="550">
        <f>S407*H407</f>
        <v>0</v>
      </c>
      <c r="AR407" s="548" t="s">
        <v>239</v>
      </c>
      <c r="AT407" s="548" t="s">
        <v>133</v>
      </c>
      <c r="AU407" s="548" t="s">
        <v>85</v>
      </c>
      <c r="AY407" s="543" t="s">
        <v>131</v>
      </c>
      <c r="BE407" s="549">
        <f>IF(N407="základní",J407,0)</f>
        <v>0</v>
      </c>
      <c r="BF407" s="549">
        <f>IF(N407="snížená",J407,0)</f>
        <v>0</v>
      </c>
      <c r="BG407" s="549">
        <f>IF(N407="zákl. přenesená",J407,0)</f>
        <v>0</v>
      </c>
      <c r="BH407" s="549">
        <f>IF(N407="sníž. přenesená",J407,0)</f>
        <v>0</v>
      </c>
      <c r="BI407" s="549">
        <f>IF(N407="nulová",J407,0)</f>
        <v>0</v>
      </c>
      <c r="BJ407" s="543" t="s">
        <v>83</v>
      </c>
      <c r="BK407" s="549">
        <f>ROUND(I407*H407,2)</f>
        <v>0</v>
      </c>
      <c r="BL407" s="543" t="s">
        <v>239</v>
      </c>
      <c r="BM407" s="548" t="s">
        <v>3486</v>
      </c>
    </row>
    <row r="408" spans="2:65" s="539" customFormat="1" x14ac:dyDescent="0.25">
      <c r="B408" s="540"/>
      <c r="D408" s="764" t="s">
        <v>2681</v>
      </c>
      <c r="E408" s="714"/>
      <c r="F408" s="765" t="s">
        <v>3487</v>
      </c>
      <c r="G408" s="714"/>
      <c r="H408" s="714"/>
      <c r="I408" s="547"/>
      <c r="J408" s="714"/>
      <c r="L408" s="540"/>
      <c r="M408" s="559"/>
      <c r="T408" s="558"/>
      <c r="AT408" s="543" t="s">
        <v>2681</v>
      </c>
      <c r="AU408" s="543" t="s">
        <v>85</v>
      </c>
    </row>
    <row r="409" spans="2:65" s="539" customFormat="1" ht="24.2" customHeight="1" x14ac:dyDescent="0.25">
      <c r="B409" s="557"/>
      <c r="C409" s="556" t="s">
        <v>1454</v>
      </c>
      <c r="D409" s="759" t="s">
        <v>133</v>
      </c>
      <c r="E409" s="760" t="s">
        <v>3488</v>
      </c>
      <c r="F409" s="761" t="s">
        <v>3489</v>
      </c>
      <c r="G409" s="762" t="s">
        <v>291</v>
      </c>
      <c r="H409" s="763">
        <v>4</v>
      </c>
      <c r="I409" s="555"/>
      <c r="J409" s="775">
        <f>ROUND(I409*H409,2)</f>
        <v>0</v>
      </c>
      <c r="K409" s="554"/>
      <c r="L409" s="540"/>
      <c r="M409" s="553" t="s">
        <v>3</v>
      </c>
      <c r="N409" s="552" t="s">
        <v>46</v>
      </c>
      <c r="P409" s="551">
        <f>O409*H409</f>
        <v>0</v>
      </c>
      <c r="Q409" s="551">
        <v>1.2579999999999999E-2</v>
      </c>
      <c r="R409" s="551">
        <f>Q409*H409</f>
        <v>5.0319999999999997E-2</v>
      </c>
      <c r="S409" s="551">
        <v>0</v>
      </c>
      <c r="T409" s="550">
        <f>S409*H409</f>
        <v>0</v>
      </c>
      <c r="AR409" s="548" t="s">
        <v>239</v>
      </c>
      <c r="AT409" s="548" t="s">
        <v>133</v>
      </c>
      <c r="AU409" s="548" t="s">
        <v>85</v>
      </c>
      <c r="AY409" s="543" t="s">
        <v>131</v>
      </c>
      <c r="BE409" s="549">
        <f>IF(N409="základní",J409,0)</f>
        <v>0</v>
      </c>
      <c r="BF409" s="549">
        <f>IF(N409="snížená",J409,0)</f>
        <v>0</v>
      </c>
      <c r="BG409" s="549">
        <f>IF(N409="zákl. přenesená",J409,0)</f>
        <v>0</v>
      </c>
      <c r="BH409" s="549">
        <f>IF(N409="sníž. přenesená",J409,0)</f>
        <v>0</v>
      </c>
      <c r="BI409" s="549">
        <f>IF(N409="nulová",J409,0)</f>
        <v>0</v>
      </c>
      <c r="BJ409" s="543" t="s">
        <v>83</v>
      </c>
      <c r="BK409" s="549">
        <f>ROUND(I409*H409,2)</f>
        <v>0</v>
      </c>
      <c r="BL409" s="543" t="s">
        <v>239</v>
      </c>
      <c r="BM409" s="548" t="s">
        <v>3490</v>
      </c>
    </row>
    <row r="410" spans="2:65" s="539" customFormat="1" ht="17.8" x14ac:dyDescent="0.25">
      <c r="B410" s="540"/>
      <c r="D410" s="764" t="s">
        <v>2681</v>
      </c>
      <c r="E410" s="714"/>
      <c r="F410" s="765" t="s">
        <v>3491</v>
      </c>
      <c r="G410" s="714"/>
      <c r="H410" s="714"/>
      <c r="I410" s="547"/>
      <c r="J410" s="714"/>
      <c r="L410" s="540"/>
      <c r="M410" s="559"/>
      <c r="T410" s="558"/>
      <c r="AT410" s="543" t="s">
        <v>2681</v>
      </c>
      <c r="AU410" s="543" t="s">
        <v>85</v>
      </c>
    </row>
    <row r="411" spans="2:65" s="539" customFormat="1" ht="24.2" customHeight="1" x14ac:dyDescent="0.25">
      <c r="B411" s="557"/>
      <c r="C411" s="556" t="s">
        <v>1456</v>
      </c>
      <c r="D411" s="759" t="s">
        <v>133</v>
      </c>
      <c r="E411" s="760" t="s">
        <v>3492</v>
      </c>
      <c r="F411" s="761" t="s">
        <v>3493</v>
      </c>
      <c r="G411" s="762" t="s">
        <v>291</v>
      </c>
      <c r="H411" s="763">
        <v>1</v>
      </c>
      <c r="I411" s="555"/>
      <c r="J411" s="775">
        <f>ROUND(I411*H411,2)</f>
        <v>0</v>
      </c>
      <c r="K411" s="554"/>
      <c r="L411" s="540"/>
      <c r="M411" s="553" t="s">
        <v>3</v>
      </c>
      <c r="N411" s="552" t="s">
        <v>46</v>
      </c>
      <c r="P411" s="551">
        <f>O411*H411</f>
        <v>0</v>
      </c>
      <c r="Q411" s="551">
        <v>2.121E-2</v>
      </c>
      <c r="R411" s="551">
        <f>Q411*H411</f>
        <v>2.121E-2</v>
      </c>
      <c r="S411" s="551">
        <v>0</v>
      </c>
      <c r="T411" s="550">
        <f>S411*H411</f>
        <v>0</v>
      </c>
      <c r="AR411" s="548" t="s">
        <v>239</v>
      </c>
      <c r="AT411" s="548" t="s">
        <v>133</v>
      </c>
      <c r="AU411" s="548" t="s">
        <v>85</v>
      </c>
      <c r="AY411" s="543" t="s">
        <v>131</v>
      </c>
      <c r="BE411" s="549">
        <f>IF(N411="základní",J411,0)</f>
        <v>0</v>
      </c>
      <c r="BF411" s="549">
        <f>IF(N411="snížená",J411,0)</f>
        <v>0</v>
      </c>
      <c r="BG411" s="549">
        <f>IF(N411="zákl. přenesená",J411,0)</f>
        <v>0</v>
      </c>
      <c r="BH411" s="549">
        <f>IF(N411="sníž. přenesená",J411,0)</f>
        <v>0</v>
      </c>
      <c r="BI411" s="549">
        <f>IF(N411="nulová",J411,0)</f>
        <v>0</v>
      </c>
      <c r="BJ411" s="543" t="s">
        <v>83</v>
      </c>
      <c r="BK411" s="549">
        <f>ROUND(I411*H411,2)</f>
        <v>0</v>
      </c>
      <c r="BL411" s="543" t="s">
        <v>239</v>
      </c>
      <c r="BM411" s="548" t="s">
        <v>3494</v>
      </c>
    </row>
    <row r="412" spans="2:65" s="539" customFormat="1" ht="17.8" x14ac:dyDescent="0.25">
      <c r="B412" s="540"/>
      <c r="D412" s="764" t="s">
        <v>2681</v>
      </c>
      <c r="E412" s="714"/>
      <c r="F412" s="765" t="s">
        <v>3495</v>
      </c>
      <c r="G412" s="714"/>
      <c r="H412" s="714"/>
      <c r="I412" s="547"/>
      <c r="J412" s="714"/>
      <c r="L412" s="540"/>
      <c r="M412" s="559"/>
      <c r="T412" s="558"/>
      <c r="AT412" s="543" t="s">
        <v>2681</v>
      </c>
      <c r="AU412" s="543" t="s">
        <v>85</v>
      </c>
    </row>
    <row r="413" spans="2:65" s="539" customFormat="1" ht="24.2" customHeight="1" x14ac:dyDescent="0.25">
      <c r="B413" s="557"/>
      <c r="C413" s="556" t="s">
        <v>1459</v>
      </c>
      <c r="D413" s="759" t="s">
        <v>133</v>
      </c>
      <c r="E413" s="760" t="s">
        <v>3496</v>
      </c>
      <c r="F413" s="761" t="s">
        <v>3497</v>
      </c>
      <c r="G413" s="762" t="s">
        <v>291</v>
      </c>
      <c r="H413" s="763">
        <v>5</v>
      </c>
      <c r="I413" s="555"/>
      <c r="J413" s="775">
        <f>ROUND(I413*H413,2)</f>
        <v>0</v>
      </c>
      <c r="K413" s="554"/>
      <c r="L413" s="540"/>
      <c r="M413" s="553" t="s">
        <v>3</v>
      </c>
      <c r="N413" s="552" t="s">
        <v>46</v>
      </c>
      <c r="P413" s="551">
        <f>O413*H413</f>
        <v>0</v>
      </c>
      <c r="Q413" s="551">
        <v>2.7320000000000001E-2</v>
      </c>
      <c r="R413" s="551">
        <f>Q413*H413</f>
        <v>0.1366</v>
      </c>
      <c r="S413" s="551">
        <v>0</v>
      </c>
      <c r="T413" s="550">
        <f>S413*H413</f>
        <v>0</v>
      </c>
      <c r="AR413" s="548" t="s">
        <v>239</v>
      </c>
      <c r="AT413" s="548" t="s">
        <v>133</v>
      </c>
      <c r="AU413" s="548" t="s">
        <v>85</v>
      </c>
      <c r="AY413" s="543" t="s">
        <v>131</v>
      </c>
      <c r="BE413" s="549">
        <f>IF(N413="základní",J413,0)</f>
        <v>0</v>
      </c>
      <c r="BF413" s="549">
        <f>IF(N413="snížená",J413,0)</f>
        <v>0</v>
      </c>
      <c r="BG413" s="549">
        <f>IF(N413="zákl. přenesená",J413,0)</f>
        <v>0</v>
      </c>
      <c r="BH413" s="549">
        <f>IF(N413="sníž. přenesená",J413,0)</f>
        <v>0</v>
      </c>
      <c r="BI413" s="549">
        <f>IF(N413="nulová",J413,0)</f>
        <v>0</v>
      </c>
      <c r="BJ413" s="543" t="s">
        <v>83</v>
      </c>
      <c r="BK413" s="549">
        <f>ROUND(I413*H413,2)</f>
        <v>0</v>
      </c>
      <c r="BL413" s="543" t="s">
        <v>239</v>
      </c>
      <c r="BM413" s="548" t="s">
        <v>3498</v>
      </c>
    </row>
    <row r="414" spans="2:65" s="539" customFormat="1" ht="17.8" x14ac:dyDescent="0.25">
      <c r="B414" s="540"/>
      <c r="D414" s="764" t="s">
        <v>2681</v>
      </c>
      <c r="E414" s="714"/>
      <c r="F414" s="765" t="s">
        <v>3499</v>
      </c>
      <c r="G414" s="714"/>
      <c r="H414" s="714"/>
      <c r="I414" s="547"/>
      <c r="J414" s="714"/>
      <c r="L414" s="540"/>
      <c r="M414" s="559"/>
      <c r="T414" s="558"/>
      <c r="AT414" s="543" t="s">
        <v>2681</v>
      </c>
      <c r="AU414" s="543" t="s">
        <v>85</v>
      </c>
    </row>
    <row r="415" spans="2:65" s="539" customFormat="1" ht="24.2" customHeight="1" x14ac:dyDescent="0.25">
      <c r="B415" s="557"/>
      <c r="C415" s="556" t="s">
        <v>1463</v>
      </c>
      <c r="D415" s="759" t="s">
        <v>133</v>
      </c>
      <c r="E415" s="760" t="s">
        <v>3500</v>
      </c>
      <c r="F415" s="761" t="s">
        <v>3501</v>
      </c>
      <c r="G415" s="762" t="s">
        <v>291</v>
      </c>
      <c r="H415" s="763">
        <v>16</v>
      </c>
      <c r="I415" s="555"/>
      <c r="J415" s="775">
        <f>ROUND(I415*H415,2)</f>
        <v>0</v>
      </c>
      <c r="K415" s="554"/>
      <c r="L415" s="540"/>
      <c r="M415" s="553" t="s">
        <v>3</v>
      </c>
      <c r="N415" s="552" t="s">
        <v>46</v>
      </c>
      <c r="P415" s="551">
        <f>O415*H415</f>
        <v>0</v>
      </c>
      <c r="Q415" s="551">
        <v>7.2100000000000003E-3</v>
      </c>
      <c r="R415" s="551">
        <f>Q415*H415</f>
        <v>0.11536</v>
      </c>
      <c r="S415" s="551">
        <v>0</v>
      </c>
      <c r="T415" s="550">
        <f>S415*H415</f>
        <v>0</v>
      </c>
      <c r="AR415" s="548" t="s">
        <v>239</v>
      </c>
      <c r="AT415" s="548" t="s">
        <v>133</v>
      </c>
      <c r="AU415" s="548" t="s">
        <v>85</v>
      </c>
      <c r="AY415" s="543" t="s">
        <v>131</v>
      </c>
      <c r="BE415" s="549">
        <f>IF(N415="základní",J415,0)</f>
        <v>0</v>
      </c>
      <c r="BF415" s="549">
        <f>IF(N415="snížená",J415,0)</f>
        <v>0</v>
      </c>
      <c r="BG415" s="549">
        <f>IF(N415="zákl. přenesená",J415,0)</f>
        <v>0</v>
      </c>
      <c r="BH415" s="549">
        <f>IF(N415="sníž. přenesená",J415,0)</f>
        <v>0</v>
      </c>
      <c r="BI415" s="549">
        <f>IF(N415="nulová",J415,0)</f>
        <v>0</v>
      </c>
      <c r="BJ415" s="543" t="s">
        <v>83</v>
      </c>
      <c r="BK415" s="549">
        <f>ROUND(I415*H415,2)</f>
        <v>0</v>
      </c>
      <c r="BL415" s="543" t="s">
        <v>239</v>
      </c>
      <c r="BM415" s="548" t="s">
        <v>3502</v>
      </c>
    </row>
    <row r="416" spans="2:65" s="539" customFormat="1" ht="17.8" x14ac:dyDescent="0.25">
      <c r="B416" s="540"/>
      <c r="D416" s="764" t="s">
        <v>2681</v>
      </c>
      <c r="E416" s="714"/>
      <c r="F416" s="765" t="s">
        <v>3503</v>
      </c>
      <c r="G416" s="714"/>
      <c r="H416" s="714"/>
      <c r="I416" s="547"/>
      <c r="J416" s="714"/>
      <c r="L416" s="540"/>
      <c r="M416" s="559"/>
      <c r="T416" s="558"/>
      <c r="AT416" s="543" t="s">
        <v>2681</v>
      </c>
      <c r="AU416" s="543" t="s">
        <v>85</v>
      </c>
    </row>
    <row r="417" spans="2:65" s="539" customFormat="1" ht="24.2" customHeight="1" x14ac:dyDescent="0.25">
      <c r="B417" s="557"/>
      <c r="C417" s="556" t="s">
        <v>1467</v>
      </c>
      <c r="D417" s="759" t="s">
        <v>133</v>
      </c>
      <c r="E417" s="760" t="s">
        <v>3504</v>
      </c>
      <c r="F417" s="761" t="s">
        <v>3505</v>
      </c>
      <c r="G417" s="762" t="s">
        <v>291</v>
      </c>
      <c r="H417" s="763">
        <v>6</v>
      </c>
      <c r="I417" s="555"/>
      <c r="J417" s="775">
        <f>ROUND(I417*H417,2)</f>
        <v>0</v>
      </c>
      <c r="K417" s="554"/>
      <c r="L417" s="540"/>
      <c r="M417" s="553" t="s">
        <v>3</v>
      </c>
      <c r="N417" s="552" t="s">
        <v>46</v>
      </c>
      <c r="P417" s="551">
        <f>O417*H417</f>
        <v>0</v>
      </c>
      <c r="Q417" s="551">
        <v>1.159E-2</v>
      </c>
      <c r="R417" s="551">
        <f>Q417*H417</f>
        <v>6.9539999999999991E-2</v>
      </c>
      <c r="S417" s="551">
        <v>0</v>
      </c>
      <c r="T417" s="550">
        <f>S417*H417</f>
        <v>0</v>
      </c>
      <c r="AR417" s="548" t="s">
        <v>239</v>
      </c>
      <c r="AT417" s="548" t="s">
        <v>133</v>
      </c>
      <c r="AU417" s="548" t="s">
        <v>85</v>
      </c>
      <c r="AY417" s="543" t="s">
        <v>131</v>
      </c>
      <c r="BE417" s="549">
        <f>IF(N417="základní",J417,0)</f>
        <v>0</v>
      </c>
      <c r="BF417" s="549">
        <f>IF(N417="snížená",J417,0)</f>
        <v>0</v>
      </c>
      <c r="BG417" s="549">
        <f>IF(N417="zákl. přenesená",J417,0)</f>
        <v>0</v>
      </c>
      <c r="BH417" s="549">
        <f>IF(N417="sníž. přenesená",J417,0)</f>
        <v>0</v>
      </c>
      <c r="BI417" s="549">
        <f>IF(N417="nulová",J417,0)</f>
        <v>0</v>
      </c>
      <c r="BJ417" s="543" t="s">
        <v>83</v>
      </c>
      <c r="BK417" s="549">
        <f>ROUND(I417*H417,2)</f>
        <v>0</v>
      </c>
      <c r="BL417" s="543" t="s">
        <v>239</v>
      </c>
      <c r="BM417" s="548" t="s">
        <v>3506</v>
      </c>
    </row>
    <row r="418" spans="2:65" s="539" customFormat="1" ht="17.8" x14ac:dyDescent="0.25">
      <c r="B418" s="540"/>
      <c r="D418" s="764" t="s">
        <v>2681</v>
      </c>
      <c r="E418" s="714"/>
      <c r="F418" s="765" t="s">
        <v>3507</v>
      </c>
      <c r="G418" s="714"/>
      <c r="H418" s="714"/>
      <c r="I418" s="547"/>
      <c r="J418" s="714"/>
      <c r="L418" s="540"/>
      <c r="M418" s="559"/>
      <c r="T418" s="558"/>
      <c r="AT418" s="543" t="s">
        <v>2681</v>
      </c>
      <c r="AU418" s="543" t="s">
        <v>85</v>
      </c>
    </row>
    <row r="419" spans="2:65" s="539" customFormat="1" ht="24.2" customHeight="1" x14ac:dyDescent="0.25">
      <c r="B419" s="557"/>
      <c r="C419" s="556" t="s">
        <v>1471</v>
      </c>
      <c r="D419" s="759" t="s">
        <v>133</v>
      </c>
      <c r="E419" s="760" t="s">
        <v>3508</v>
      </c>
      <c r="F419" s="761" t="s">
        <v>3509</v>
      </c>
      <c r="G419" s="762" t="s">
        <v>291</v>
      </c>
      <c r="H419" s="763">
        <v>4</v>
      </c>
      <c r="I419" s="555"/>
      <c r="J419" s="775">
        <f>ROUND(I419*H419,2)</f>
        <v>0</v>
      </c>
      <c r="K419" s="554"/>
      <c r="L419" s="540"/>
      <c r="M419" s="553" t="s">
        <v>3</v>
      </c>
      <c r="N419" s="552" t="s">
        <v>46</v>
      </c>
      <c r="P419" s="551">
        <f>O419*H419</f>
        <v>0</v>
      </c>
      <c r="Q419" s="551">
        <v>1.4670000000000001E-2</v>
      </c>
      <c r="R419" s="551">
        <f>Q419*H419</f>
        <v>5.8680000000000003E-2</v>
      </c>
      <c r="S419" s="551">
        <v>0</v>
      </c>
      <c r="T419" s="550">
        <f>S419*H419</f>
        <v>0</v>
      </c>
      <c r="AR419" s="548" t="s">
        <v>239</v>
      </c>
      <c r="AT419" s="548" t="s">
        <v>133</v>
      </c>
      <c r="AU419" s="548" t="s">
        <v>85</v>
      </c>
      <c r="AY419" s="543" t="s">
        <v>131</v>
      </c>
      <c r="BE419" s="549">
        <f>IF(N419="základní",J419,0)</f>
        <v>0</v>
      </c>
      <c r="BF419" s="549">
        <f>IF(N419="snížená",J419,0)</f>
        <v>0</v>
      </c>
      <c r="BG419" s="549">
        <f>IF(N419="zákl. přenesená",J419,0)</f>
        <v>0</v>
      </c>
      <c r="BH419" s="549">
        <f>IF(N419="sníž. přenesená",J419,0)</f>
        <v>0</v>
      </c>
      <c r="BI419" s="549">
        <f>IF(N419="nulová",J419,0)</f>
        <v>0</v>
      </c>
      <c r="BJ419" s="543" t="s">
        <v>83</v>
      </c>
      <c r="BK419" s="549">
        <f>ROUND(I419*H419,2)</f>
        <v>0</v>
      </c>
      <c r="BL419" s="543" t="s">
        <v>239</v>
      </c>
      <c r="BM419" s="548" t="s">
        <v>3510</v>
      </c>
    </row>
    <row r="420" spans="2:65" s="539" customFormat="1" ht="17.8" x14ac:dyDescent="0.25">
      <c r="B420" s="540"/>
      <c r="D420" s="764" t="s">
        <v>2681</v>
      </c>
      <c r="E420" s="714"/>
      <c r="F420" s="765" t="s">
        <v>3511</v>
      </c>
      <c r="G420" s="714"/>
      <c r="H420" s="714"/>
      <c r="I420" s="547"/>
      <c r="J420" s="714"/>
      <c r="L420" s="540"/>
      <c r="M420" s="559"/>
      <c r="T420" s="558"/>
      <c r="AT420" s="543" t="s">
        <v>2681</v>
      </c>
      <c r="AU420" s="543" t="s">
        <v>85</v>
      </c>
    </row>
    <row r="421" spans="2:65" s="539" customFormat="1" ht="24.2" customHeight="1" x14ac:dyDescent="0.25">
      <c r="B421" s="557"/>
      <c r="C421" s="556" t="s">
        <v>1475</v>
      </c>
      <c r="D421" s="759" t="s">
        <v>133</v>
      </c>
      <c r="E421" s="760" t="s">
        <v>3512</v>
      </c>
      <c r="F421" s="761" t="s">
        <v>3513</v>
      </c>
      <c r="G421" s="762" t="s">
        <v>291</v>
      </c>
      <c r="H421" s="763">
        <v>13</v>
      </c>
      <c r="I421" s="555"/>
      <c r="J421" s="775">
        <f>ROUND(I421*H421,2)</f>
        <v>0</v>
      </c>
      <c r="K421" s="554"/>
      <c r="L421" s="540"/>
      <c r="M421" s="553" t="s">
        <v>3</v>
      </c>
      <c r="N421" s="552" t="s">
        <v>46</v>
      </c>
      <c r="P421" s="551">
        <f>O421*H421</f>
        <v>0</v>
      </c>
      <c r="Q421" s="551">
        <v>1.7489999999999999E-2</v>
      </c>
      <c r="R421" s="551">
        <f>Q421*H421</f>
        <v>0.22736999999999999</v>
      </c>
      <c r="S421" s="551">
        <v>0</v>
      </c>
      <c r="T421" s="550">
        <f>S421*H421</f>
        <v>0</v>
      </c>
      <c r="AR421" s="548" t="s">
        <v>239</v>
      </c>
      <c r="AT421" s="548" t="s">
        <v>133</v>
      </c>
      <c r="AU421" s="548" t="s">
        <v>85</v>
      </c>
      <c r="AY421" s="543" t="s">
        <v>131</v>
      </c>
      <c r="BE421" s="549">
        <f>IF(N421="základní",J421,0)</f>
        <v>0</v>
      </c>
      <c r="BF421" s="549">
        <f>IF(N421="snížená",J421,0)</f>
        <v>0</v>
      </c>
      <c r="BG421" s="549">
        <f>IF(N421="zákl. přenesená",J421,0)</f>
        <v>0</v>
      </c>
      <c r="BH421" s="549">
        <f>IF(N421="sníž. přenesená",J421,0)</f>
        <v>0</v>
      </c>
      <c r="BI421" s="549">
        <f>IF(N421="nulová",J421,0)</f>
        <v>0</v>
      </c>
      <c r="BJ421" s="543" t="s">
        <v>83</v>
      </c>
      <c r="BK421" s="549">
        <f>ROUND(I421*H421,2)</f>
        <v>0</v>
      </c>
      <c r="BL421" s="543" t="s">
        <v>239</v>
      </c>
      <c r="BM421" s="548" t="s">
        <v>3514</v>
      </c>
    </row>
    <row r="422" spans="2:65" s="539" customFormat="1" ht="17.8" x14ac:dyDescent="0.25">
      <c r="B422" s="540"/>
      <c r="D422" s="764" t="s">
        <v>2681</v>
      </c>
      <c r="E422" s="714"/>
      <c r="F422" s="765" t="s">
        <v>3515</v>
      </c>
      <c r="G422" s="714"/>
      <c r="H422" s="714"/>
      <c r="I422" s="547"/>
      <c r="J422" s="714"/>
      <c r="L422" s="540"/>
      <c r="M422" s="559"/>
      <c r="T422" s="558"/>
      <c r="AT422" s="543" t="s">
        <v>2681</v>
      </c>
      <c r="AU422" s="543" t="s">
        <v>85</v>
      </c>
    </row>
    <row r="423" spans="2:65" s="539" customFormat="1" ht="24.2" customHeight="1" x14ac:dyDescent="0.25">
      <c r="B423" s="557"/>
      <c r="C423" s="556" t="s">
        <v>1479</v>
      </c>
      <c r="D423" s="759" t="s">
        <v>133</v>
      </c>
      <c r="E423" s="760" t="s">
        <v>3516</v>
      </c>
      <c r="F423" s="761" t="s">
        <v>3517</v>
      </c>
      <c r="G423" s="762" t="s">
        <v>291</v>
      </c>
      <c r="H423" s="763">
        <v>4</v>
      </c>
      <c r="I423" s="555"/>
      <c r="J423" s="775">
        <f>ROUND(I423*H423,2)</f>
        <v>0</v>
      </c>
      <c r="K423" s="554"/>
      <c r="L423" s="540"/>
      <c r="M423" s="553" t="s">
        <v>3</v>
      </c>
      <c r="N423" s="552" t="s">
        <v>46</v>
      </c>
      <c r="P423" s="551">
        <f>O423*H423</f>
        <v>0</v>
      </c>
      <c r="Q423" s="551">
        <v>2.2579999999999999E-2</v>
      </c>
      <c r="R423" s="551">
        <f>Q423*H423</f>
        <v>9.0319999999999998E-2</v>
      </c>
      <c r="S423" s="551">
        <v>0</v>
      </c>
      <c r="T423" s="550">
        <f>S423*H423</f>
        <v>0</v>
      </c>
      <c r="AR423" s="548" t="s">
        <v>239</v>
      </c>
      <c r="AT423" s="548" t="s">
        <v>133</v>
      </c>
      <c r="AU423" s="548" t="s">
        <v>85</v>
      </c>
      <c r="AY423" s="543" t="s">
        <v>131</v>
      </c>
      <c r="BE423" s="549">
        <f>IF(N423="základní",J423,0)</f>
        <v>0</v>
      </c>
      <c r="BF423" s="549">
        <f>IF(N423="snížená",J423,0)</f>
        <v>0</v>
      </c>
      <c r="BG423" s="549">
        <f>IF(N423="zákl. přenesená",J423,0)</f>
        <v>0</v>
      </c>
      <c r="BH423" s="549">
        <f>IF(N423="sníž. přenesená",J423,0)</f>
        <v>0</v>
      </c>
      <c r="BI423" s="549">
        <f>IF(N423="nulová",J423,0)</f>
        <v>0</v>
      </c>
      <c r="BJ423" s="543" t="s">
        <v>83</v>
      </c>
      <c r="BK423" s="549">
        <f>ROUND(I423*H423,2)</f>
        <v>0</v>
      </c>
      <c r="BL423" s="543" t="s">
        <v>239</v>
      </c>
      <c r="BM423" s="548" t="s">
        <v>3518</v>
      </c>
    </row>
    <row r="424" spans="2:65" s="539" customFormat="1" ht="17.8" x14ac:dyDescent="0.25">
      <c r="B424" s="540"/>
      <c r="D424" s="764" t="s">
        <v>2681</v>
      </c>
      <c r="E424" s="714"/>
      <c r="F424" s="765" t="s">
        <v>3519</v>
      </c>
      <c r="G424" s="714"/>
      <c r="H424" s="714"/>
      <c r="I424" s="547"/>
      <c r="J424" s="714"/>
      <c r="L424" s="540"/>
      <c r="M424" s="559"/>
      <c r="T424" s="558"/>
      <c r="AT424" s="543" t="s">
        <v>2681</v>
      </c>
      <c r="AU424" s="543" t="s">
        <v>85</v>
      </c>
    </row>
    <row r="425" spans="2:65" s="539" customFormat="1" ht="24.2" customHeight="1" x14ac:dyDescent="0.25">
      <c r="B425" s="557"/>
      <c r="C425" s="556" t="s">
        <v>1481</v>
      </c>
      <c r="D425" s="759" t="s">
        <v>133</v>
      </c>
      <c r="E425" s="760" t="s">
        <v>3520</v>
      </c>
      <c r="F425" s="761" t="s">
        <v>3521</v>
      </c>
      <c r="G425" s="762" t="s">
        <v>291</v>
      </c>
      <c r="H425" s="763">
        <v>5</v>
      </c>
      <c r="I425" s="555"/>
      <c r="J425" s="775">
        <f>ROUND(I425*H425,2)</f>
        <v>0</v>
      </c>
      <c r="K425" s="554"/>
      <c r="L425" s="540"/>
      <c r="M425" s="553" t="s">
        <v>3</v>
      </c>
      <c r="N425" s="552" t="s">
        <v>46</v>
      </c>
      <c r="P425" s="551">
        <f>O425*H425</f>
        <v>0</v>
      </c>
      <c r="Q425" s="551">
        <v>2.9850000000000002E-2</v>
      </c>
      <c r="R425" s="551">
        <f>Q425*H425</f>
        <v>0.14924999999999999</v>
      </c>
      <c r="S425" s="551">
        <v>0</v>
      </c>
      <c r="T425" s="550">
        <f>S425*H425</f>
        <v>0</v>
      </c>
      <c r="AR425" s="548" t="s">
        <v>239</v>
      </c>
      <c r="AT425" s="548" t="s">
        <v>133</v>
      </c>
      <c r="AU425" s="548" t="s">
        <v>85</v>
      </c>
      <c r="AY425" s="543" t="s">
        <v>131</v>
      </c>
      <c r="BE425" s="549">
        <f>IF(N425="základní",J425,0)</f>
        <v>0</v>
      </c>
      <c r="BF425" s="549">
        <f>IF(N425="snížená",J425,0)</f>
        <v>0</v>
      </c>
      <c r="BG425" s="549">
        <f>IF(N425="zákl. přenesená",J425,0)</f>
        <v>0</v>
      </c>
      <c r="BH425" s="549">
        <f>IF(N425="sníž. přenesená",J425,0)</f>
        <v>0</v>
      </c>
      <c r="BI425" s="549">
        <f>IF(N425="nulová",J425,0)</f>
        <v>0</v>
      </c>
      <c r="BJ425" s="543" t="s">
        <v>83</v>
      </c>
      <c r="BK425" s="549">
        <f>ROUND(I425*H425,2)</f>
        <v>0</v>
      </c>
      <c r="BL425" s="543" t="s">
        <v>239</v>
      </c>
      <c r="BM425" s="548" t="s">
        <v>3522</v>
      </c>
    </row>
    <row r="426" spans="2:65" s="539" customFormat="1" ht="17.8" x14ac:dyDescent="0.25">
      <c r="B426" s="540"/>
      <c r="D426" s="764" t="s">
        <v>2681</v>
      </c>
      <c r="E426" s="714"/>
      <c r="F426" s="765" t="s">
        <v>3523</v>
      </c>
      <c r="G426" s="714"/>
      <c r="H426" s="714"/>
      <c r="I426" s="547"/>
      <c r="J426" s="714"/>
      <c r="L426" s="540"/>
      <c r="M426" s="559"/>
      <c r="T426" s="558"/>
      <c r="AT426" s="543" t="s">
        <v>2681</v>
      </c>
      <c r="AU426" s="543" t="s">
        <v>85</v>
      </c>
    </row>
    <row r="427" spans="2:65" s="539" customFormat="1" ht="16.5" customHeight="1" x14ac:dyDescent="0.25">
      <c r="B427" s="557"/>
      <c r="C427" s="556" t="s">
        <v>1484</v>
      </c>
      <c r="D427" s="759" t="s">
        <v>133</v>
      </c>
      <c r="E427" s="760" t="s">
        <v>3524</v>
      </c>
      <c r="F427" s="761" t="s">
        <v>3525</v>
      </c>
      <c r="G427" s="762" t="s">
        <v>194</v>
      </c>
      <c r="H427" s="763">
        <v>2</v>
      </c>
      <c r="I427" s="555"/>
      <c r="J427" s="775">
        <f>ROUND(I427*H427,2)</f>
        <v>0</v>
      </c>
      <c r="K427" s="554"/>
      <c r="L427" s="540"/>
      <c r="M427" s="553" t="s">
        <v>3</v>
      </c>
      <c r="N427" s="552" t="s">
        <v>46</v>
      </c>
      <c r="P427" s="551">
        <f>O427*H427</f>
        <v>0</v>
      </c>
      <c r="Q427" s="551">
        <v>8.0000000000000007E-5</v>
      </c>
      <c r="R427" s="551">
        <f>Q427*H427</f>
        <v>1.6000000000000001E-4</v>
      </c>
      <c r="S427" s="551">
        <v>0</v>
      </c>
      <c r="T427" s="550">
        <f>S427*H427</f>
        <v>0</v>
      </c>
      <c r="AR427" s="548" t="s">
        <v>239</v>
      </c>
      <c r="AT427" s="548" t="s">
        <v>133</v>
      </c>
      <c r="AU427" s="548" t="s">
        <v>85</v>
      </c>
      <c r="AY427" s="543" t="s">
        <v>131</v>
      </c>
      <c r="BE427" s="549">
        <f>IF(N427="základní",J427,0)</f>
        <v>0</v>
      </c>
      <c r="BF427" s="549">
        <f>IF(N427="snížená",J427,0)</f>
        <v>0</v>
      </c>
      <c r="BG427" s="549">
        <f>IF(N427="zákl. přenesená",J427,0)</f>
        <v>0</v>
      </c>
      <c r="BH427" s="549">
        <f>IF(N427="sníž. přenesená",J427,0)</f>
        <v>0</v>
      </c>
      <c r="BI427" s="549">
        <f>IF(N427="nulová",J427,0)</f>
        <v>0</v>
      </c>
      <c r="BJ427" s="543" t="s">
        <v>83</v>
      </c>
      <c r="BK427" s="549">
        <f>ROUND(I427*H427,2)</f>
        <v>0</v>
      </c>
      <c r="BL427" s="543" t="s">
        <v>239</v>
      </c>
      <c r="BM427" s="548" t="s">
        <v>3526</v>
      </c>
    </row>
    <row r="428" spans="2:65" s="539" customFormat="1" x14ac:dyDescent="0.25">
      <c r="B428" s="540"/>
      <c r="D428" s="764" t="s">
        <v>2681</v>
      </c>
      <c r="E428" s="714"/>
      <c r="F428" s="765" t="s">
        <v>3527</v>
      </c>
      <c r="G428" s="714"/>
      <c r="H428" s="714"/>
      <c r="I428" s="547"/>
      <c r="J428" s="714"/>
      <c r="L428" s="540"/>
      <c r="M428" s="559"/>
      <c r="T428" s="558"/>
      <c r="AT428" s="543" t="s">
        <v>2681</v>
      </c>
      <c r="AU428" s="543" t="s">
        <v>85</v>
      </c>
    </row>
    <row r="429" spans="2:65" s="539" customFormat="1" ht="24.2" customHeight="1" x14ac:dyDescent="0.25">
      <c r="B429" s="557"/>
      <c r="C429" s="574" t="s">
        <v>1488</v>
      </c>
      <c r="D429" s="766" t="s">
        <v>145</v>
      </c>
      <c r="E429" s="767" t="s">
        <v>3528</v>
      </c>
      <c r="F429" s="768" t="s">
        <v>3529</v>
      </c>
      <c r="G429" s="769" t="s">
        <v>194</v>
      </c>
      <c r="H429" s="770">
        <v>2</v>
      </c>
      <c r="I429" s="573"/>
      <c r="J429" s="776">
        <f>ROUND(I429*H429,2)</f>
        <v>0</v>
      </c>
      <c r="K429" s="572"/>
      <c r="L429" s="571"/>
      <c r="M429" s="570" t="s">
        <v>3</v>
      </c>
      <c r="N429" s="569" t="s">
        <v>46</v>
      </c>
      <c r="P429" s="551">
        <f>O429*H429</f>
        <v>0</v>
      </c>
      <c r="Q429" s="551">
        <v>5.0000000000000001E-4</v>
      </c>
      <c r="R429" s="551">
        <f>Q429*H429</f>
        <v>1E-3</v>
      </c>
      <c r="S429" s="551">
        <v>0</v>
      </c>
      <c r="T429" s="550">
        <f>S429*H429</f>
        <v>0</v>
      </c>
      <c r="AR429" s="548" t="s">
        <v>245</v>
      </c>
      <c r="AT429" s="548" t="s">
        <v>145</v>
      </c>
      <c r="AU429" s="548" t="s">
        <v>85</v>
      </c>
      <c r="AY429" s="543" t="s">
        <v>131</v>
      </c>
      <c r="BE429" s="549">
        <f>IF(N429="základní",J429,0)</f>
        <v>0</v>
      </c>
      <c r="BF429" s="549">
        <f>IF(N429="snížená",J429,0)</f>
        <v>0</v>
      </c>
      <c r="BG429" s="549">
        <f>IF(N429="zákl. přenesená",J429,0)</f>
        <v>0</v>
      </c>
      <c r="BH429" s="549">
        <f>IF(N429="sníž. přenesená",J429,0)</f>
        <v>0</v>
      </c>
      <c r="BI429" s="549">
        <f>IF(N429="nulová",J429,0)</f>
        <v>0</v>
      </c>
      <c r="BJ429" s="543" t="s">
        <v>83</v>
      </c>
      <c r="BK429" s="549">
        <f>ROUND(I429*H429,2)</f>
        <v>0</v>
      </c>
      <c r="BL429" s="543" t="s">
        <v>239</v>
      </c>
      <c r="BM429" s="548" t="s">
        <v>3530</v>
      </c>
    </row>
    <row r="430" spans="2:65" s="539" customFormat="1" ht="17.8" x14ac:dyDescent="0.25">
      <c r="B430" s="540"/>
      <c r="D430" s="764" t="s">
        <v>2681</v>
      </c>
      <c r="E430" s="714"/>
      <c r="F430" s="765" t="s">
        <v>3445</v>
      </c>
      <c r="G430" s="714"/>
      <c r="H430" s="714"/>
      <c r="I430" s="547"/>
      <c r="J430" s="714"/>
      <c r="L430" s="540"/>
      <c r="M430" s="559"/>
      <c r="T430" s="558"/>
      <c r="AT430" s="543" t="s">
        <v>2681</v>
      </c>
      <c r="AU430" s="543" t="s">
        <v>85</v>
      </c>
    </row>
    <row r="431" spans="2:65" s="539" customFormat="1" ht="16.5" customHeight="1" x14ac:dyDescent="0.25">
      <c r="B431" s="557"/>
      <c r="C431" s="556" t="s">
        <v>1492</v>
      </c>
      <c r="D431" s="759" t="s">
        <v>133</v>
      </c>
      <c r="E431" s="760" t="s">
        <v>3531</v>
      </c>
      <c r="F431" s="761" t="s">
        <v>3532</v>
      </c>
      <c r="G431" s="762" t="s">
        <v>194</v>
      </c>
      <c r="H431" s="763">
        <v>4</v>
      </c>
      <c r="I431" s="555"/>
      <c r="J431" s="775">
        <f>ROUND(I431*H431,2)</f>
        <v>0</v>
      </c>
      <c r="K431" s="554"/>
      <c r="L431" s="540"/>
      <c r="M431" s="553" t="s">
        <v>3</v>
      </c>
      <c r="N431" s="552" t="s">
        <v>46</v>
      </c>
      <c r="P431" s="551">
        <f>O431*H431</f>
        <v>0</v>
      </c>
      <c r="Q431" s="551">
        <v>2.1000000000000001E-4</v>
      </c>
      <c r="R431" s="551">
        <f>Q431*H431</f>
        <v>8.4000000000000003E-4</v>
      </c>
      <c r="S431" s="551">
        <v>0</v>
      </c>
      <c r="T431" s="550">
        <f>S431*H431</f>
        <v>0</v>
      </c>
      <c r="AR431" s="548" t="s">
        <v>239</v>
      </c>
      <c r="AT431" s="548" t="s">
        <v>133</v>
      </c>
      <c r="AU431" s="548" t="s">
        <v>85</v>
      </c>
      <c r="AY431" s="543" t="s">
        <v>131</v>
      </c>
      <c r="BE431" s="549">
        <f>IF(N431="základní",J431,0)</f>
        <v>0</v>
      </c>
      <c r="BF431" s="549">
        <f>IF(N431="snížená",J431,0)</f>
        <v>0</v>
      </c>
      <c r="BG431" s="549">
        <f>IF(N431="zákl. přenesená",J431,0)</f>
        <v>0</v>
      </c>
      <c r="BH431" s="549">
        <f>IF(N431="sníž. přenesená",J431,0)</f>
        <v>0</v>
      </c>
      <c r="BI431" s="549">
        <f>IF(N431="nulová",J431,0)</f>
        <v>0</v>
      </c>
      <c r="BJ431" s="543" t="s">
        <v>83</v>
      </c>
      <c r="BK431" s="549">
        <f>ROUND(I431*H431,2)</f>
        <v>0</v>
      </c>
      <c r="BL431" s="543" t="s">
        <v>239</v>
      </c>
      <c r="BM431" s="548" t="s">
        <v>3533</v>
      </c>
    </row>
    <row r="432" spans="2:65" s="539" customFormat="1" x14ac:dyDescent="0.25">
      <c r="B432" s="540"/>
      <c r="D432" s="764" t="s">
        <v>2681</v>
      </c>
      <c r="E432" s="714"/>
      <c r="F432" s="765" t="s">
        <v>3534</v>
      </c>
      <c r="G432" s="714"/>
      <c r="H432" s="714"/>
      <c r="I432" s="547"/>
      <c r="J432" s="714"/>
      <c r="L432" s="540"/>
      <c r="M432" s="559"/>
      <c r="T432" s="558"/>
      <c r="AT432" s="543" t="s">
        <v>2681</v>
      </c>
      <c r="AU432" s="543" t="s">
        <v>85</v>
      </c>
    </row>
    <row r="433" spans="2:65" s="539" customFormat="1" ht="24.2" customHeight="1" x14ac:dyDescent="0.25">
      <c r="B433" s="557"/>
      <c r="C433" s="574" t="s">
        <v>1495</v>
      </c>
      <c r="D433" s="766" t="s">
        <v>145</v>
      </c>
      <c r="E433" s="767" t="s">
        <v>3535</v>
      </c>
      <c r="F433" s="768" t="s">
        <v>3536</v>
      </c>
      <c r="G433" s="769" t="s">
        <v>194</v>
      </c>
      <c r="H433" s="770">
        <v>4</v>
      </c>
      <c r="I433" s="573"/>
      <c r="J433" s="776">
        <f>ROUND(I433*H433,2)</f>
        <v>0</v>
      </c>
      <c r="K433" s="572"/>
      <c r="L433" s="571"/>
      <c r="M433" s="570" t="s">
        <v>3</v>
      </c>
      <c r="N433" s="569" t="s">
        <v>46</v>
      </c>
      <c r="P433" s="551">
        <f>O433*H433</f>
        <v>0</v>
      </c>
      <c r="Q433" s="551">
        <v>5.0000000000000001E-4</v>
      </c>
      <c r="R433" s="551">
        <f>Q433*H433</f>
        <v>2E-3</v>
      </c>
      <c r="S433" s="551">
        <v>0</v>
      </c>
      <c r="T433" s="550">
        <f>S433*H433</f>
        <v>0</v>
      </c>
      <c r="AR433" s="548" t="s">
        <v>245</v>
      </c>
      <c r="AT433" s="548" t="s">
        <v>145</v>
      </c>
      <c r="AU433" s="548" t="s">
        <v>85</v>
      </c>
      <c r="AY433" s="543" t="s">
        <v>131</v>
      </c>
      <c r="BE433" s="549">
        <f>IF(N433="základní",J433,0)</f>
        <v>0</v>
      </c>
      <c r="BF433" s="549">
        <f>IF(N433="snížená",J433,0)</f>
        <v>0</v>
      </c>
      <c r="BG433" s="549">
        <f>IF(N433="zákl. přenesená",J433,0)</f>
        <v>0</v>
      </c>
      <c r="BH433" s="549">
        <f>IF(N433="sníž. přenesená",J433,0)</f>
        <v>0</v>
      </c>
      <c r="BI433" s="549">
        <f>IF(N433="nulová",J433,0)</f>
        <v>0</v>
      </c>
      <c r="BJ433" s="543" t="s">
        <v>83</v>
      </c>
      <c r="BK433" s="549">
        <f>ROUND(I433*H433,2)</f>
        <v>0</v>
      </c>
      <c r="BL433" s="543" t="s">
        <v>239</v>
      </c>
      <c r="BM433" s="548" t="s">
        <v>3537</v>
      </c>
    </row>
    <row r="434" spans="2:65" s="539" customFormat="1" ht="17.8" x14ac:dyDescent="0.25">
      <c r="B434" s="540"/>
      <c r="D434" s="764" t="s">
        <v>2681</v>
      </c>
      <c r="E434" s="714"/>
      <c r="F434" s="765" t="s">
        <v>3445</v>
      </c>
      <c r="G434" s="714"/>
      <c r="H434" s="714"/>
      <c r="I434" s="547"/>
      <c r="J434" s="714"/>
      <c r="L434" s="540"/>
      <c r="M434" s="559"/>
      <c r="T434" s="558"/>
      <c r="AT434" s="543" t="s">
        <v>2681</v>
      </c>
      <c r="AU434" s="543" t="s">
        <v>85</v>
      </c>
    </row>
    <row r="435" spans="2:65" s="539" customFormat="1" ht="16.5" customHeight="1" x14ac:dyDescent="0.25">
      <c r="B435" s="557"/>
      <c r="C435" s="556" t="s">
        <v>1499</v>
      </c>
      <c r="D435" s="759" t="s">
        <v>133</v>
      </c>
      <c r="E435" s="760" t="s">
        <v>3538</v>
      </c>
      <c r="F435" s="761" t="s">
        <v>3539</v>
      </c>
      <c r="G435" s="762" t="s">
        <v>194</v>
      </c>
      <c r="H435" s="763">
        <v>1</v>
      </c>
      <c r="I435" s="555"/>
      <c r="J435" s="775">
        <f>ROUND(I435*H435,2)</f>
        <v>0</v>
      </c>
      <c r="K435" s="554"/>
      <c r="L435" s="540"/>
      <c r="M435" s="553" t="s">
        <v>3</v>
      </c>
      <c r="N435" s="552" t="s">
        <v>46</v>
      </c>
      <c r="P435" s="551">
        <f>O435*H435</f>
        <v>0</v>
      </c>
      <c r="Q435" s="551">
        <v>3.3E-4</v>
      </c>
      <c r="R435" s="551">
        <f>Q435*H435</f>
        <v>3.3E-4</v>
      </c>
      <c r="S435" s="551">
        <v>0</v>
      </c>
      <c r="T435" s="550">
        <f>S435*H435</f>
        <v>0</v>
      </c>
      <c r="AR435" s="548" t="s">
        <v>239</v>
      </c>
      <c r="AT435" s="548" t="s">
        <v>133</v>
      </c>
      <c r="AU435" s="548" t="s">
        <v>85</v>
      </c>
      <c r="AY435" s="543" t="s">
        <v>131</v>
      </c>
      <c r="BE435" s="549">
        <f>IF(N435="základní",J435,0)</f>
        <v>0</v>
      </c>
      <c r="BF435" s="549">
        <f>IF(N435="snížená",J435,0)</f>
        <v>0</v>
      </c>
      <c r="BG435" s="549">
        <f>IF(N435="zákl. přenesená",J435,0)</f>
        <v>0</v>
      </c>
      <c r="BH435" s="549">
        <f>IF(N435="sníž. přenesená",J435,0)</f>
        <v>0</v>
      </c>
      <c r="BI435" s="549">
        <f>IF(N435="nulová",J435,0)</f>
        <v>0</v>
      </c>
      <c r="BJ435" s="543" t="s">
        <v>83</v>
      </c>
      <c r="BK435" s="549">
        <f>ROUND(I435*H435,2)</f>
        <v>0</v>
      </c>
      <c r="BL435" s="543" t="s">
        <v>239</v>
      </c>
      <c r="BM435" s="548" t="s">
        <v>3540</v>
      </c>
    </row>
    <row r="436" spans="2:65" s="539" customFormat="1" x14ac:dyDescent="0.25">
      <c r="B436" s="540"/>
      <c r="D436" s="764" t="s">
        <v>2681</v>
      </c>
      <c r="E436" s="714"/>
      <c r="F436" s="765" t="s">
        <v>3541</v>
      </c>
      <c r="G436" s="714"/>
      <c r="H436" s="714"/>
      <c r="I436" s="547"/>
      <c r="J436" s="714"/>
      <c r="L436" s="540"/>
      <c r="M436" s="559"/>
      <c r="T436" s="558"/>
      <c r="AT436" s="543" t="s">
        <v>2681</v>
      </c>
      <c r="AU436" s="543" t="s">
        <v>85</v>
      </c>
    </row>
    <row r="437" spans="2:65" s="539" customFormat="1" ht="24.2" customHeight="1" x14ac:dyDescent="0.25">
      <c r="B437" s="557"/>
      <c r="C437" s="574" t="s">
        <v>1502</v>
      </c>
      <c r="D437" s="766" t="s">
        <v>145</v>
      </c>
      <c r="E437" s="767" t="s">
        <v>3542</v>
      </c>
      <c r="F437" s="768" t="s">
        <v>3543</v>
      </c>
      <c r="G437" s="769" t="s">
        <v>194</v>
      </c>
      <c r="H437" s="770">
        <v>1</v>
      </c>
      <c r="I437" s="573"/>
      <c r="J437" s="776">
        <f>ROUND(I437*H437,2)</f>
        <v>0</v>
      </c>
      <c r="K437" s="572"/>
      <c r="L437" s="571"/>
      <c r="M437" s="570" t="s">
        <v>3</v>
      </c>
      <c r="N437" s="569" t="s">
        <v>46</v>
      </c>
      <c r="P437" s="551">
        <f>O437*H437</f>
        <v>0</v>
      </c>
      <c r="Q437" s="551">
        <v>0</v>
      </c>
      <c r="R437" s="551">
        <f>Q437*H437</f>
        <v>0</v>
      </c>
      <c r="S437" s="551">
        <v>0</v>
      </c>
      <c r="T437" s="550">
        <f>S437*H437</f>
        <v>0</v>
      </c>
      <c r="AR437" s="548" t="s">
        <v>245</v>
      </c>
      <c r="AT437" s="548" t="s">
        <v>145</v>
      </c>
      <c r="AU437" s="548" t="s">
        <v>85</v>
      </c>
      <c r="AY437" s="543" t="s">
        <v>131</v>
      </c>
      <c r="BE437" s="549">
        <f>IF(N437="základní",J437,0)</f>
        <v>0</v>
      </c>
      <c r="BF437" s="549">
        <f>IF(N437="snížená",J437,0)</f>
        <v>0</v>
      </c>
      <c r="BG437" s="549">
        <f>IF(N437="zákl. přenesená",J437,0)</f>
        <v>0</v>
      </c>
      <c r="BH437" s="549">
        <f>IF(N437="sníž. přenesená",J437,0)</f>
        <v>0</v>
      </c>
      <c r="BI437" s="549">
        <f>IF(N437="nulová",J437,0)</f>
        <v>0</v>
      </c>
      <c r="BJ437" s="543" t="s">
        <v>83</v>
      </c>
      <c r="BK437" s="549">
        <f>ROUND(I437*H437,2)</f>
        <v>0</v>
      </c>
      <c r="BL437" s="543" t="s">
        <v>239</v>
      </c>
      <c r="BM437" s="548" t="s">
        <v>3544</v>
      </c>
    </row>
    <row r="438" spans="2:65" s="539" customFormat="1" ht="17.8" x14ac:dyDescent="0.25">
      <c r="B438" s="540"/>
      <c r="D438" s="764" t="s">
        <v>2681</v>
      </c>
      <c r="E438" s="714"/>
      <c r="F438" s="765" t="s">
        <v>3445</v>
      </c>
      <c r="G438" s="714"/>
      <c r="H438" s="714"/>
      <c r="I438" s="547"/>
      <c r="J438" s="714"/>
      <c r="L438" s="540"/>
      <c r="M438" s="559"/>
      <c r="T438" s="558"/>
      <c r="AT438" s="543" t="s">
        <v>2681</v>
      </c>
      <c r="AU438" s="543" t="s">
        <v>85</v>
      </c>
    </row>
    <row r="439" spans="2:65" s="539" customFormat="1" ht="33" customHeight="1" x14ac:dyDescent="0.25">
      <c r="B439" s="557"/>
      <c r="C439" s="556" t="s">
        <v>1506</v>
      </c>
      <c r="D439" s="759" t="s">
        <v>133</v>
      </c>
      <c r="E439" s="760" t="s">
        <v>3545</v>
      </c>
      <c r="F439" s="761" t="s">
        <v>3546</v>
      </c>
      <c r="G439" s="762" t="s">
        <v>194</v>
      </c>
      <c r="H439" s="763">
        <v>5</v>
      </c>
      <c r="I439" s="555"/>
      <c r="J439" s="775">
        <f>ROUND(I439*H439,2)</f>
        <v>0</v>
      </c>
      <c r="K439" s="554"/>
      <c r="L439" s="540"/>
      <c r="M439" s="553" t="s">
        <v>3</v>
      </c>
      <c r="N439" s="552" t="s">
        <v>46</v>
      </c>
      <c r="P439" s="551">
        <f>O439*H439</f>
        <v>0</v>
      </c>
      <c r="Q439" s="551">
        <v>2.7E-4</v>
      </c>
      <c r="R439" s="551">
        <f>Q439*H439</f>
        <v>1.3500000000000001E-3</v>
      </c>
      <c r="S439" s="551">
        <v>0</v>
      </c>
      <c r="T439" s="550">
        <f>S439*H439</f>
        <v>0</v>
      </c>
      <c r="AR439" s="548" t="s">
        <v>239</v>
      </c>
      <c r="AT439" s="548" t="s">
        <v>133</v>
      </c>
      <c r="AU439" s="548" t="s">
        <v>85</v>
      </c>
      <c r="AY439" s="543" t="s">
        <v>131</v>
      </c>
      <c r="BE439" s="549">
        <f>IF(N439="základní",J439,0)</f>
        <v>0</v>
      </c>
      <c r="BF439" s="549">
        <f>IF(N439="snížená",J439,0)</f>
        <v>0</v>
      </c>
      <c r="BG439" s="549">
        <f>IF(N439="zákl. přenesená",J439,0)</f>
        <v>0</v>
      </c>
      <c r="BH439" s="549">
        <f>IF(N439="sníž. přenesená",J439,0)</f>
        <v>0</v>
      </c>
      <c r="BI439" s="549">
        <f>IF(N439="nulová",J439,0)</f>
        <v>0</v>
      </c>
      <c r="BJ439" s="543" t="s">
        <v>83</v>
      </c>
      <c r="BK439" s="549">
        <f>ROUND(I439*H439,2)</f>
        <v>0</v>
      </c>
      <c r="BL439" s="543" t="s">
        <v>239</v>
      </c>
      <c r="BM439" s="548" t="s">
        <v>3547</v>
      </c>
    </row>
    <row r="440" spans="2:65" s="539" customFormat="1" ht="17.8" x14ac:dyDescent="0.25">
      <c r="B440" s="540"/>
      <c r="D440" s="764" t="s">
        <v>2681</v>
      </c>
      <c r="E440" s="714"/>
      <c r="F440" s="765" t="s">
        <v>3548</v>
      </c>
      <c r="G440" s="714"/>
      <c r="H440" s="714"/>
      <c r="I440" s="547"/>
      <c r="J440" s="714"/>
      <c r="L440" s="540"/>
      <c r="M440" s="559"/>
      <c r="T440" s="558"/>
      <c r="AT440" s="543" t="s">
        <v>2681</v>
      </c>
      <c r="AU440" s="543" t="s">
        <v>85</v>
      </c>
    </row>
    <row r="441" spans="2:65" s="539" customFormat="1" ht="24.2" customHeight="1" x14ac:dyDescent="0.25">
      <c r="B441" s="557"/>
      <c r="C441" s="556" t="s">
        <v>1510</v>
      </c>
      <c r="D441" s="759" t="s">
        <v>133</v>
      </c>
      <c r="E441" s="760" t="s">
        <v>3549</v>
      </c>
      <c r="F441" s="761" t="s">
        <v>3550</v>
      </c>
      <c r="G441" s="762" t="s">
        <v>194</v>
      </c>
      <c r="H441" s="763">
        <v>1</v>
      </c>
      <c r="I441" s="555"/>
      <c r="J441" s="775">
        <f>ROUND(I441*H441,2)</f>
        <v>0</v>
      </c>
      <c r="K441" s="554"/>
      <c r="L441" s="540"/>
      <c r="M441" s="553" t="s">
        <v>3</v>
      </c>
      <c r="N441" s="552" t="s">
        <v>46</v>
      </c>
      <c r="P441" s="551">
        <f>O441*H441</f>
        <v>0</v>
      </c>
      <c r="Q441" s="551">
        <v>1.1E-4</v>
      </c>
      <c r="R441" s="551">
        <f>Q441*H441</f>
        <v>1.1E-4</v>
      </c>
      <c r="S441" s="551">
        <v>0</v>
      </c>
      <c r="T441" s="550">
        <f>S441*H441</f>
        <v>0</v>
      </c>
      <c r="AR441" s="548" t="s">
        <v>239</v>
      </c>
      <c r="AT441" s="548" t="s">
        <v>133</v>
      </c>
      <c r="AU441" s="548" t="s">
        <v>85</v>
      </c>
      <c r="AY441" s="543" t="s">
        <v>131</v>
      </c>
      <c r="BE441" s="549">
        <f>IF(N441="základní",J441,0)</f>
        <v>0</v>
      </c>
      <c r="BF441" s="549">
        <f>IF(N441="snížená",J441,0)</f>
        <v>0</v>
      </c>
      <c r="BG441" s="549">
        <f>IF(N441="zákl. přenesená",J441,0)</f>
        <v>0</v>
      </c>
      <c r="BH441" s="549">
        <f>IF(N441="sníž. přenesená",J441,0)</f>
        <v>0</v>
      </c>
      <c r="BI441" s="549">
        <f>IF(N441="nulová",J441,0)</f>
        <v>0</v>
      </c>
      <c r="BJ441" s="543" t="s">
        <v>83</v>
      </c>
      <c r="BK441" s="549">
        <f>ROUND(I441*H441,2)</f>
        <v>0</v>
      </c>
      <c r="BL441" s="543" t="s">
        <v>239</v>
      </c>
      <c r="BM441" s="548" t="s">
        <v>3551</v>
      </c>
    </row>
    <row r="442" spans="2:65" s="539" customFormat="1" ht="17.8" x14ac:dyDescent="0.25">
      <c r="B442" s="540"/>
      <c r="D442" s="764" t="s">
        <v>2681</v>
      </c>
      <c r="E442" s="714"/>
      <c r="F442" s="765" t="s">
        <v>3552</v>
      </c>
      <c r="G442" s="714"/>
      <c r="H442" s="714"/>
      <c r="I442" s="547"/>
      <c r="J442" s="714"/>
      <c r="L442" s="540"/>
      <c r="M442" s="559"/>
      <c r="T442" s="558"/>
      <c r="AT442" s="543" t="s">
        <v>2681</v>
      </c>
      <c r="AU442" s="543" t="s">
        <v>85</v>
      </c>
    </row>
    <row r="443" spans="2:65" s="539" customFormat="1" ht="24.2" customHeight="1" x14ac:dyDescent="0.25">
      <c r="B443" s="557"/>
      <c r="C443" s="556" t="s">
        <v>1515</v>
      </c>
      <c r="D443" s="759" t="s">
        <v>133</v>
      </c>
      <c r="E443" s="760" t="s">
        <v>3553</v>
      </c>
      <c r="F443" s="761" t="s">
        <v>3554</v>
      </c>
      <c r="G443" s="762" t="s">
        <v>194</v>
      </c>
      <c r="H443" s="763">
        <v>1</v>
      </c>
      <c r="I443" s="555"/>
      <c r="J443" s="775">
        <f>ROUND(I443*H443,2)</f>
        <v>0</v>
      </c>
      <c r="K443" s="554"/>
      <c r="L443" s="540"/>
      <c r="M443" s="553" t="s">
        <v>3</v>
      </c>
      <c r="N443" s="552" t="s">
        <v>46</v>
      </c>
      <c r="P443" s="551">
        <f>O443*H443</f>
        <v>0</v>
      </c>
      <c r="Q443" s="551">
        <v>2.5999999999999998E-4</v>
      </c>
      <c r="R443" s="551">
        <f>Q443*H443</f>
        <v>2.5999999999999998E-4</v>
      </c>
      <c r="S443" s="551">
        <v>0</v>
      </c>
      <c r="T443" s="550">
        <f>S443*H443</f>
        <v>0</v>
      </c>
      <c r="AR443" s="548" t="s">
        <v>239</v>
      </c>
      <c r="AT443" s="548" t="s">
        <v>133</v>
      </c>
      <c r="AU443" s="548" t="s">
        <v>85</v>
      </c>
      <c r="AY443" s="543" t="s">
        <v>131</v>
      </c>
      <c r="BE443" s="549">
        <f>IF(N443="základní",J443,0)</f>
        <v>0</v>
      </c>
      <c r="BF443" s="549">
        <f>IF(N443="snížená",J443,0)</f>
        <v>0</v>
      </c>
      <c r="BG443" s="549">
        <f>IF(N443="zákl. přenesená",J443,0)</f>
        <v>0</v>
      </c>
      <c r="BH443" s="549">
        <f>IF(N443="sníž. přenesená",J443,0)</f>
        <v>0</v>
      </c>
      <c r="BI443" s="549">
        <f>IF(N443="nulová",J443,0)</f>
        <v>0</v>
      </c>
      <c r="BJ443" s="543" t="s">
        <v>83</v>
      </c>
      <c r="BK443" s="549">
        <f>ROUND(I443*H443,2)</f>
        <v>0</v>
      </c>
      <c r="BL443" s="543" t="s">
        <v>239</v>
      </c>
      <c r="BM443" s="548" t="s">
        <v>3555</v>
      </c>
    </row>
    <row r="444" spans="2:65" s="539" customFormat="1" ht="17.8" x14ac:dyDescent="0.25">
      <c r="B444" s="540"/>
      <c r="D444" s="764" t="s">
        <v>2681</v>
      </c>
      <c r="E444" s="714"/>
      <c r="F444" s="765" t="s">
        <v>3556</v>
      </c>
      <c r="G444" s="714"/>
      <c r="H444" s="714"/>
      <c r="I444" s="547"/>
      <c r="J444" s="714"/>
      <c r="L444" s="540"/>
      <c r="M444" s="559"/>
      <c r="T444" s="558"/>
      <c r="AT444" s="543" t="s">
        <v>2681</v>
      </c>
      <c r="AU444" s="543" t="s">
        <v>85</v>
      </c>
    </row>
    <row r="445" spans="2:65" s="539" customFormat="1" ht="21.75" customHeight="1" x14ac:dyDescent="0.25">
      <c r="B445" s="557"/>
      <c r="C445" s="556" t="s">
        <v>1520</v>
      </c>
      <c r="D445" s="759" t="s">
        <v>133</v>
      </c>
      <c r="E445" s="760" t="s">
        <v>3557</v>
      </c>
      <c r="F445" s="761" t="s">
        <v>3558</v>
      </c>
      <c r="G445" s="762" t="s">
        <v>194</v>
      </c>
      <c r="H445" s="763">
        <v>6</v>
      </c>
      <c r="I445" s="555"/>
      <c r="J445" s="775">
        <f>ROUND(I445*H445,2)</f>
        <v>0</v>
      </c>
      <c r="K445" s="554"/>
      <c r="L445" s="540"/>
      <c r="M445" s="553" t="s">
        <v>3</v>
      </c>
      <c r="N445" s="552" t="s">
        <v>46</v>
      </c>
      <c r="P445" s="551">
        <f>O445*H445</f>
        <v>0</v>
      </c>
      <c r="Q445" s="551">
        <v>1.9000000000000001E-4</v>
      </c>
      <c r="R445" s="551">
        <f>Q445*H445</f>
        <v>1.14E-3</v>
      </c>
      <c r="S445" s="551">
        <v>0</v>
      </c>
      <c r="T445" s="550">
        <f>S445*H445</f>
        <v>0</v>
      </c>
      <c r="AR445" s="548" t="s">
        <v>239</v>
      </c>
      <c r="AT445" s="548" t="s">
        <v>133</v>
      </c>
      <c r="AU445" s="548" t="s">
        <v>85</v>
      </c>
      <c r="AY445" s="543" t="s">
        <v>131</v>
      </c>
      <c r="BE445" s="549">
        <f>IF(N445="základní",J445,0)</f>
        <v>0</v>
      </c>
      <c r="BF445" s="549">
        <f>IF(N445="snížená",J445,0)</f>
        <v>0</v>
      </c>
      <c r="BG445" s="549">
        <f>IF(N445="zákl. přenesená",J445,0)</f>
        <v>0</v>
      </c>
      <c r="BH445" s="549">
        <f>IF(N445="sníž. přenesená",J445,0)</f>
        <v>0</v>
      </c>
      <c r="BI445" s="549">
        <f>IF(N445="nulová",J445,0)</f>
        <v>0</v>
      </c>
      <c r="BJ445" s="543" t="s">
        <v>83</v>
      </c>
      <c r="BK445" s="549">
        <f>ROUND(I445*H445,2)</f>
        <v>0</v>
      </c>
      <c r="BL445" s="543" t="s">
        <v>239</v>
      </c>
      <c r="BM445" s="548" t="s">
        <v>3559</v>
      </c>
    </row>
    <row r="446" spans="2:65" s="539" customFormat="1" x14ac:dyDescent="0.25">
      <c r="B446" s="540"/>
      <c r="D446" s="764" t="s">
        <v>2681</v>
      </c>
      <c r="E446" s="714"/>
      <c r="F446" s="765" t="s">
        <v>3560</v>
      </c>
      <c r="G446" s="714"/>
      <c r="H446" s="714"/>
      <c r="I446" s="547"/>
      <c r="J446" s="714"/>
      <c r="L446" s="540"/>
      <c r="M446" s="559"/>
      <c r="T446" s="558"/>
      <c r="AT446" s="543" t="s">
        <v>2681</v>
      </c>
      <c r="AU446" s="543" t="s">
        <v>85</v>
      </c>
    </row>
    <row r="447" spans="2:65" s="539" customFormat="1" ht="21.75" customHeight="1" x14ac:dyDescent="0.25">
      <c r="B447" s="557"/>
      <c r="C447" s="556" t="s">
        <v>1523</v>
      </c>
      <c r="D447" s="759" t="s">
        <v>133</v>
      </c>
      <c r="E447" s="760" t="s">
        <v>3561</v>
      </c>
      <c r="F447" s="761" t="s">
        <v>3562</v>
      </c>
      <c r="G447" s="762" t="s">
        <v>194</v>
      </c>
      <c r="H447" s="763">
        <v>6</v>
      </c>
      <c r="I447" s="555"/>
      <c r="J447" s="775">
        <f>ROUND(I447*H447,2)</f>
        <v>0</v>
      </c>
      <c r="K447" s="554"/>
      <c r="L447" s="540"/>
      <c r="M447" s="553" t="s">
        <v>3</v>
      </c>
      <c r="N447" s="552" t="s">
        <v>46</v>
      </c>
      <c r="P447" s="551">
        <f>O447*H447</f>
        <v>0</v>
      </c>
      <c r="Q447" s="551">
        <v>2.5000000000000001E-4</v>
      </c>
      <c r="R447" s="551">
        <f>Q447*H447</f>
        <v>1.5E-3</v>
      </c>
      <c r="S447" s="551">
        <v>0</v>
      </c>
      <c r="T447" s="550">
        <f>S447*H447</f>
        <v>0</v>
      </c>
      <c r="AR447" s="548" t="s">
        <v>239</v>
      </c>
      <c r="AT447" s="548" t="s">
        <v>133</v>
      </c>
      <c r="AU447" s="548" t="s">
        <v>85</v>
      </c>
      <c r="AY447" s="543" t="s">
        <v>131</v>
      </c>
      <c r="BE447" s="549">
        <f>IF(N447="základní",J447,0)</f>
        <v>0</v>
      </c>
      <c r="BF447" s="549">
        <f>IF(N447="snížená",J447,0)</f>
        <v>0</v>
      </c>
      <c r="BG447" s="549">
        <f>IF(N447="zákl. přenesená",J447,0)</f>
        <v>0</v>
      </c>
      <c r="BH447" s="549">
        <f>IF(N447="sníž. přenesená",J447,0)</f>
        <v>0</v>
      </c>
      <c r="BI447" s="549">
        <f>IF(N447="nulová",J447,0)</f>
        <v>0</v>
      </c>
      <c r="BJ447" s="543" t="s">
        <v>83</v>
      </c>
      <c r="BK447" s="549">
        <f>ROUND(I447*H447,2)</f>
        <v>0</v>
      </c>
      <c r="BL447" s="543" t="s">
        <v>239</v>
      </c>
      <c r="BM447" s="548" t="s">
        <v>3563</v>
      </c>
    </row>
    <row r="448" spans="2:65" s="539" customFormat="1" x14ac:dyDescent="0.25">
      <c r="B448" s="540"/>
      <c r="D448" s="764" t="s">
        <v>2681</v>
      </c>
      <c r="E448" s="714"/>
      <c r="F448" s="765" t="s">
        <v>3564</v>
      </c>
      <c r="G448" s="714"/>
      <c r="H448" s="714"/>
      <c r="I448" s="547"/>
      <c r="J448" s="714"/>
      <c r="L448" s="540"/>
      <c r="M448" s="559"/>
      <c r="T448" s="558"/>
      <c r="AT448" s="543" t="s">
        <v>2681</v>
      </c>
      <c r="AU448" s="543" t="s">
        <v>85</v>
      </c>
    </row>
    <row r="449" spans="2:65" s="539" customFormat="1" ht="21.75" customHeight="1" x14ac:dyDescent="0.25">
      <c r="B449" s="557"/>
      <c r="C449" s="556" t="s">
        <v>1528</v>
      </c>
      <c r="D449" s="759" t="s">
        <v>133</v>
      </c>
      <c r="E449" s="760" t="s">
        <v>3565</v>
      </c>
      <c r="F449" s="761" t="s">
        <v>3566</v>
      </c>
      <c r="G449" s="762" t="s">
        <v>194</v>
      </c>
      <c r="H449" s="763">
        <v>12</v>
      </c>
      <c r="I449" s="555"/>
      <c r="J449" s="775">
        <f>ROUND(I449*H449,2)</f>
        <v>0</v>
      </c>
      <c r="K449" s="554"/>
      <c r="L449" s="540"/>
      <c r="M449" s="553" t="s">
        <v>3</v>
      </c>
      <c r="N449" s="552" t="s">
        <v>46</v>
      </c>
      <c r="P449" s="551">
        <f>O449*H449</f>
        <v>0</v>
      </c>
      <c r="Q449" s="551">
        <v>4.4000000000000002E-4</v>
      </c>
      <c r="R449" s="551">
        <f>Q449*H449</f>
        <v>5.28E-3</v>
      </c>
      <c r="S449" s="551">
        <v>0</v>
      </c>
      <c r="T449" s="550">
        <f>S449*H449</f>
        <v>0</v>
      </c>
      <c r="AR449" s="548" t="s">
        <v>239</v>
      </c>
      <c r="AT449" s="548" t="s">
        <v>133</v>
      </c>
      <c r="AU449" s="548" t="s">
        <v>85</v>
      </c>
      <c r="AY449" s="543" t="s">
        <v>131</v>
      </c>
      <c r="BE449" s="549">
        <f>IF(N449="základní",J449,0)</f>
        <v>0</v>
      </c>
      <c r="BF449" s="549">
        <f>IF(N449="snížená",J449,0)</f>
        <v>0</v>
      </c>
      <c r="BG449" s="549">
        <f>IF(N449="zákl. přenesená",J449,0)</f>
        <v>0</v>
      </c>
      <c r="BH449" s="549">
        <f>IF(N449="sníž. přenesená",J449,0)</f>
        <v>0</v>
      </c>
      <c r="BI449" s="549">
        <f>IF(N449="nulová",J449,0)</f>
        <v>0</v>
      </c>
      <c r="BJ449" s="543" t="s">
        <v>83</v>
      </c>
      <c r="BK449" s="549">
        <f>ROUND(I449*H449,2)</f>
        <v>0</v>
      </c>
      <c r="BL449" s="543" t="s">
        <v>239</v>
      </c>
      <c r="BM449" s="548" t="s">
        <v>3567</v>
      </c>
    </row>
    <row r="450" spans="2:65" s="539" customFormat="1" x14ac:dyDescent="0.25">
      <c r="B450" s="540"/>
      <c r="D450" s="764" t="s">
        <v>2681</v>
      </c>
      <c r="E450" s="714"/>
      <c r="F450" s="765" t="s">
        <v>3568</v>
      </c>
      <c r="G450" s="714"/>
      <c r="H450" s="714"/>
      <c r="I450" s="547"/>
      <c r="J450" s="714"/>
      <c r="L450" s="540"/>
      <c r="M450" s="559"/>
      <c r="T450" s="558"/>
      <c r="AT450" s="543" t="s">
        <v>2681</v>
      </c>
      <c r="AU450" s="543" t="s">
        <v>85</v>
      </c>
    </row>
    <row r="451" spans="2:65" s="539" customFormat="1" ht="21.75" customHeight="1" x14ac:dyDescent="0.25">
      <c r="B451" s="557"/>
      <c r="C451" s="556" t="s">
        <v>1535</v>
      </c>
      <c r="D451" s="759" t="s">
        <v>133</v>
      </c>
      <c r="E451" s="760" t="s">
        <v>3569</v>
      </c>
      <c r="F451" s="761" t="s">
        <v>3570</v>
      </c>
      <c r="G451" s="762" t="s">
        <v>194</v>
      </c>
      <c r="H451" s="763">
        <v>6</v>
      </c>
      <c r="I451" s="555"/>
      <c r="J451" s="775">
        <f>ROUND(I451*H451,2)</f>
        <v>0</v>
      </c>
      <c r="K451" s="554"/>
      <c r="L451" s="540"/>
      <c r="M451" s="553" t="s">
        <v>3</v>
      </c>
      <c r="N451" s="552" t="s">
        <v>46</v>
      </c>
      <c r="P451" s="551">
        <f>O451*H451</f>
        <v>0</v>
      </c>
      <c r="Q451" s="551">
        <v>7.5000000000000002E-4</v>
      </c>
      <c r="R451" s="551">
        <f>Q451*H451</f>
        <v>4.5000000000000005E-3</v>
      </c>
      <c r="S451" s="551">
        <v>0</v>
      </c>
      <c r="T451" s="550">
        <f>S451*H451</f>
        <v>0</v>
      </c>
      <c r="AR451" s="548" t="s">
        <v>239</v>
      </c>
      <c r="AT451" s="548" t="s">
        <v>133</v>
      </c>
      <c r="AU451" s="548" t="s">
        <v>85</v>
      </c>
      <c r="AY451" s="543" t="s">
        <v>131</v>
      </c>
      <c r="BE451" s="549">
        <f>IF(N451="základní",J451,0)</f>
        <v>0</v>
      </c>
      <c r="BF451" s="549">
        <f>IF(N451="snížená",J451,0)</f>
        <v>0</v>
      </c>
      <c r="BG451" s="549">
        <f>IF(N451="zákl. přenesená",J451,0)</f>
        <v>0</v>
      </c>
      <c r="BH451" s="549">
        <f>IF(N451="sníž. přenesená",J451,0)</f>
        <v>0</v>
      </c>
      <c r="BI451" s="549">
        <f>IF(N451="nulová",J451,0)</f>
        <v>0</v>
      </c>
      <c r="BJ451" s="543" t="s">
        <v>83</v>
      </c>
      <c r="BK451" s="549">
        <f>ROUND(I451*H451,2)</f>
        <v>0</v>
      </c>
      <c r="BL451" s="543" t="s">
        <v>239</v>
      </c>
      <c r="BM451" s="548" t="s">
        <v>3571</v>
      </c>
    </row>
    <row r="452" spans="2:65" s="539" customFormat="1" x14ac:dyDescent="0.25">
      <c r="B452" s="540"/>
      <c r="D452" s="764" t="s">
        <v>2681</v>
      </c>
      <c r="E452" s="714"/>
      <c r="F452" s="765" t="s">
        <v>3572</v>
      </c>
      <c r="G452" s="714"/>
      <c r="H452" s="714"/>
      <c r="I452" s="547"/>
      <c r="J452" s="714"/>
      <c r="L452" s="540"/>
      <c r="M452" s="559"/>
      <c r="T452" s="558"/>
      <c r="AT452" s="543" t="s">
        <v>2681</v>
      </c>
      <c r="AU452" s="543" t="s">
        <v>85</v>
      </c>
    </row>
    <row r="453" spans="2:65" s="539" customFormat="1" ht="21.75" customHeight="1" x14ac:dyDescent="0.25">
      <c r="B453" s="557"/>
      <c r="C453" s="556" t="s">
        <v>1539</v>
      </c>
      <c r="D453" s="759" t="s">
        <v>133</v>
      </c>
      <c r="E453" s="760" t="s">
        <v>3573</v>
      </c>
      <c r="F453" s="761" t="s">
        <v>3574</v>
      </c>
      <c r="G453" s="762" t="s">
        <v>194</v>
      </c>
      <c r="H453" s="763">
        <v>6</v>
      </c>
      <c r="I453" s="555"/>
      <c r="J453" s="775">
        <f>ROUND(I453*H453,2)</f>
        <v>0</v>
      </c>
      <c r="K453" s="554"/>
      <c r="L453" s="540"/>
      <c r="M453" s="553" t="s">
        <v>3</v>
      </c>
      <c r="N453" s="552" t="s">
        <v>46</v>
      </c>
      <c r="P453" s="551">
        <f>O453*H453</f>
        <v>0</v>
      </c>
      <c r="Q453" s="551">
        <v>1.2800000000000001E-3</v>
      </c>
      <c r="R453" s="551">
        <f>Q453*H453</f>
        <v>7.6800000000000011E-3</v>
      </c>
      <c r="S453" s="551">
        <v>0</v>
      </c>
      <c r="T453" s="550">
        <f>S453*H453</f>
        <v>0</v>
      </c>
      <c r="AR453" s="548" t="s">
        <v>239</v>
      </c>
      <c r="AT453" s="548" t="s">
        <v>133</v>
      </c>
      <c r="AU453" s="548" t="s">
        <v>85</v>
      </c>
      <c r="AY453" s="543" t="s">
        <v>131</v>
      </c>
      <c r="BE453" s="549">
        <f>IF(N453="základní",J453,0)</f>
        <v>0</v>
      </c>
      <c r="BF453" s="549">
        <f>IF(N453="snížená",J453,0)</f>
        <v>0</v>
      </c>
      <c r="BG453" s="549">
        <f>IF(N453="zákl. přenesená",J453,0)</f>
        <v>0</v>
      </c>
      <c r="BH453" s="549">
        <f>IF(N453="sníž. přenesená",J453,0)</f>
        <v>0</v>
      </c>
      <c r="BI453" s="549">
        <f>IF(N453="nulová",J453,0)</f>
        <v>0</v>
      </c>
      <c r="BJ453" s="543" t="s">
        <v>83</v>
      </c>
      <c r="BK453" s="549">
        <f>ROUND(I453*H453,2)</f>
        <v>0</v>
      </c>
      <c r="BL453" s="543" t="s">
        <v>239</v>
      </c>
      <c r="BM453" s="548" t="s">
        <v>3575</v>
      </c>
    </row>
    <row r="454" spans="2:65" s="539" customFormat="1" x14ac:dyDescent="0.25">
      <c r="B454" s="540"/>
      <c r="D454" s="764" t="s">
        <v>2681</v>
      </c>
      <c r="E454" s="714"/>
      <c r="F454" s="765" t="s">
        <v>3576</v>
      </c>
      <c r="G454" s="714"/>
      <c r="H454" s="714"/>
      <c r="I454" s="547"/>
      <c r="J454" s="714"/>
      <c r="L454" s="540"/>
      <c r="M454" s="559"/>
      <c r="T454" s="558"/>
      <c r="AT454" s="543" t="s">
        <v>2681</v>
      </c>
      <c r="AU454" s="543" t="s">
        <v>85</v>
      </c>
    </row>
    <row r="455" spans="2:65" s="539" customFormat="1" ht="24.2" customHeight="1" x14ac:dyDescent="0.25">
      <c r="B455" s="557"/>
      <c r="C455" s="556" t="s">
        <v>1543</v>
      </c>
      <c r="D455" s="759" t="s">
        <v>133</v>
      </c>
      <c r="E455" s="760" t="s">
        <v>3577</v>
      </c>
      <c r="F455" s="761" t="s">
        <v>3578</v>
      </c>
      <c r="G455" s="762" t="s">
        <v>194</v>
      </c>
      <c r="H455" s="763">
        <v>1</v>
      </c>
      <c r="I455" s="555"/>
      <c r="J455" s="775">
        <f>ROUND(I455*H455,2)</f>
        <v>0</v>
      </c>
      <c r="K455" s="554"/>
      <c r="L455" s="540"/>
      <c r="M455" s="553" t="s">
        <v>3</v>
      </c>
      <c r="N455" s="552" t="s">
        <v>46</v>
      </c>
      <c r="P455" s="551">
        <f>O455*H455</f>
        <v>0</v>
      </c>
      <c r="Q455" s="551">
        <v>2.3000000000000001E-4</v>
      </c>
      <c r="R455" s="551">
        <f>Q455*H455</f>
        <v>2.3000000000000001E-4</v>
      </c>
      <c r="S455" s="551">
        <v>0</v>
      </c>
      <c r="T455" s="550">
        <f>S455*H455</f>
        <v>0</v>
      </c>
      <c r="AR455" s="548" t="s">
        <v>239</v>
      </c>
      <c r="AT455" s="548" t="s">
        <v>133</v>
      </c>
      <c r="AU455" s="548" t="s">
        <v>85</v>
      </c>
      <c r="AY455" s="543" t="s">
        <v>131</v>
      </c>
      <c r="BE455" s="549">
        <f>IF(N455="základní",J455,0)</f>
        <v>0</v>
      </c>
      <c r="BF455" s="549">
        <f>IF(N455="snížená",J455,0)</f>
        <v>0</v>
      </c>
      <c r="BG455" s="549">
        <f>IF(N455="zákl. přenesená",J455,0)</f>
        <v>0</v>
      </c>
      <c r="BH455" s="549">
        <f>IF(N455="sníž. přenesená",J455,0)</f>
        <v>0</v>
      </c>
      <c r="BI455" s="549">
        <f>IF(N455="nulová",J455,0)</f>
        <v>0</v>
      </c>
      <c r="BJ455" s="543" t="s">
        <v>83</v>
      </c>
      <c r="BK455" s="549">
        <f>ROUND(I455*H455,2)</f>
        <v>0</v>
      </c>
      <c r="BL455" s="543" t="s">
        <v>239</v>
      </c>
      <c r="BM455" s="548" t="s">
        <v>3579</v>
      </c>
    </row>
    <row r="456" spans="2:65" s="539" customFormat="1" x14ac:dyDescent="0.25">
      <c r="B456" s="540"/>
      <c r="D456" s="764" t="s">
        <v>2681</v>
      </c>
      <c r="E456" s="714"/>
      <c r="F456" s="765" t="s">
        <v>3580</v>
      </c>
      <c r="G456" s="714"/>
      <c r="H456" s="714"/>
      <c r="I456" s="547"/>
      <c r="J456" s="714"/>
      <c r="L456" s="540"/>
      <c r="M456" s="559"/>
      <c r="T456" s="558"/>
      <c r="AT456" s="543" t="s">
        <v>2681</v>
      </c>
      <c r="AU456" s="543" t="s">
        <v>85</v>
      </c>
    </row>
    <row r="457" spans="2:65" s="539" customFormat="1" ht="24.2" customHeight="1" x14ac:dyDescent="0.25">
      <c r="B457" s="557"/>
      <c r="C457" s="556" t="s">
        <v>1550</v>
      </c>
      <c r="D457" s="759" t="s">
        <v>133</v>
      </c>
      <c r="E457" s="760" t="s">
        <v>3581</v>
      </c>
      <c r="F457" s="761" t="s">
        <v>3582</v>
      </c>
      <c r="G457" s="762" t="s">
        <v>194</v>
      </c>
      <c r="H457" s="763">
        <v>6</v>
      </c>
      <c r="I457" s="555"/>
      <c r="J457" s="775">
        <f>ROUND(I457*H457,2)</f>
        <v>0</v>
      </c>
      <c r="K457" s="554"/>
      <c r="L457" s="540"/>
      <c r="M457" s="553" t="s">
        <v>3</v>
      </c>
      <c r="N457" s="552" t="s">
        <v>46</v>
      </c>
      <c r="P457" s="551">
        <f>O457*H457</f>
        <v>0</v>
      </c>
      <c r="Q457" s="551">
        <v>1.8000000000000001E-4</v>
      </c>
      <c r="R457" s="551">
        <f>Q457*H457</f>
        <v>1.08E-3</v>
      </c>
      <c r="S457" s="551">
        <v>0</v>
      </c>
      <c r="T457" s="550">
        <f>S457*H457</f>
        <v>0</v>
      </c>
      <c r="AR457" s="548" t="s">
        <v>239</v>
      </c>
      <c r="AT457" s="548" t="s">
        <v>133</v>
      </c>
      <c r="AU457" s="548" t="s">
        <v>85</v>
      </c>
      <c r="AY457" s="543" t="s">
        <v>131</v>
      </c>
      <c r="BE457" s="549">
        <f>IF(N457="základní",J457,0)</f>
        <v>0</v>
      </c>
      <c r="BF457" s="549">
        <f>IF(N457="snížená",J457,0)</f>
        <v>0</v>
      </c>
      <c r="BG457" s="549">
        <f>IF(N457="zákl. přenesená",J457,0)</f>
        <v>0</v>
      </c>
      <c r="BH457" s="549">
        <f>IF(N457="sníž. přenesená",J457,0)</f>
        <v>0</v>
      </c>
      <c r="BI457" s="549">
        <f>IF(N457="nulová",J457,0)</f>
        <v>0</v>
      </c>
      <c r="BJ457" s="543" t="s">
        <v>83</v>
      </c>
      <c r="BK457" s="549">
        <f>ROUND(I457*H457,2)</f>
        <v>0</v>
      </c>
      <c r="BL457" s="543" t="s">
        <v>239</v>
      </c>
      <c r="BM457" s="548" t="s">
        <v>3583</v>
      </c>
    </row>
    <row r="458" spans="2:65" s="539" customFormat="1" x14ac:dyDescent="0.25">
      <c r="B458" s="540"/>
      <c r="D458" s="764" t="s">
        <v>2681</v>
      </c>
      <c r="E458" s="714"/>
      <c r="F458" s="765" t="s">
        <v>3584</v>
      </c>
      <c r="G458" s="714"/>
      <c r="H458" s="714"/>
      <c r="I458" s="547"/>
      <c r="J458" s="714"/>
      <c r="L458" s="540"/>
      <c r="M458" s="559"/>
      <c r="T458" s="558"/>
      <c r="AT458" s="543" t="s">
        <v>2681</v>
      </c>
      <c r="AU458" s="543" t="s">
        <v>85</v>
      </c>
    </row>
    <row r="459" spans="2:65" s="539" customFormat="1" ht="24.2" customHeight="1" x14ac:dyDescent="0.25">
      <c r="B459" s="557"/>
      <c r="C459" s="556" t="s">
        <v>3585</v>
      </c>
      <c r="D459" s="759" t="s">
        <v>133</v>
      </c>
      <c r="E459" s="760" t="s">
        <v>3586</v>
      </c>
      <c r="F459" s="761" t="s">
        <v>3587</v>
      </c>
      <c r="G459" s="762" t="s">
        <v>194</v>
      </c>
      <c r="H459" s="763">
        <v>22</v>
      </c>
      <c r="I459" s="555"/>
      <c r="J459" s="775">
        <f>ROUND(I459*H459,2)</f>
        <v>0</v>
      </c>
      <c r="K459" s="554"/>
      <c r="L459" s="540"/>
      <c r="M459" s="553" t="s">
        <v>3</v>
      </c>
      <c r="N459" s="552" t="s">
        <v>46</v>
      </c>
      <c r="P459" s="551">
        <f>O459*H459</f>
        <v>0</v>
      </c>
      <c r="Q459" s="551">
        <v>2.2000000000000001E-4</v>
      </c>
      <c r="R459" s="551">
        <f>Q459*H459</f>
        <v>4.8400000000000006E-3</v>
      </c>
      <c r="S459" s="551">
        <v>0</v>
      </c>
      <c r="T459" s="550">
        <f>S459*H459</f>
        <v>0</v>
      </c>
      <c r="AR459" s="548" t="s">
        <v>239</v>
      </c>
      <c r="AT459" s="548" t="s">
        <v>133</v>
      </c>
      <c r="AU459" s="548" t="s">
        <v>85</v>
      </c>
      <c r="AY459" s="543" t="s">
        <v>131</v>
      </c>
      <c r="BE459" s="549">
        <f>IF(N459="základní",J459,0)</f>
        <v>0</v>
      </c>
      <c r="BF459" s="549">
        <f>IF(N459="snížená",J459,0)</f>
        <v>0</v>
      </c>
      <c r="BG459" s="549">
        <f>IF(N459="zákl. přenesená",J459,0)</f>
        <v>0</v>
      </c>
      <c r="BH459" s="549">
        <f>IF(N459="sníž. přenesená",J459,0)</f>
        <v>0</v>
      </c>
      <c r="BI459" s="549">
        <f>IF(N459="nulová",J459,0)</f>
        <v>0</v>
      </c>
      <c r="BJ459" s="543" t="s">
        <v>83</v>
      </c>
      <c r="BK459" s="549">
        <f>ROUND(I459*H459,2)</f>
        <v>0</v>
      </c>
      <c r="BL459" s="543" t="s">
        <v>239</v>
      </c>
      <c r="BM459" s="548" t="s">
        <v>3588</v>
      </c>
    </row>
    <row r="460" spans="2:65" s="539" customFormat="1" x14ac:dyDescent="0.25">
      <c r="B460" s="540"/>
      <c r="D460" s="764" t="s">
        <v>2681</v>
      </c>
      <c r="E460" s="714"/>
      <c r="F460" s="765" t="s">
        <v>3589</v>
      </c>
      <c r="G460" s="714"/>
      <c r="H460" s="714"/>
      <c r="I460" s="547"/>
      <c r="J460" s="714"/>
      <c r="L460" s="540"/>
      <c r="M460" s="559"/>
      <c r="T460" s="558"/>
      <c r="AT460" s="543" t="s">
        <v>2681</v>
      </c>
      <c r="AU460" s="543" t="s">
        <v>85</v>
      </c>
    </row>
    <row r="461" spans="2:65" s="539" customFormat="1" ht="24.2" customHeight="1" x14ac:dyDescent="0.25">
      <c r="B461" s="557"/>
      <c r="C461" s="556" t="s">
        <v>3590</v>
      </c>
      <c r="D461" s="759" t="s">
        <v>133</v>
      </c>
      <c r="E461" s="760" t="s">
        <v>3591</v>
      </c>
      <c r="F461" s="761" t="s">
        <v>3592</v>
      </c>
      <c r="G461" s="762" t="s">
        <v>194</v>
      </c>
      <c r="H461" s="763">
        <v>20</v>
      </c>
      <c r="I461" s="555"/>
      <c r="J461" s="775">
        <f>ROUND(I461*H461,2)</f>
        <v>0</v>
      </c>
      <c r="K461" s="554"/>
      <c r="L461" s="540"/>
      <c r="M461" s="553" t="s">
        <v>3</v>
      </c>
      <c r="N461" s="552" t="s">
        <v>46</v>
      </c>
      <c r="P461" s="551">
        <f>O461*H461</f>
        <v>0</v>
      </c>
      <c r="Q461" s="551">
        <v>1.8000000000000001E-4</v>
      </c>
      <c r="R461" s="551">
        <f>Q461*H461</f>
        <v>3.6000000000000003E-3</v>
      </c>
      <c r="S461" s="551">
        <v>0</v>
      </c>
      <c r="T461" s="550">
        <f>S461*H461</f>
        <v>0</v>
      </c>
      <c r="AR461" s="548" t="s">
        <v>239</v>
      </c>
      <c r="AT461" s="548" t="s">
        <v>133</v>
      </c>
      <c r="AU461" s="548" t="s">
        <v>85</v>
      </c>
      <c r="AY461" s="543" t="s">
        <v>131</v>
      </c>
      <c r="BE461" s="549">
        <f>IF(N461="základní",J461,0)</f>
        <v>0</v>
      </c>
      <c r="BF461" s="549">
        <f>IF(N461="snížená",J461,0)</f>
        <v>0</v>
      </c>
      <c r="BG461" s="549">
        <f>IF(N461="zákl. přenesená",J461,0)</f>
        <v>0</v>
      </c>
      <c r="BH461" s="549">
        <f>IF(N461="sníž. přenesená",J461,0)</f>
        <v>0</v>
      </c>
      <c r="BI461" s="549">
        <f>IF(N461="nulová",J461,0)</f>
        <v>0</v>
      </c>
      <c r="BJ461" s="543" t="s">
        <v>83</v>
      </c>
      <c r="BK461" s="549">
        <f>ROUND(I461*H461,2)</f>
        <v>0</v>
      </c>
      <c r="BL461" s="543" t="s">
        <v>239</v>
      </c>
      <c r="BM461" s="548" t="s">
        <v>3593</v>
      </c>
    </row>
    <row r="462" spans="2:65" s="539" customFormat="1" ht="17.8" x14ac:dyDescent="0.25">
      <c r="B462" s="540"/>
      <c r="D462" s="764" t="s">
        <v>2681</v>
      </c>
      <c r="E462" s="714"/>
      <c r="F462" s="765" t="s">
        <v>3594</v>
      </c>
      <c r="G462" s="714"/>
      <c r="H462" s="714"/>
      <c r="I462" s="547"/>
      <c r="J462" s="714"/>
      <c r="L462" s="540"/>
      <c r="M462" s="559"/>
      <c r="T462" s="558"/>
      <c r="AT462" s="543" t="s">
        <v>2681</v>
      </c>
      <c r="AU462" s="543" t="s">
        <v>85</v>
      </c>
    </row>
    <row r="463" spans="2:65" s="539" customFormat="1" ht="24.2" customHeight="1" x14ac:dyDescent="0.25">
      <c r="B463" s="557"/>
      <c r="C463" s="556" t="s">
        <v>3595</v>
      </c>
      <c r="D463" s="759" t="s">
        <v>133</v>
      </c>
      <c r="E463" s="760" t="s">
        <v>3596</v>
      </c>
      <c r="F463" s="761" t="s">
        <v>3597</v>
      </c>
      <c r="G463" s="762" t="s">
        <v>194</v>
      </c>
      <c r="H463" s="763">
        <v>6</v>
      </c>
      <c r="I463" s="555"/>
      <c r="J463" s="775">
        <f>ROUND(I463*H463,2)</f>
        <v>0</v>
      </c>
      <c r="K463" s="554"/>
      <c r="L463" s="540"/>
      <c r="M463" s="553" t="s">
        <v>3</v>
      </c>
      <c r="N463" s="552" t="s">
        <v>46</v>
      </c>
      <c r="P463" s="551">
        <f>O463*H463</f>
        <v>0</v>
      </c>
      <c r="Q463" s="551">
        <v>4.0000000000000002E-4</v>
      </c>
      <c r="R463" s="551">
        <f>Q463*H463</f>
        <v>2.4000000000000002E-3</v>
      </c>
      <c r="S463" s="551">
        <v>0</v>
      </c>
      <c r="T463" s="550">
        <f>S463*H463</f>
        <v>0</v>
      </c>
      <c r="AR463" s="548" t="s">
        <v>239</v>
      </c>
      <c r="AT463" s="548" t="s">
        <v>133</v>
      </c>
      <c r="AU463" s="548" t="s">
        <v>85</v>
      </c>
      <c r="AY463" s="543" t="s">
        <v>131</v>
      </c>
      <c r="BE463" s="549">
        <f>IF(N463="základní",J463,0)</f>
        <v>0</v>
      </c>
      <c r="BF463" s="549">
        <f>IF(N463="snížená",J463,0)</f>
        <v>0</v>
      </c>
      <c r="BG463" s="549">
        <f>IF(N463="zákl. přenesená",J463,0)</f>
        <v>0</v>
      </c>
      <c r="BH463" s="549">
        <f>IF(N463="sníž. přenesená",J463,0)</f>
        <v>0</v>
      </c>
      <c r="BI463" s="549">
        <f>IF(N463="nulová",J463,0)</f>
        <v>0</v>
      </c>
      <c r="BJ463" s="543" t="s">
        <v>83</v>
      </c>
      <c r="BK463" s="549">
        <f>ROUND(I463*H463,2)</f>
        <v>0</v>
      </c>
      <c r="BL463" s="543" t="s">
        <v>239</v>
      </c>
      <c r="BM463" s="548" t="s">
        <v>3598</v>
      </c>
    </row>
    <row r="464" spans="2:65" s="539" customFormat="1" ht="17.8" x14ac:dyDescent="0.25">
      <c r="B464" s="540"/>
      <c r="D464" s="764" t="s">
        <v>2681</v>
      </c>
      <c r="E464" s="714"/>
      <c r="F464" s="765" t="s">
        <v>3599</v>
      </c>
      <c r="G464" s="714"/>
      <c r="H464" s="714"/>
      <c r="I464" s="547"/>
      <c r="J464" s="714"/>
      <c r="L464" s="540"/>
      <c r="M464" s="559"/>
      <c r="T464" s="558"/>
      <c r="AT464" s="543" t="s">
        <v>2681</v>
      </c>
      <c r="AU464" s="543" t="s">
        <v>85</v>
      </c>
    </row>
    <row r="465" spans="2:65" s="539" customFormat="1" ht="24.2" customHeight="1" x14ac:dyDescent="0.25">
      <c r="B465" s="557"/>
      <c r="C465" s="556" t="s">
        <v>3600</v>
      </c>
      <c r="D465" s="759" t="s">
        <v>133</v>
      </c>
      <c r="E465" s="760" t="s">
        <v>3601</v>
      </c>
      <c r="F465" s="761" t="s">
        <v>3602</v>
      </c>
      <c r="G465" s="762" t="s">
        <v>194</v>
      </c>
      <c r="H465" s="763">
        <v>3</v>
      </c>
      <c r="I465" s="555"/>
      <c r="J465" s="775">
        <f>ROUND(I465*H465,2)</f>
        <v>0</v>
      </c>
      <c r="K465" s="554"/>
      <c r="L465" s="540"/>
      <c r="M465" s="553" t="s">
        <v>3</v>
      </c>
      <c r="N465" s="552" t="s">
        <v>46</v>
      </c>
      <c r="P465" s="551">
        <f>O465*H465</f>
        <v>0</v>
      </c>
      <c r="Q465" s="551">
        <v>6.3000000000000003E-4</v>
      </c>
      <c r="R465" s="551">
        <f>Q465*H465</f>
        <v>1.8900000000000002E-3</v>
      </c>
      <c r="S465" s="551">
        <v>0</v>
      </c>
      <c r="T465" s="550">
        <f>S465*H465</f>
        <v>0</v>
      </c>
      <c r="AR465" s="548" t="s">
        <v>239</v>
      </c>
      <c r="AT465" s="548" t="s">
        <v>133</v>
      </c>
      <c r="AU465" s="548" t="s">
        <v>85</v>
      </c>
      <c r="AY465" s="543" t="s">
        <v>131</v>
      </c>
      <c r="BE465" s="549">
        <f>IF(N465="základní",J465,0)</f>
        <v>0</v>
      </c>
      <c r="BF465" s="549">
        <f>IF(N465="snížená",J465,0)</f>
        <v>0</v>
      </c>
      <c r="BG465" s="549">
        <f>IF(N465="zákl. přenesená",J465,0)</f>
        <v>0</v>
      </c>
      <c r="BH465" s="549">
        <f>IF(N465="sníž. přenesená",J465,0)</f>
        <v>0</v>
      </c>
      <c r="BI465" s="549">
        <f>IF(N465="nulová",J465,0)</f>
        <v>0</v>
      </c>
      <c r="BJ465" s="543" t="s">
        <v>83</v>
      </c>
      <c r="BK465" s="549">
        <f>ROUND(I465*H465,2)</f>
        <v>0</v>
      </c>
      <c r="BL465" s="543" t="s">
        <v>239</v>
      </c>
      <c r="BM465" s="548" t="s">
        <v>3603</v>
      </c>
    </row>
    <row r="466" spans="2:65" s="539" customFormat="1" ht="17.8" x14ac:dyDescent="0.25">
      <c r="B466" s="540"/>
      <c r="D466" s="764" t="s">
        <v>2681</v>
      </c>
      <c r="E466" s="714"/>
      <c r="F466" s="765" t="s">
        <v>3604</v>
      </c>
      <c r="G466" s="714"/>
      <c r="H466" s="714"/>
      <c r="I466" s="547"/>
      <c r="J466" s="714"/>
      <c r="L466" s="540"/>
      <c r="M466" s="559"/>
      <c r="T466" s="558"/>
      <c r="AT466" s="543" t="s">
        <v>2681</v>
      </c>
      <c r="AU466" s="543" t="s">
        <v>85</v>
      </c>
    </row>
    <row r="467" spans="2:65" s="539" customFormat="1" ht="24.2" customHeight="1" x14ac:dyDescent="0.25">
      <c r="B467" s="557"/>
      <c r="C467" s="556" t="s">
        <v>3605</v>
      </c>
      <c r="D467" s="759" t="s">
        <v>133</v>
      </c>
      <c r="E467" s="760" t="s">
        <v>3606</v>
      </c>
      <c r="F467" s="761" t="s">
        <v>3607</v>
      </c>
      <c r="G467" s="762" t="s">
        <v>194</v>
      </c>
      <c r="H467" s="763">
        <v>7</v>
      </c>
      <c r="I467" s="555"/>
      <c r="J467" s="775">
        <f>ROUND(I467*H467,2)</f>
        <v>0</v>
      </c>
      <c r="K467" s="554"/>
      <c r="L467" s="540"/>
      <c r="M467" s="553" t="s">
        <v>3</v>
      </c>
      <c r="N467" s="552" t="s">
        <v>46</v>
      </c>
      <c r="P467" s="551">
        <f>O467*H467</f>
        <v>0</v>
      </c>
      <c r="Q467" s="551">
        <v>1.32E-3</v>
      </c>
      <c r="R467" s="551">
        <f>Q467*H467</f>
        <v>9.2399999999999999E-3</v>
      </c>
      <c r="S467" s="551">
        <v>0</v>
      </c>
      <c r="T467" s="550">
        <f>S467*H467</f>
        <v>0</v>
      </c>
      <c r="AR467" s="548" t="s">
        <v>239</v>
      </c>
      <c r="AT467" s="548" t="s">
        <v>133</v>
      </c>
      <c r="AU467" s="548" t="s">
        <v>85</v>
      </c>
      <c r="AY467" s="543" t="s">
        <v>131</v>
      </c>
      <c r="BE467" s="549">
        <f>IF(N467="základní",J467,0)</f>
        <v>0</v>
      </c>
      <c r="BF467" s="549">
        <f>IF(N467="snížená",J467,0)</f>
        <v>0</v>
      </c>
      <c r="BG467" s="549">
        <f>IF(N467="zákl. přenesená",J467,0)</f>
        <v>0</v>
      </c>
      <c r="BH467" s="549">
        <f>IF(N467="sníž. přenesená",J467,0)</f>
        <v>0</v>
      </c>
      <c r="BI467" s="549">
        <f>IF(N467="nulová",J467,0)</f>
        <v>0</v>
      </c>
      <c r="BJ467" s="543" t="s">
        <v>83</v>
      </c>
      <c r="BK467" s="549">
        <f>ROUND(I467*H467,2)</f>
        <v>0</v>
      </c>
      <c r="BL467" s="543" t="s">
        <v>239</v>
      </c>
      <c r="BM467" s="548" t="s">
        <v>3608</v>
      </c>
    </row>
    <row r="468" spans="2:65" s="539" customFormat="1" ht="17.8" x14ac:dyDescent="0.25">
      <c r="B468" s="540"/>
      <c r="D468" s="764" t="s">
        <v>2681</v>
      </c>
      <c r="E468" s="714"/>
      <c r="F468" s="765" t="s">
        <v>3609</v>
      </c>
      <c r="G468" s="714"/>
      <c r="H468" s="714"/>
      <c r="I468" s="547"/>
      <c r="J468" s="714"/>
      <c r="L468" s="540"/>
      <c r="M468" s="559"/>
      <c r="T468" s="558"/>
      <c r="AT468" s="543" t="s">
        <v>2681</v>
      </c>
      <c r="AU468" s="543" t="s">
        <v>85</v>
      </c>
    </row>
    <row r="469" spans="2:65" s="539" customFormat="1" ht="24.2" customHeight="1" x14ac:dyDescent="0.25">
      <c r="B469" s="557"/>
      <c r="C469" s="556" t="s">
        <v>3610</v>
      </c>
      <c r="D469" s="759" t="s">
        <v>133</v>
      </c>
      <c r="E469" s="760" t="s">
        <v>3611</v>
      </c>
      <c r="F469" s="761" t="s">
        <v>3612</v>
      </c>
      <c r="G469" s="762" t="s">
        <v>194</v>
      </c>
      <c r="H469" s="763">
        <v>2</v>
      </c>
      <c r="I469" s="555"/>
      <c r="J469" s="775">
        <f>ROUND(I469*H469,2)</f>
        <v>0</v>
      </c>
      <c r="K469" s="554"/>
      <c r="L469" s="540"/>
      <c r="M469" s="553" t="s">
        <v>3</v>
      </c>
      <c r="N469" s="552" t="s">
        <v>46</v>
      </c>
      <c r="P469" s="551">
        <f>O469*H469</f>
        <v>0</v>
      </c>
      <c r="Q469" s="551">
        <v>2.0999999999999999E-3</v>
      </c>
      <c r="R469" s="551">
        <f>Q469*H469</f>
        <v>4.1999999999999997E-3</v>
      </c>
      <c r="S469" s="551">
        <v>0</v>
      </c>
      <c r="T469" s="550">
        <f>S469*H469</f>
        <v>0</v>
      </c>
      <c r="AR469" s="548" t="s">
        <v>239</v>
      </c>
      <c r="AT469" s="548" t="s">
        <v>133</v>
      </c>
      <c r="AU469" s="548" t="s">
        <v>85</v>
      </c>
      <c r="AY469" s="543" t="s">
        <v>131</v>
      </c>
      <c r="BE469" s="549">
        <f>IF(N469="základní",J469,0)</f>
        <v>0</v>
      </c>
      <c r="BF469" s="549">
        <f>IF(N469="snížená",J469,0)</f>
        <v>0</v>
      </c>
      <c r="BG469" s="549">
        <f>IF(N469="zákl. přenesená",J469,0)</f>
        <v>0</v>
      </c>
      <c r="BH469" s="549">
        <f>IF(N469="sníž. přenesená",J469,0)</f>
        <v>0</v>
      </c>
      <c r="BI469" s="549">
        <f>IF(N469="nulová",J469,0)</f>
        <v>0</v>
      </c>
      <c r="BJ469" s="543" t="s">
        <v>83</v>
      </c>
      <c r="BK469" s="549">
        <f>ROUND(I469*H469,2)</f>
        <v>0</v>
      </c>
      <c r="BL469" s="543" t="s">
        <v>239</v>
      </c>
      <c r="BM469" s="548" t="s">
        <v>3613</v>
      </c>
    </row>
    <row r="470" spans="2:65" s="539" customFormat="1" ht="17.8" x14ac:dyDescent="0.25">
      <c r="B470" s="540"/>
      <c r="D470" s="764" t="s">
        <v>2681</v>
      </c>
      <c r="E470" s="714"/>
      <c r="F470" s="765" t="s">
        <v>3614</v>
      </c>
      <c r="G470" s="714"/>
      <c r="H470" s="714"/>
      <c r="I470" s="547"/>
      <c r="J470" s="714"/>
      <c r="L470" s="540"/>
      <c r="M470" s="559"/>
      <c r="T470" s="558"/>
      <c r="AT470" s="543" t="s">
        <v>2681</v>
      </c>
      <c r="AU470" s="543" t="s">
        <v>85</v>
      </c>
    </row>
    <row r="471" spans="2:65" s="539" customFormat="1" ht="37.75" customHeight="1" x14ac:dyDescent="0.25">
      <c r="B471" s="557"/>
      <c r="C471" s="556" t="s">
        <v>3615</v>
      </c>
      <c r="D471" s="759" t="s">
        <v>133</v>
      </c>
      <c r="E471" s="760" t="s">
        <v>3616</v>
      </c>
      <c r="F471" s="761" t="s">
        <v>3617</v>
      </c>
      <c r="G471" s="762" t="s">
        <v>194</v>
      </c>
      <c r="H471" s="763">
        <v>1</v>
      </c>
      <c r="I471" s="555"/>
      <c r="J471" s="775">
        <f>ROUND(I471*H471,2)</f>
        <v>0</v>
      </c>
      <c r="K471" s="554"/>
      <c r="L471" s="540"/>
      <c r="M471" s="553" t="s">
        <v>3</v>
      </c>
      <c r="N471" s="552" t="s">
        <v>46</v>
      </c>
      <c r="P471" s="551">
        <f>O471*H471</f>
        <v>0</v>
      </c>
      <c r="Q471" s="551">
        <v>1.72E-3</v>
      </c>
      <c r="R471" s="551">
        <f>Q471*H471</f>
        <v>1.72E-3</v>
      </c>
      <c r="S471" s="551">
        <v>0</v>
      </c>
      <c r="T471" s="550">
        <f>S471*H471</f>
        <v>0</v>
      </c>
      <c r="AR471" s="548" t="s">
        <v>239</v>
      </c>
      <c r="AT471" s="548" t="s">
        <v>133</v>
      </c>
      <c r="AU471" s="548" t="s">
        <v>85</v>
      </c>
      <c r="AY471" s="543" t="s">
        <v>131</v>
      </c>
      <c r="BE471" s="549">
        <f>IF(N471="základní",J471,0)</f>
        <v>0</v>
      </c>
      <c r="BF471" s="549">
        <f>IF(N471="snížená",J471,0)</f>
        <v>0</v>
      </c>
      <c r="BG471" s="549">
        <f>IF(N471="zákl. přenesená",J471,0)</f>
        <v>0</v>
      </c>
      <c r="BH471" s="549">
        <f>IF(N471="sníž. přenesená",J471,0)</f>
        <v>0</v>
      </c>
      <c r="BI471" s="549">
        <f>IF(N471="nulová",J471,0)</f>
        <v>0</v>
      </c>
      <c r="BJ471" s="543" t="s">
        <v>83</v>
      </c>
      <c r="BK471" s="549">
        <f>ROUND(I471*H471,2)</f>
        <v>0</v>
      </c>
      <c r="BL471" s="543" t="s">
        <v>239</v>
      </c>
      <c r="BM471" s="548" t="s">
        <v>3618</v>
      </c>
    </row>
    <row r="472" spans="2:65" s="539" customFormat="1" ht="17.8" x14ac:dyDescent="0.25">
      <c r="B472" s="540"/>
      <c r="D472" s="764" t="s">
        <v>2681</v>
      </c>
      <c r="E472" s="714"/>
      <c r="F472" s="765" t="s">
        <v>3619</v>
      </c>
      <c r="G472" s="714"/>
      <c r="H472" s="714"/>
      <c r="I472" s="547"/>
      <c r="J472" s="714"/>
      <c r="L472" s="540"/>
      <c r="M472" s="559"/>
      <c r="T472" s="558"/>
      <c r="AT472" s="543" t="s">
        <v>2681</v>
      </c>
      <c r="AU472" s="543" t="s">
        <v>85</v>
      </c>
    </row>
    <row r="473" spans="2:65" s="539" customFormat="1" ht="33" customHeight="1" x14ac:dyDescent="0.25">
      <c r="B473" s="557"/>
      <c r="C473" s="556" t="s">
        <v>3620</v>
      </c>
      <c r="D473" s="759" t="s">
        <v>133</v>
      </c>
      <c r="E473" s="760" t="s">
        <v>3621</v>
      </c>
      <c r="F473" s="761" t="s">
        <v>3622</v>
      </c>
      <c r="G473" s="762" t="s">
        <v>194</v>
      </c>
      <c r="H473" s="763">
        <v>2</v>
      </c>
      <c r="I473" s="555"/>
      <c r="J473" s="775">
        <f>ROUND(I473*H473,2)</f>
        <v>0</v>
      </c>
      <c r="K473" s="554"/>
      <c r="L473" s="540"/>
      <c r="M473" s="553" t="s">
        <v>3</v>
      </c>
      <c r="N473" s="552" t="s">
        <v>46</v>
      </c>
      <c r="P473" s="551">
        <f>O473*H473</f>
        <v>0</v>
      </c>
      <c r="Q473" s="551">
        <v>7.5000000000000002E-4</v>
      </c>
      <c r="R473" s="551">
        <f>Q473*H473</f>
        <v>1.5E-3</v>
      </c>
      <c r="S473" s="551">
        <v>0</v>
      </c>
      <c r="T473" s="550">
        <f>S473*H473</f>
        <v>0</v>
      </c>
      <c r="AR473" s="548" t="s">
        <v>239</v>
      </c>
      <c r="AT473" s="548" t="s">
        <v>133</v>
      </c>
      <c r="AU473" s="548" t="s">
        <v>85</v>
      </c>
      <c r="AY473" s="543" t="s">
        <v>131</v>
      </c>
      <c r="BE473" s="549">
        <f>IF(N473="základní",J473,0)</f>
        <v>0</v>
      </c>
      <c r="BF473" s="549">
        <f>IF(N473="snížená",J473,0)</f>
        <v>0</v>
      </c>
      <c r="BG473" s="549">
        <f>IF(N473="zákl. přenesená",J473,0)</f>
        <v>0</v>
      </c>
      <c r="BH473" s="549">
        <f>IF(N473="sníž. přenesená",J473,0)</f>
        <v>0</v>
      </c>
      <c r="BI473" s="549">
        <f>IF(N473="nulová",J473,0)</f>
        <v>0</v>
      </c>
      <c r="BJ473" s="543" t="s">
        <v>83</v>
      </c>
      <c r="BK473" s="549">
        <f>ROUND(I473*H473,2)</f>
        <v>0</v>
      </c>
      <c r="BL473" s="543" t="s">
        <v>239</v>
      </c>
      <c r="BM473" s="548" t="s">
        <v>3623</v>
      </c>
    </row>
    <row r="474" spans="2:65" s="539" customFormat="1" ht="26.65" x14ac:dyDescent="0.25">
      <c r="B474" s="540"/>
      <c r="D474" s="764" t="s">
        <v>2681</v>
      </c>
      <c r="E474" s="714"/>
      <c r="F474" s="765" t="s">
        <v>3624</v>
      </c>
      <c r="G474" s="714"/>
      <c r="H474" s="714"/>
      <c r="I474" s="547"/>
      <c r="J474" s="714"/>
      <c r="L474" s="540"/>
      <c r="M474" s="559"/>
      <c r="T474" s="558"/>
      <c r="AT474" s="543" t="s">
        <v>2681</v>
      </c>
      <c r="AU474" s="543" t="s">
        <v>85</v>
      </c>
    </row>
    <row r="475" spans="2:65" s="539" customFormat="1" ht="24.2" customHeight="1" x14ac:dyDescent="0.25">
      <c r="B475" s="557"/>
      <c r="C475" s="556" t="s">
        <v>3625</v>
      </c>
      <c r="D475" s="759" t="s">
        <v>133</v>
      </c>
      <c r="E475" s="760" t="s">
        <v>3626</v>
      </c>
      <c r="F475" s="761" t="s">
        <v>3627</v>
      </c>
      <c r="G475" s="762" t="s">
        <v>194</v>
      </c>
      <c r="H475" s="763">
        <v>15</v>
      </c>
      <c r="I475" s="555"/>
      <c r="J475" s="775">
        <f>ROUND(I475*H475,2)</f>
        <v>0</v>
      </c>
      <c r="K475" s="554"/>
      <c r="L475" s="540"/>
      <c r="M475" s="553" t="s">
        <v>3</v>
      </c>
      <c r="N475" s="552" t="s">
        <v>46</v>
      </c>
      <c r="P475" s="551">
        <f>O475*H475</f>
        <v>0</v>
      </c>
      <c r="Q475" s="551">
        <v>5.5000000000000003E-4</v>
      </c>
      <c r="R475" s="551">
        <f>Q475*H475</f>
        <v>8.2500000000000004E-3</v>
      </c>
      <c r="S475" s="551">
        <v>0</v>
      </c>
      <c r="T475" s="550">
        <f>S475*H475</f>
        <v>0</v>
      </c>
      <c r="AR475" s="548" t="s">
        <v>239</v>
      </c>
      <c r="AT475" s="548" t="s">
        <v>133</v>
      </c>
      <c r="AU475" s="548" t="s">
        <v>85</v>
      </c>
      <c r="AY475" s="543" t="s">
        <v>131</v>
      </c>
      <c r="BE475" s="549">
        <f>IF(N475="základní",J475,0)</f>
        <v>0</v>
      </c>
      <c r="BF475" s="549">
        <f>IF(N475="snížená",J475,0)</f>
        <v>0</v>
      </c>
      <c r="BG475" s="549">
        <f>IF(N475="zákl. přenesená",J475,0)</f>
        <v>0</v>
      </c>
      <c r="BH475" s="549">
        <f>IF(N475="sníž. přenesená",J475,0)</f>
        <v>0</v>
      </c>
      <c r="BI475" s="549">
        <f>IF(N475="nulová",J475,0)</f>
        <v>0</v>
      </c>
      <c r="BJ475" s="543" t="s">
        <v>83</v>
      </c>
      <c r="BK475" s="549">
        <f>ROUND(I475*H475,2)</f>
        <v>0</v>
      </c>
      <c r="BL475" s="543" t="s">
        <v>239</v>
      </c>
      <c r="BM475" s="548" t="s">
        <v>3628</v>
      </c>
    </row>
    <row r="476" spans="2:65" s="539" customFormat="1" ht="17.8" x14ac:dyDescent="0.25">
      <c r="B476" s="540"/>
      <c r="D476" s="764" t="s">
        <v>2681</v>
      </c>
      <c r="E476" s="714"/>
      <c r="F476" s="765" t="s">
        <v>3629</v>
      </c>
      <c r="G476" s="714"/>
      <c r="H476" s="714"/>
      <c r="I476" s="547"/>
      <c r="J476" s="714"/>
      <c r="L476" s="540"/>
      <c r="M476" s="559"/>
      <c r="T476" s="558"/>
      <c r="AT476" s="543" t="s">
        <v>2681</v>
      </c>
      <c r="AU476" s="543" t="s">
        <v>85</v>
      </c>
    </row>
    <row r="477" spans="2:65" s="539" customFormat="1" ht="24.2" customHeight="1" x14ac:dyDescent="0.25">
      <c r="B477" s="557"/>
      <c r="C477" s="556" t="s">
        <v>3630</v>
      </c>
      <c r="D477" s="759" t="s">
        <v>133</v>
      </c>
      <c r="E477" s="760" t="s">
        <v>3631</v>
      </c>
      <c r="F477" s="761" t="s">
        <v>3632</v>
      </c>
      <c r="G477" s="762" t="s">
        <v>194</v>
      </c>
      <c r="H477" s="763">
        <v>17</v>
      </c>
      <c r="I477" s="555"/>
      <c r="J477" s="775">
        <f>ROUND(I477*H477,2)</f>
        <v>0</v>
      </c>
      <c r="K477" s="554"/>
      <c r="L477" s="540"/>
      <c r="M477" s="553" t="s">
        <v>3</v>
      </c>
      <c r="N477" s="552" t="s">
        <v>46</v>
      </c>
      <c r="P477" s="551">
        <f>O477*H477</f>
        <v>0</v>
      </c>
      <c r="Q477" s="551">
        <v>1.47E-3</v>
      </c>
      <c r="R477" s="551">
        <f>Q477*H477</f>
        <v>2.4989999999999998E-2</v>
      </c>
      <c r="S477" s="551">
        <v>0</v>
      </c>
      <c r="T477" s="550">
        <f>S477*H477</f>
        <v>0</v>
      </c>
      <c r="AR477" s="548" t="s">
        <v>239</v>
      </c>
      <c r="AT477" s="548" t="s">
        <v>133</v>
      </c>
      <c r="AU477" s="548" t="s">
        <v>85</v>
      </c>
      <c r="AY477" s="543" t="s">
        <v>131</v>
      </c>
      <c r="BE477" s="549">
        <f>IF(N477="základní",J477,0)</f>
        <v>0</v>
      </c>
      <c r="BF477" s="549">
        <f>IF(N477="snížená",J477,0)</f>
        <v>0</v>
      </c>
      <c r="BG477" s="549">
        <f>IF(N477="zákl. přenesená",J477,0)</f>
        <v>0</v>
      </c>
      <c r="BH477" s="549">
        <f>IF(N477="sníž. přenesená",J477,0)</f>
        <v>0</v>
      </c>
      <c r="BI477" s="549">
        <f>IF(N477="nulová",J477,0)</f>
        <v>0</v>
      </c>
      <c r="BJ477" s="543" t="s">
        <v>83</v>
      </c>
      <c r="BK477" s="549">
        <f>ROUND(I477*H477,2)</f>
        <v>0</v>
      </c>
      <c r="BL477" s="543" t="s">
        <v>239</v>
      </c>
      <c r="BM477" s="548" t="s">
        <v>3633</v>
      </c>
    </row>
    <row r="478" spans="2:65" s="539" customFormat="1" ht="17.8" x14ac:dyDescent="0.25">
      <c r="B478" s="540"/>
      <c r="D478" s="764" t="s">
        <v>2681</v>
      </c>
      <c r="E478" s="714"/>
      <c r="F478" s="765" t="s">
        <v>3634</v>
      </c>
      <c r="G478" s="714"/>
      <c r="H478" s="714"/>
      <c r="I478" s="547"/>
      <c r="J478" s="714"/>
      <c r="L478" s="540"/>
      <c r="M478" s="559"/>
      <c r="T478" s="558"/>
      <c r="AT478" s="543" t="s">
        <v>2681</v>
      </c>
      <c r="AU478" s="543" t="s">
        <v>85</v>
      </c>
    </row>
    <row r="479" spans="2:65" s="539" customFormat="1" ht="16.5" customHeight="1" x14ac:dyDescent="0.25">
      <c r="B479" s="557"/>
      <c r="C479" s="556" t="s">
        <v>3635</v>
      </c>
      <c r="D479" s="759" t="s">
        <v>133</v>
      </c>
      <c r="E479" s="760" t="s">
        <v>3636</v>
      </c>
      <c r="F479" s="761" t="s">
        <v>3637</v>
      </c>
      <c r="G479" s="762" t="s">
        <v>194</v>
      </c>
      <c r="H479" s="763">
        <v>32</v>
      </c>
      <c r="I479" s="555"/>
      <c r="J479" s="775">
        <f>ROUND(I479*H479,2)</f>
        <v>0</v>
      </c>
      <c r="K479" s="554"/>
      <c r="L479" s="540"/>
      <c r="M479" s="553" t="s">
        <v>3</v>
      </c>
      <c r="N479" s="552" t="s">
        <v>46</v>
      </c>
      <c r="P479" s="551">
        <f>O479*H479</f>
        <v>0</v>
      </c>
      <c r="Q479" s="551">
        <v>2.1000000000000001E-4</v>
      </c>
      <c r="R479" s="551">
        <f>Q479*H479</f>
        <v>6.7200000000000003E-3</v>
      </c>
      <c r="S479" s="551">
        <v>0</v>
      </c>
      <c r="T479" s="550">
        <f>S479*H479</f>
        <v>0</v>
      </c>
      <c r="AR479" s="548" t="s">
        <v>239</v>
      </c>
      <c r="AT479" s="548" t="s">
        <v>133</v>
      </c>
      <c r="AU479" s="548" t="s">
        <v>85</v>
      </c>
      <c r="AY479" s="543" t="s">
        <v>131</v>
      </c>
      <c r="BE479" s="549">
        <f>IF(N479="základní",J479,0)</f>
        <v>0</v>
      </c>
      <c r="BF479" s="549">
        <f>IF(N479="snížená",J479,0)</f>
        <v>0</v>
      </c>
      <c r="BG479" s="549">
        <f>IF(N479="zákl. přenesená",J479,0)</f>
        <v>0</v>
      </c>
      <c r="BH479" s="549">
        <f>IF(N479="sníž. přenesená",J479,0)</f>
        <v>0</v>
      </c>
      <c r="BI479" s="549">
        <f>IF(N479="nulová",J479,0)</f>
        <v>0</v>
      </c>
      <c r="BJ479" s="543" t="s">
        <v>83</v>
      </c>
      <c r="BK479" s="549">
        <f>ROUND(I479*H479,2)</f>
        <v>0</v>
      </c>
      <c r="BL479" s="543" t="s">
        <v>239</v>
      </c>
      <c r="BM479" s="548" t="s">
        <v>3638</v>
      </c>
    </row>
    <row r="480" spans="2:65" s="539" customFormat="1" x14ac:dyDescent="0.25">
      <c r="B480" s="540"/>
      <c r="D480" s="764" t="s">
        <v>2681</v>
      </c>
      <c r="E480" s="714"/>
      <c r="F480" s="765" t="s">
        <v>3639</v>
      </c>
      <c r="G480" s="714"/>
      <c r="H480" s="714"/>
      <c r="I480" s="547"/>
      <c r="J480" s="714"/>
      <c r="L480" s="540"/>
      <c r="M480" s="559"/>
      <c r="T480" s="558"/>
      <c r="AT480" s="543" t="s">
        <v>2681</v>
      </c>
      <c r="AU480" s="543" t="s">
        <v>85</v>
      </c>
    </row>
    <row r="481" spans="2:65" s="539" customFormat="1" ht="21.75" customHeight="1" x14ac:dyDescent="0.25">
      <c r="B481" s="557"/>
      <c r="C481" s="556" t="s">
        <v>3640</v>
      </c>
      <c r="D481" s="759" t="s">
        <v>133</v>
      </c>
      <c r="E481" s="760" t="s">
        <v>3641</v>
      </c>
      <c r="F481" s="761" t="s">
        <v>3642</v>
      </c>
      <c r="G481" s="762" t="s">
        <v>148</v>
      </c>
      <c r="H481" s="763">
        <v>1.5469999999999999</v>
      </c>
      <c r="I481" s="555"/>
      <c r="J481" s="775">
        <f>ROUND(I481*H481,2)</f>
        <v>0</v>
      </c>
      <c r="K481" s="554"/>
      <c r="L481" s="540"/>
      <c r="M481" s="553" t="s">
        <v>3</v>
      </c>
      <c r="N481" s="552" t="s">
        <v>46</v>
      </c>
      <c r="P481" s="551">
        <f>O481*H481</f>
        <v>0</v>
      </c>
      <c r="Q481" s="551">
        <v>0</v>
      </c>
      <c r="R481" s="551">
        <f>Q481*H481</f>
        <v>0</v>
      </c>
      <c r="S481" s="551">
        <v>0</v>
      </c>
      <c r="T481" s="550">
        <f>S481*H481</f>
        <v>0</v>
      </c>
      <c r="AR481" s="548" t="s">
        <v>239</v>
      </c>
      <c r="AT481" s="548" t="s">
        <v>133</v>
      </c>
      <c r="AU481" s="548" t="s">
        <v>85</v>
      </c>
      <c r="AY481" s="543" t="s">
        <v>131</v>
      </c>
      <c r="BE481" s="549">
        <f>IF(N481="základní",J481,0)</f>
        <v>0</v>
      </c>
      <c r="BF481" s="549">
        <f>IF(N481="snížená",J481,0)</f>
        <v>0</v>
      </c>
      <c r="BG481" s="549">
        <f>IF(N481="zákl. přenesená",J481,0)</f>
        <v>0</v>
      </c>
      <c r="BH481" s="549">
        <f>IF(N481="sníž. přenesená",J481,0)</f>
        <v>0</v>
      </c>
      <c r="BI481" s="549">
        <f>IF(N481="nulová",J481,0)</f>
        <v>0</v>
      </c>
      <c r="BJ481" s="543" t="s">
        <v>83</v>
      </c>
      <c r="BK481" s="549">
        <f>ROUND(I481*H481,2)</f>
        <v>0</v>
      </c>
      <c r="BL481" s="543" t="s">
        <v>239</v>
      </c>
      <c r="BM481" s="548" t="s">
        <v>3643</v>
      </c>
    </row>
    <row r="482" spans="2:65" s="539" customFormat="1" ht="26.65" x14ac:dyDescent="0.25">
      <c r="B482" s="540"/>
      <c r="D482" s="764" t="s">
        <v>2681</v>
      </c>
      <c r="E482" s="714"/>
      <c r="F482" s="765" t="s">
        <v>3644</v>
      </c>
      <c r="G482" s="714"/>
      <c r="H482" s="714"/>
      <c r="I482" s="547"/>
      <c r="J482" s="714"/>
      <c r="L482" s="540"/>
      <c r="M482" s="559"/>
      <c r="T482" s="558"/>
      <c r="AT482" s="543" t="s">
        <v>2681</v>
      </c>
      <c r="AU482" s="543" t="s">
        <v>85</v>
      </c>
    </row>
    <row r="483" spans="2:65" s="560" customFormat="1" ht="22.8" customHeight="1" x14ac:dyDescent="0.3">
      <c r="B483" s="567"/>
      <c r="D483" s="756" t="s">
        <v>74</v>
      </c>
      <c r="E483" s="758" t="s">
        <v>3645</v>
      </c>
      <c r="F483" s="758" t="s">
        <v>3646</v>
      </c>
      <c r="G483" s="755"/>
      <c r="H483" s="755"/>
      <c r="I483" s="568"/>
      <c r="J483" s="774">
        <f>BK483</f>
        <v>0</v>
      </c>
      <c r="L483" s="567"/>
      <c r="M483" s="566"/>
      <c r="P483" s="565">
        <f>SUM(P484:P491)</f>
        <v>0</v>
      </c>
      <c r="R483" s="565">
        <f>SUM(R484:R491)</f>
        <v>3.993E-2</v>
      </c>
      <c r="T483" s="564">
        <f>SUM(T484:T491)</f>
        <v>0</v>
      </c>
      <c r="AR483" s="562" t="s">
        <v>85</v>
      </c>
      <c r="AT483" s="563" t="s">
        <v>74</v>
      </c>
      <c r="AU483" s="563" t="s">
        <v>83</v>
      </c>
      <c r="AY483" s="562" t="s">
        <v>131</v>
      </c>
      <c r="BK483" s="561">
        <f>SUM(BK484:BK491)</f>
        <v>0</v>
      </c>
    </row>
    <row r="484" spans="2:65" s="539" customFormat="1" ht="37.75" customHeight="1" x14ac:dyDescent="0.25">
      <c r="B484" s="557"/>
      <c r="C484" s="556" t="s">
        <v>3647</v>
      </c>
      <c r="D484" s="759" t="s">
        <v>133</v>
      </c>
      <c r="E484" s="760" t="s">
        <v>3648</v>
      </c>
      <c r="F484" s="761" t="s">
        <v>3649</v>
      </c>
      <c r="G484" s="762" t="s">
        <v>194</v>
      </c>
      <c r="H484" s="763">
        <v>1</v>
      </c>
      <c r="I484" s="555"/>
      <c r="J484" s="775">
        <f>ROUND(I484*H484,2)</f>
        <v>0</v>
      </c>
      <c r="K484" s="554"/>
      <c r="L484" s="540"/>
      <c r="M484" s="553" t="s">
        <v>3</v>
      </c>
      <c r="N484" s="552" t="s">
        <v>46</v>
      </c>
      <c r="P484" s="551">
        <f>O484*H484</f>
        <v>0</v>
      </c>
      <c r="Q484" s="551">
        <v>3.993E-2</v>
      </c>
      <c r="R484" s="551">
        <f>Q484*H484</f>
        <v>3.993E-2</v>
      </c>
      <c r="S484" s="551">
        <v>0</v>
      </c>
      <c r="T484" s="550">
        <f>S484*H484</f>
        <v>0</v>
      </c>
      <c r="AR484" s="548" t="s">
        <v>239</v>
      </c>
      <c r="AT484" s="548" t="s">
        <v>133</v>
      </c>
      <c r="AU484" s="548" t="s">
        <v>85</v>
      </c>
      <c r="AY484" s="543" t="s">
        <v>131</v>
      </c>
      <c r="BE484" s="549">
        <f>IF(N484="základní",J484,0)</f>
        <v>0</v>
      </c>
      <c r="BF484" s="549">
        <f>IF(N484="snížená",J484,0)</f>
        <v>0</v>
      </c>
      <c r="BG484" s="549">
        <f>IF(N484="zákl. přenesená",J484,0)</f>
        <v>0</v>
      </c>
      <c r="BH484" s="549">
        <f>IF(N484="sníž. přenesená",J484,0)</f>
        <v>0</v>
      </c>
      <c r="BI484" s="549">
        <f>IF(N484="nulová",J484,0)</f>
        <v>0</v>
      </c>
      <c r="BJ484" s="543" t="s">
        <v>83</v>
      </c>
      <c r="BK484" s="549">
        <f>ROUND(I484*H484,2)</f>
        <v>0</v>
      </c>
      <c r="BL484" s="543" t="s">
        <v>239</v>
      </c>
      <c r="BM484" s="548" t="s">
        <v>3650</v>
      </c>
    </row>
    <row r="485" spans="2:65" s="539" customFormat="1" ht="26.65" x14ac:dyDescent="0.25">
      <c r="B485" s="540"/>
      <c r="D485" s="764" t="s">
        <v>2681</v>
      </c>
      <c r="E485" s="714"/>
      <c r="F485" s="765" t="s">
        <v>3651</v>
      </c>
      <c r="G485" s="714"/>
      <c r="H485" s="714"/>
      <c r="I485" s="547"/>
      <c r="J485" s="714"/>
      <c r="L485" s="540"/>
      <c r="M485" s="559"/>
      <c r="T485" s="558"/>
      <c r="AT485" s="543" t="s">
        <v>2681</v>
      </c>
      <c r="AU485" s="543" t="s">
        <v>85</v>
      </c>
    </row>
    <row r="486" spans="2:65" s="539" customFormat="1" ht="16.5" customHeight="1" x14ac:dyDescent="0.25">
      <c r="B486" s="557"/>
      <c r="C486" s="556" t="s">
        <v>3652</v>
      </c>
      <c r="D486" s="759" t="s">
        <v>133</v>
      </c>
      <c r="E486" s="760" t="s">
        <v>3653</v>
      </c>
      <c r="F486" s="761" t="s">
        <v>3654</v>
      </c>
      <c r="G486" s="762" t="s">
        <v>201</v>
      </c>
      <c r="H486" s="763">
        <v>2</v>
      </c>
      <c r="I486" s="555"/>
      <c r="J486" s="775">
        <f>ROUND(I486*H486,2)</f>
        <v>0</v>
      </c>
      <c r="K486" s="554"/>
      <c r="L486" s="540"/>
      <c r="M486" s="553" t="s">
        <v>3</v>
      </c>
      <c r="N486" s="552" t="s">
        <v>46</v>
      </c>
      <c r="P486" s="551">
        <f>O486*H486</f>
        <v>0</v>
      </c>
      <c r="Q486" s="551">
        <v>0</v>
      </c>
      <c r="R486" s="551">
        <f>Q486*H486</f>
        <v>0</v>
      </c>
      <c r="S486" s="551">
        <v>0</v>
      </c>
      <c r="T486" s="550">
        <f>S486*H486</f>
        <v>0</v>
      </c>
      <c r="AR486" s="548" t="s">
        <v>239</v>
      </c>
      <c r="AT486" s="548" t="s">
        <v>133</v>
      </c>
      <c r="AU486" s="548" t="s">
        <v>85</v>
      </c>
      <c r="AY486" s="543" t="s">
        <v>131</v>
      </c>
      <c r="BE486" s="549">
        <f>IF(N486="základní",J486,0)</f>
        <v>0</v>
      </c>
      <c r="BF486" s="549">
        <f>IF(N486="snížená",J486,0)</f>
        <v>0</v>
      </c>
      <c r="BG486" s="549">
        <f>IF(N486="zákl. přenesená",J486,0)</f>
        <v>0</v>
      </c>
      <c r="BH486" s="549">
        <f>IF(N486="sníž. přenesená",J486,0)</f>
        <v>0</v>
      </c>
      <c r="BI486" s="549">
        <f>IF(N486="nulová",J486,0)</f>
        <v>0</v>
      </c>
      <c r="BJ486" s="543" t="s">
        <v>83</v>
      </c>
      <c r="BK486" s="549">
        <f>ROUND(I486*H486,2)</f>
        <v>0</v>
      </c>
      <c r="BL486" s="543" t="s">
        <v>239</v>
      </c>
      <c r="BM486" s="548" t="s">
        <v>3655</v>
      </c>
    </row>
    <row r="487" spans="2:65" s="539" customFormat="1" ht="17.8" x14ac:dyDescent="0.25">
      <c r="B487" s="540"/>
      <c r="D487" s="764" t="s">
        <v>2681</v>
      </c>
      <c r="E487" s="714"/>
      <c r="F487" s="765" t="s">
        <v>3656</v>
      </c>
      <c r="G487" s="714"/>
      <c r="H487" s="714"/>
      <c r="I487" s="547"/>
      <c r="J487" s="714"/>
      <c r="L487" s="540"/>
      <c r="M487" s="559"/>
      <c r="T487" s="558"/>
      <c r="AT487" s="543" t="s">
        <v>2681</v>
      </c>
      <c r="AU487" s="543" t="s">
        <v>85</v>
      </c>
    </row>
    <row r="488" spans="2:65" s="539" customFormat="1" ht="33" customHeight="1" x14ac:dyDescent="0.25">
      <c r="B488" s="557"/>
      <c r="C488" s="574" t="s">
        <v>3657</v>
      </c>
      <c r="D488" s="766" t="s">
        <v>145</v>
      </c>
      <c r="E488" s="767" t="s">
        <v>3658</v>
      </c>
      <c r="F488" s="768" t="s">
        <v>3659</v>
      </c>
      <c r="G488" s="769" t="s">
        <v>201</v>
      </c>
      <c r="H488" s="770">
        <v>2</v>
      </c>
      <c r="I488" s="573"/>
      <c r="J488" s="776">
        <f>ROUND(I488*H488,2)</f>
        <v>0</v>
      </c>
      <c r="K488" s="572"/>
      <c r="L488" s="571"/>
      <c r="M488" s="570" t="s">
        <v>3</v>
      </c>
      <c r="N488" s="569" t="s">
        <v>46</v>
      </c>
      <c r="P488" s="551">
        <f>O488*H488</f>
        <v>0</v>
      </c>
      <c r="Q488" s="551">
        <v>0</v>
      </c>
      <c r="R488" s="551">
        <f>Q488*H488</f>
        <v>0</v>
      </c>
      <c r="S488" s="551">
        <v>0</v>
      </c>
      <c r="T488" s="550">
        <f>S488*H488</f>
        <v>0</v>
      </c>
      <c r="AR488" s="548" t="s">
        <v>245</v>
      </c>
      <c r="AT488" s="548" t="s">
        <v>145</v>
      </c>
      <c r="AU488" s="548" t="s">
        <v>85</v>
      </c>
      <c r="AY488" s="543" t="s">
        <v>131</v>
      </c>
      <c r="BE488" s="549">
        <f>IF(N488="základní",J488,0)</f>
        <v>0</v>
      </c>
      <c r="BF488" s="549">
        <f>IF(N488="snížená",J488,0)</f>
        <v>0</v>
      </c>
      <c r="BG488" s="549">
        <f>IF(N488="zákl. přenesená",J488,0)</f>
        <v>0</v>
      </c>
      <c r="BH488" s="549">
        <f>IF(N488="sníž. přenesená",J488,0)</f>
        <v>0</v>
      </c>
      <c r="BI488" s="549">
        <f>IF(N488="nulová",J488,0)</f>
        <v>0</v>
      </c>
      <c r="BJ488" s="543" t="s">
        <v>83</v>
      </c>
      <c r="BK488" s="549">
        <f>ROUND(I488*H488,2)</f>
        <v>0</v>
      </c>
      <c r="BL488" s="543" t="s">
        <v>239</v>
      </c>
      <c r="BM488" s="548" t="s">
        <v>3660</v>
      </c>
    </row>
    <row r="489" spans="2:65" s="539" customFormat="1" ht="17.8" x14ac:dyDescent="0.25">
      <c r="B489" s="540"/>
      <c r="D489" s="764" t="s">
        <v>2681</v>
      </c>
      <c r="E489" s="714"/>
      <c r="F489" s="765" t="s">
        <v>3661</v>
      </c>
      <c r="G489" s="714"/>
      <c r="H489" s="714"/>
      <c r="I489" s="547"/>
      <c r="J489" s="714"/>
      <c r="L489" s="540"/>
      <c r="M489" s="559"/>
      <c r="T489" s="558"/>
      <c r="AT489" s="543" t="s">
        <v>2681</v>
      </c>
      <c r="AU489" s="543" t="s">
        <v>85</v>
      </c>
    </row>
    <row r="490" spans="2:65" s="539" customFormat="1" ht="24.2" customHeight="1" x14ac:dyDescent="0.25">
      <c r="B490" s="557"/>
      <c r="C490" s="556" t="s">
        <v>3662</v>
      </c>
      <c r="D490" s="759" t="s">
        <v>133</v>
      </c>
      <c r="E490" s="760" t="s">
        <v>3663</v>
      </c>
      <c r="F490" s="761" t="s">
        <v>3664</v>
      </c>
      <c r="G490" s="762" t="s">
        <v>148</v>
      </c>
      <c r="H490" s="763">
        <v>0.04</v>
      </c>
      <c r="I490" s="555"/>
      <c r="J490" s="775">
        <f>ROUND(I490*H490,2)</f>
        <v>0</v>
      </c>
      <c r="K490" s="554"/>
      <c r="L490" s="540"/>
      <c r="M490" s="553" t="s">
        <v>3</v>
      </c>
      <c r="N490" s="552" t="s">
        <v>46</v>
      </c>
      <c r="P490" s="551">
        <f>O490*H490</f>
        <v>0</v>
      </c>
      <c r="Q490" s="551">
        <v>0</v>
      </c>
      <c r="R490" s="551">
        <f>Q490*H490</f>
        <v>0</v>
      </c>
      <c r="S490" s="551">
        <v>0</v>
      </c>
      <c r="T490" s="550">
        <f>S490*H490</f>
        <v>0</v>
      </c>
      <c r="AR490" s="548" t="s">
        <v>239</v>
      </c>
      <c r="AT490" s="548" t="s">
        <v>133</v>
      </c>
      <c r="AU490" s="548" t="s">
        <v>85</v>
      </c>
      <c r="AY490" s="543" t="s">
        <v>131</v>
      </c>
      <c r="BE490" s="549">
        <f>IF(N490="základní",J490,0)</f>
        <v>0</v>
      </c>
      <c r="BF490" s="549">
        <f>IF(N490="snížená",J490,0)</f>
        <v>0</v>
      </c>
      <c r="BG490" s="549">
        <f>IF(N490="zákl. přenesená",J490,0)</f>
        <v>0</v>
      </c>
      <c r="BH490" s="549">
        <f>IF(N490="sníž. přenesená",J490,0)</f>
        <v>0</v>
      </c>
      <c r="BI490" s="549">
        <f>IF(N490="nulová",J490,0)</f>
        <v>0</v>
      </c>
      <c r="BJ490" s="543" t="s">
        <v>83</v>
      </c>
      <c r="BK490" s="549">
        <f>ROUND(I490*H490,2)</f>
        <v>0</v>
      </c>
      <c r="BL490" s="543" t="s">
        <v>239</v>
      </c>
      <c r="BM490" s="548" t="s">
        <v>3665</v>
      </c>
    </row>
    <row r="491" spans="2:65" s="539" customFormat="1" ht="26.65" x14ac:dyDescent="0.25">
      <c r="B491" s="540"/>
      <c r="D491" s="764" t="s">
        <v>2681</v>
      </c>
      <c r="E491" s="714"/>
      <c r="F491" s="765" t="s">
        <v>3666</v>
      </c>
      <c r="G491" s="714"/>
      <c r="H491" s="714"/>
      <c r="I491" s="547"/>
      <c r="J491" s="714"/>
      <c r="L491" s="540"/>
      <c r="M491" s="559"/>
      <c r="T491" s="558"/>
      <c r="AT491" s="543" t="s">
        <v>2681</v>
      </c>
      <c r="AU491" s="543" t="s">
        <v>85</v>
      </c>
    </row>
    <row r="492" spans="2:65" s="560" customFormat="1" ht="22.8" customHeight="1" x14ac:dyDescent="0.3">
      <c r="B492" s="567"/>
      <c r="D492" s="756" t="s">
        <v>74</v>
      </c>
      <c r="E492" s="758" t="s">
        <v>361</v>
      </c>
      <c r="F492" s="758" t="s">
        <v>362</v>
      </c>
      <c r="G492" s="755"/>
      <c r="H492" s="755"/>
      <c r="I492" s="568"/>
      <c r="J492" s="774">
        <f>BK492</f>
        <v>0</v>
      </c>
      <c r="L492" s="567"/>
      <c r="M492" s="566"/>
      <c r="P492" s="565">
        <f>SUM(P493:P502)</f>
        <v>0</v>
      </c>
      <c r="R492" s="565">
        <f>SUM(R493:R502)</f>
        <v>4.5000000000000005E-2</v>
      </c>
      <c r="T492" s="564">
        <f>SUM(T493:T502)</f>
        <v>0</v>
      </c>
      <c r="AR492" s="562" t="s">
        <v>85</v>
      </c>
      <c r="AT492" s="563" t="s">
        <v>74</v>
      </c>
      <c r="AU492" s="563" t="s">
        <v>83</v>
      </c>
      <c r="AY492" s="562" t="s">
        <v>131</v>
      </c>
      <c r="BK492" s="561">
        <f>SUM(BK493:BK502)</f>
        <v>0</v>
      </c>
    </row>
    <row r="493" spans="2:65" s="539" customFormat="1" ht="24.2" customHeight="1" x14ac:dyDescent="0.25">
      <c r="B493" s="557"/>
      <c r="C493" s="556" t="s">
        <v>3667</v>
      </c>
      <c r="D493" s="759" t="s">
        <v>133</v>
      </c>
      <c r="E493" s="760" t="s">
        <v>3668</v>
      </c>
      <c r="F493" s="761" t="s">
        <v>3669</v>
      </c>
      <c r="G493" s="762" t="s">
        <v>1164</v>
      </c>
      <c r="H493" s="763">
        <v>500</v>
      </c>
      <c r="I493" s="555"/>
      <c r="J493" s="775">
        <f>ROUND(I493*H493,2)</f>
        <v>0</v>
      </c>
      <c r="K493" s="554"/>
      <c r="L493" s="540"/>
      <c r="M493" s="553" t="s">
        <v>3</v>
      </c>
      <c r="N493" s="552" t="s">
        <v>46</v>
      </c>
      <c r="P493" s="551">
        <f>O493*H493</f>
        <v>0</v>
      </c>
      <c r="Q493" s="551">
        <v>6.0000000000000002E-5</v>
      </c>
      <c r="R493" s="551">
        <f>Q493*H493</f>
        <v>3.0000000000000002E-2</v>
      </c>
      <c r="S493" s="551">
        <v>0</v>
      </c>
      <c r="T493" s="550">
        <f>S493*H493</f>
        <v>0</v>
      </c>
      <c r="AR493" s="548" t="s">
        <v>239</v>
      </c>
      <c r="AT493" s="548" t="s">
        <v>133</v>
      </c>
      <c r="AU493" s="548" t="s">
        <v>85</v>
      </c>
      <c r="AY493" s="543" t="s">
        <v>131</v>
      </c>
      <c r="BE493" s="549">
        <f>IF(N493="základní",J493,0)</f>
        <v>0</v>
      </c>
      <c r="BF493" s="549">
        <f>IF(N493="snížená",J493,0)</f>
        <v>0</v>
      </c>
      <c r="BG493" s="549">
        <f>IF(N493="zákl. přenesená",J493,0)</f>
        <v>0</v>
      </c>
      <c r="BH493" s="549">
        <f>IF(N493="sníž. přenesená",J493,0)</f>
        <v>0</v>
      </c>
      <c r="BI493" s="549">
        <f>IF(N493="nulová",J493,0)</f>
        <v>0</v>
      </c>
      <c r="BJ493" s="543" t="s">
        <v>83</v>
      </c>
      <c r="BK493" s="549">
        <f>ROUND(I493*H493,2)</f>
        <v>0</v>
      </c>
      <c r="BL493" s="543" t="s">
        <v>239</v>
      </c>
      <c r="BM493" s="548" t="s">
        <v>3670</v>
      </c>
    </row>
    <row r="494" spans="2:65" s="539" customFormat="1" ht="17.8" x14ac:dyDescent="0.25">
      <c r="B494" s="540"/>
      <c r="D494" s="764" t="s">
        <v>2681</v>
      </c>
      <c r="E494" s="714"/>
      <c r="F494" s="765" t="s">
        <v>3671</v>
      </c>
      <c r="G494" s="714"/>
      <c r="H494" s="714"/>
      <c r="I494" s="547"/>
      <c r="J494" s="714"/>
      <c r="L494" s="540"/>
      <c r="M494" s="559"/>
      <c r="T494" s="558"/>
      <c r="AT494" s="543" t="s">
        <v>2681</v>
      </c>
      <c r="AU494" s="543" t="s">
        <v>85</v>
      </c>
    </row>
    <row r="495" spans="2:65" s="539" customFormat="1" ht="24.2" customHeight="1" x14ac:dyDescent="0.25">
      <c r="B495" s="557"/>
      <c r="C495" s="574" t="s">
        <v>3672</v>
      </c>
      <c r="D495" s="766" t="s">
        <v>145</v>
      </c>
      <c r="E495" s="767" t="s">
        <v>3673</v>
      </c>
      <c r="F495" s="768" t="s">
        <v>3674</v>
      </c>
      <c r="G495" s="769" t="s">
        <v>201</v>
      </c>
      <c r="H495" s="770">
        <v>1</v>
      </c>
      <c r="I495" s="573"/>
      <c r="J495" s="776">
        <f>ROUND(I495*H495,2)</f>
        <v>0</v>
      </c>
      <c r="K495" s="572"/>
      <c r="L495" s="571"/>
      <c r="M495" s="570" t="s">
        <v>3</v>
      </c>
      <c r="N495" s="569" t="s">
        <v>46</v>
      </c>
      <c r="P495" s="551">
        <f>O495*H495</f>
        <v>0</v>
      </c>
      <c r="Q495" s="551">
        <v>0</v>
      </c>
      <c r="R495" s="551">
        <f>Q495*H495</f>
        <v>0</v>
      </c>
      <c r="S495" s="551">
        <v>0</v>
      </c>
      <c r="T495" s="550">
        <f>S495*H495</f>
        <v>0</v>
      </c>
      <c r="AR495" s="548" t="s">
        <v>245</v>
      </c>
      <c r="AT495" s="548" t="s">
        <v>145</v>
      </c>
      <c r="AU495" s="548" t="s">
        <v>85</v>
      </c>
      <c r="AY495" s="543" t="s">
        <v>131</v>
      </c>
      <c r="BE495" s="549">
        <f>IF(N495="základní",J495,0)</f>
        <v>0</v>
      </c>
      <c r="BF495" s="549">
        <f>IF(N495="snížená",J495,0)</f>
        <v>0</v>
      </c>
      <c r="BG495" s="549">
        <f>IF(N495="zákl. přenesená",J495,0)</f>
        <v>0</v>
      </c>
      <c r="BH495" s="549">
        <f>IF(N495="sníž. přenesená",J495,0)</f>
        <v>0</v>
      </c>
      <c r="BI495" s="549">
        <f>IF(N495="nulová",J495,0)</f>
        <v>0</v>
      </c>
      <c r="BJ495" s="543" t="s">
        <v>83</v>
      </c>
      <c r="BK495" s="549">
        <f>ROUND(I495*H495,2)</f>
        <v>0</v>
      </c>
      <c r="BL495" s="543" t="s">
        <v>239</v>
      </c>
      <c r="BM495" s="548" t="s">
        <v>3675</v>
      </c>
    </row>
    <row r="496" spans="2:65" s="539" customFormat="1" x14ac:dyDescent="0.25">
      <c r="B496" s="540"/>
      <c r="D496" s="764" t="s">
        <v>2681</v>
      </c>
      <c r="E496" s="714"/>
      <c r="F496" s="765" t="s">
        <v>3676</v>
      </c>
      <c r="G496" s="714"/>
      <c r="H496" s="714"/>
      <c r="I496" s="547"/>
      <c r="J496" s="714"/>
      <c r="L496" s="540"/>
      <c r="M496" s="559"/>
      <c r="T496" s="558"/>
      <c r="AT496" s="543" t="s">
        <v>2681</v>
      </c>
      <c r="AU496" s="543" t="s">
        <v>85</v>
      </c>
    </row>
    <row r="497" spans="2:65" s="539" customFormat="1" ht="24.2" customHeight="1" x14ac:dyDescent="0.25">
      <c r="B497" s="557"/>
      <c r="C497" s="556" t="s">
        <v>3677</v>
      </c>
      <c r="D497" s="759" t="s">
        <v>133</v>
      </c>
      <c r="E497" s="760" t="s">
        <v>3678</v>
      </c>
      <c r="F497" s="761" t="s">
        <v>3679</v>
      </c>
      <c r="G497" s="762" t="s">
        <v>1164</v>
      </c>
      <c r="H497" s="763">
        <v>300</v>
      </c>
      <c r="I497" s="555"/>
      <c r="J497" s="775">
        <f>ROUND(I497*H497,2)</f>
        <v>0</v>
      </c>
      <c r="K497" s="554"/>
      <c r="L497" s="540"/>
      <c r="M497" s="553" t="s">
        <v>3</v>
      </c>
      <c r="N497" s="552" t="s">
        <v>46</v>
      </c>
      <c r="P497" s="551">
        <f>O497*H497</f>
        <v>0</v>
      </c>
      <c r="Q497" s="551">
        <v>5.0000000000000002E-5</v>
      </c>
      <c r="R497" s="551">
        <f>Q497*H497</f>
        <v>1.5000000000000001E-2</v>
      </c>
      <c r="S497" s="551">
        <v>0</v>
      </c>
      <c r="T497" s="550">
        <f>S497*H497</f>
        <v>0</v>
      </c>
      <c r="AR497" s="548" t="s">
        <v>239</v>
      </c>
      <c r="AT497" s="548" t="s">
        <v>133</v>
      </c>
      <c r="AU497" s="548" t="s">
        <v>85</v>
      </c>
      <c r="AY497" s="543" t="s">
        <v>131</v>
      </c>
      <c r="BE497" s="549">
        <f>IF(N497="základní",J497,0)</f>
        <v>0</v>
      </c>
      <c r="BF497" s="549">
        <f>IF(N497="snížená",J497,0)</f>
        <v>0</v>
      </c>
      <c r="BG497" s="549">
        <f>IF(N497="zákl. přenesená",J497,0)</f>
        <v>0</v>
      </c>
      <c r="BH497" s="549">
        <f>IF(N497="sníž. přenesená",J497,0)</f>
        <v>0</v>
      </c>
      <c r="BI497" s="549">
        <f>IF(N497="nulová",J497,0)</f>
        <v>0</v>
      </c>
      <c r="BJ497" s="543" t="s">
        <v>83</v>
      </c>
      <c r="BK497" s="549">
        <f>ROUND(I497*H497,2)</f>
        <v>0</v>
      </c>
      <c r="BL497" s="543" t="s">
        <v>239</v>
      </c>
      <c r="BM497" s="548" t="s">
        <v>3680</v>
      </c>
    </row>
    <row r="498" spans="2:65" s="539" customFormat="1" ht="17.8" x14ac:dyDescent="0.25">
      <c r="B498" s="540"/>
      <c r="D498" s="764" t="s">
        <v>2681</v>
      </c>
      <c r="E498" s="714"/>
      <c r="F498" s="765" t="s">
        <v>3681</v>
      </c>
      <c r="G498" s="714"/>
      <c r="H498" s="714"/>
      <c r="I498" s="547"/>
      <c r="J498" s="714"/>
      <c r="L498" s="540"/>
      <c r="M498" s="559"/>
      <c r="T498" s="558"/>
      <c r="AT498" s="543" t="s">
        <v>2681</v>
      </c>
      <c r="AU498" s="543" t="s">
        <v>85</v>
      </c>
    </row>
    <row r="499" spans="2:65" s="539" customFormat="1" ht="24.2" customHeight="1" x14ac:dyDescent="0.25">
      <c r="B499" s="557"/>
      <c r="C499" s="574" t="s">
        <v>3682</v>
      </c>
      <c r="D499" s="766" t="s">
        <v>145</v>
      </c>
      <c r="E499" s="767" t="s">
        <v>3683</v>
      </c>
      <c r="F499" s="768" t="s">
        <v>3684</v>
      </c>
      <c r="G499" s="769" t="s">
        <v>201</v>
      </c>
      <c r="H499" s="770">
        <v>1</v>
      </c>
      <c r="I499" s="573"/>
      <c r="J499" s="776">
        <f>ROUND(I499*H499,2)</f>
        <v>0</v>
      </c>
      <c r="K499" s="572"/>
      <c r="L499" s="571"/>
      <c r="M499" s="570" t="s">
        <v>3</v>
      </c>
      <c r="N499" s="569" t="s">
        <v>46</v>
      </c>
      <c r="P499" s="551">
        <f>O499*H499</f>
        <v>0</v>
      </c>
      <c r="Q499" s="551">
        <v>0</v>
      </c>
      <c r="R499" s="551">
        <f>Q499*H499</f>
        <v>0</v>
      </c>
      <c r="S499" s="551">
        <v>0</v>
      </c>
      <c r="T499" s="550">
        <f>S499*H499</f>
        <v>0</v>
      </c>
      <c r="AR499" s="548" t="s">
        <v>245</v>
      </c>
      <c r="AT499" s="548" t="s">
        <v>145</v>
      </c>
      <c r="AU499" s="548" t="s">
        <v>85</v>
      </c>
      <c r="AY499" s="543" t="s">
        <v>131</v>
      </c>
      <c r="BE499" s="549">
        <f>IF(N499="základní",J499,0)</f>
        <v>0</v>
      </c>
      <c r="BF499" s="549">
        <f>IF(N499="snížená",J499,0)</f>
        <v>0</v>
      </c>
      <c r="BG499" s="549">
        <f>IF(N499="zákl. přenesená",J499,0)</f>
        <v>0</v>
      </c>
      <c r="BH499" s="549">
        <f>IF(N499="sníž. přenesená",J499,0)</f>
        <v>0</v>
      </c>
      <c r="BI499" s="549">
        <f>IF(N499="nulová",J499,0)</f>
        <v>0</v>
      </c>
      <c r="BJ499" s="543" t="s">
        <v>83</v>
      </c>
      <c r="BK499" s="549">
        <f>ROUND(I499*H499,2)</f>
        <v>0</v>
      </c>
      <c r="BL499" s="543" t="s">
        <v>239</v>
      </c>
      <c r="BM499" s="548" t="s">
        <v>3685</v>
      </c>
    </row>
    <row r="500" spans="2:65" s="539" customFormat="1" x14ac:dyDescent="0.25">
      <c r="B500" s="540"/>
      <c r="D500" s="764" t="s">
        <v>2681</v>
      </c>
      <c r="E500" s="714"/>
      <c r="F500" s="765" t="s">
        <v>3676</v>
      </c>
      <c r="G500" s="714"/>
      <c r="H500" s="714"/>
      <c r="I500" s="547"/>
      <c r="J500" s="714"/>
      <c r="L500" s="540"/>
      <c r="M500" s="559"/>
      <c r="T500" s="558"/>
      <c r="AT500" s="543" t="s">
        <v>2681</v>
      </c>
      <c r="AU500" s="543" t="s">
        <v>85</v>
      </c>
    </row>
    <row r="501" spans="2:65" s="539" customFormat="1" ht="24.2" customHeight="1" x14ac:dyDescent="0.25">
      <c r="B501" s="557"/>
      <c r="C501" s="556" t="s">
        <v>3686</v>
      </c>
      <c r="D501" s="759" t="s">
        <v>133</v>
      </c>
      <c r="E501" s="760" t="s">
        <v>443</v>
      </c>
      <c r="F501" s="761" t="s">
        <v>3687</v>
      </c>
      <c r="G501" s="762" t="s">
        <v>148</v>
      </c>
      <c r="H501" s="763">
        <v>4.4999999999999998E-2</v>
      </c>
      <c r="I501" s="555"/>
      <c r="J501" s="775">
        <f>ROUND(I501*H501,2)</f>
        <v>0</v>
      </c>
      <c r="K501" s="554"/>
      <c r="L501" s="540"/>
      <c r="M501" s="553" t="s">
        <v>3</v>
      </c>
      <c r="N501" s="552" t="s">
        <v>46</v>
      </c>
      <c r="P501" s="551">
        <f>O501*H501</f>
        <v>0</v>
      </c>
      <c r="Q501" s="551">
        <v>0</v>
      </c>
      <c r="R501" s="551">
        <f>Q501*H501</f>
        <v>0</v>
      </c>
      <c r="S501" s="551">
        <v>0</v>
      </c>
      <c r="T501" s="550">
        <f>S501*H501</f>
        <v>0</v>
      </c>
      <c r="AR501" s="548" t="s">
        <v>239</v>
      </c>
      <c r="AT501" s="548" t="s">
        <v>133</v>
      </c>
      <c r="AU501" s="548" t="s">
        <v>85</v>
      </c>
      <c r="AY501" s="543" t="s">
        <v>131</v>
      </c>
      <c r="BE501" s="549">
        <f>IF(N501="základní",J501,0)</f>
        <v>0</v>
      </c>
      <c r="BF501" s="549">
        <f>IF(N501="snížená",J501,0)</f>
        <v>0</v>
      </c>
      <c r="BG501" s="549">
        <f>IF(N501="zákl. přenesená",J501,0)</f>
        <v>0</v>
      </c>
      <c r="BH501" s="549">
        <f>IF(N501="sníž. přenesená",J501,0)</f>
        <v>0</v>
      </c>
      <c r="BI501" s="549">
        <f>IF(N501="nulová",J501,0)</f>
        <v>0</v>
      </c>
      <c r="BJ501" s="543" t="s">
        <v>83</v>
      </c>
      <c r="BK501" s="549">
        <f>ROUND(I501*H501,2)</f>
        <v>0</v>
      </c>
      <c r="BL501" s="543" t="s">
        <v>239</v>
      </c>
      <c r="BM501" s="548" t="s">
        <v>3688</v>
      </c>
    </row>
    <row r="502" spans="2:65" s="539" customFormat="1" ht="26.65" x14ac:dyDescent="0.25">
      <c r="B502" s="540"/>
      <c r="D502" s="764" t="s">
        <v>2681</v>
      </c>
      <c r="E502" s="714"/>
      <c r="F502" s="765" t="s">
        <v>444</v>
      </c>
      <c r="G502" s="714"/>
      <c r="H502" s="714"/>
      <c r="I502" s="547"/>
      <c r="J502" s="714"/>
      <c r="L502" s="540"/>
      <c r="M502" s="559"/>
      <c r="T502" s="558"/>
      <c r="AT502" s="543" t="s">
        <v>2681</v>
      </c>
      <c r="AU502" s="543" t="s">
        <v>85</v>
      </c>
    </row>
    <row r="503" spans="2:65" s="560" customFormat="1" ht="22.8" customHeight="1" x14ac:dyDescent="0.3">
      <c r="B503" s="567"/>
      <c r="D503" s="756" t="s">
        <v>74</v>
      </c>
      <c r="E503" s="758" t="s">
        <v>3689</v>
      </c>
      <c r="F503" s="758" t="s">
        <v>3690</v>
      </c>
      <c r="G503" s="755"/>
      <c r="H503" s="755"/>
      <c r="I503" s="568"/>
      <c r="J503" s="774">
        <f>BK503</f>
        <v>0</v>
      </c>
      <c r="L503" s="567"/>
      <c r="M503" s="566"/>
      <c r="P503" s="565">
        <f>SUM(P504:P516)</f>
        <v>0</v>
      </c>
      <c r="R503" s="565">
        <f>SUM(R504:R516)</f>
        <v>4.3000000000000003E-2</v>
      </c>
      <c r="T503" s="564">
        <f>SUM(T504:T516)</f>
        <v>0</v>
      </c>
      <c r="AR503" s="562" t="s">
        <v>85</v>
      </c>
      <c r="AT503" s="563" t="s">
        <v>74</v>
      </c>
      <c r="AU503" s="563" t="s">
        <v>83</v>
      </c>
      <c r="AY503" s="562" t="s">
        <v>131</v>
      </c>
      <c r="BK503" s="561">
        <f>SUM(BK504:BK516)</f>
        <v>0</v>
      </c>
    </row>
    <row r="504" spans="2:65" s="539" customFormat="1" ht="24.2" customHeight="1" x14ac:dyDescent="0.25">
      <c r="B504" s="557"/>
      <c r="C504" s="556" t="s">
        <v>3691</v>
      </c>
      <c r="D504" s="759" t="s">
        <v>133</v>
      </c>
      <c r="E504" s="760" t="s">
        <v>3692</v>
      </c>
      <c r="F504" s="761" t="s">
        <v>3693</v>
      </c>
      <c r="G504" s="762" t="s">
        <v>278</v>
      </c>
      <c r="H504" s="763">
        <v>260</v>
      </c>
      <c r="I504" s="555"/>
      <c r="J504" s="775">
        <f>ROUND(I504*H504,2)</f>
        <v>0</v>
      </c>
      <c r="K504" s="554"/>
      <c r="L504" s="540"/>
      <c r="M504" s="553" t="s">
        <v>3</v>
      </c>
      <c r="N504" s="552" t="s">
        <v>46</v>
      </c>
      <c r="P504" s="551">
        <f>O504*H504</f>
        <v>0</v>
      </c>
      <c r="Q504" s="551">
        <v>0</v>
      </c>
      <c r="R504" s="551">
        <f>Q504*H504</f>
        <v>0</v>
      </c>
      <c r="S504" s="551">
        <v>0</v>
      </c>
      <c r="T504" s="550">
        <f>S504*H504</f>
        <v>0</v>
      </c>
      <c r="AR504" s="548" t="s">
        <v>239</v>
      </c>
      <c r="AT504" s="548" t="s">
        <v>133</v>
      </c>
      <c r="AU504" s="548" t="s">
        <v>85</v>
      </c>
      <c r="AY504" s="543" t="s">
        <v>131</v>
      </c>
      <c r="BE504" s="549">
        <f>IF(N504="základní",J504,0)</f>
        <v>0</v>
      </c>
      <c r="BF504" s="549">
        <f>IF(N504="snížená",J504,0)</f>
        <v>0</v>
      </c>
      <c r="BG504" s="549">
        <f>IF(N504="zákl. přenesená",J504,0)</f>
        <v>0</v>
      </c>
      <c r="BH504" s="549">
        <f>IF(N504="sníž. přenesená",J504,0)</f>
        <v>0</v>
      </c>
      <c r="BI504" s="549">
        <f>IF(N504="nulová",J504,0)</f>
        <v>0</v>
      </c>
      <c r="BJ504" s="543" t="s">
        <v>83</v>
      </c>
      <c r="BK504" s="549">
        <f>ROUND(I504*H504,2)</f>
        <v>0</v>
      </c>
      <c r="BL504" s="543" t="s">
        <v>239</v>
      </c>
      <c r="BM504" s="548" t="s">
        <v>3694</v>
      </c>
    </row>
    <row r="505" spans="2:65" s="539" customFormat="1" ht="17.8" x14ac:dyDescent="0.25">
      <c r="B505" s="540"/>
      <c r="D505" s="764" t="s">
        <v>2681</v>
      </c>
      <c r="E505" s="714"/>
      <c r="F505" s="765" t="s">
        <v>3695</v>
      </c>
      <c r="G505" s="714"/>
      <c r="H505" s="714"/>
      <c r="I505" s="547"/>
      <c r="J505" s="714"/>
      <c r="L505" s="540"/>
      <c r="M505" s="559"/>
      <c r="T505" s="558"/>
      <c r="AT505" s="543" t="s">
        <v>2681</v>
      </c>
      <c r="AU505" s="543" t="s">
        <v>85</v>
      </c>
    </row>
    <row r="506" spans="2:65" s="539" customFormat="1" ht="24.2" customHeight="1" x14ac:dyDescent="0.25">
      <c r="B506" s="557"/>
      <c r="C506" s="556" t="s">
        <v>3696</v>
      </c>
      <c r="D506" s="759" t="s">
        <v>133</v>
      </c>
      <c r="E506" s="760" t="s">
        <v>3697</v>
      </c>
      <c r="F506" s="761" t="s">
        <v>3698</v>
      </c>
      <c r="G506" s="762" t="s">
        <v>278</v>
      </c>
      <c r="H506" s="763">
        <v>128</v>
      </c>
      <c r="I506" s="555"/>
      <c r="J506" s="775">
        <f>ROUND(I506*H506,2)</f>
        <v>0</v>
      </c>
      <c r="K506" s="554"/>
      <c r="L506" s="540"/>
      <c r="M506" s="553" t="s">
        <v>3</v>
      </c>
      <c r="N506" s="552" t="s">
        <v>46</v>
      </c>
      <c r="P506" s="551">
        <f>O506*H506</f>
        <v>0</v>
      </c>
      <c r="Q506" s="551">
        <v>0</v>
      </c>
      <c r="R506" s="551">
        <f>Q506*H506</f>
        <v>0</v>
      </c>
      <c r="S506" s="551">
        <v>0</v>
      </c>
      <c r="T506" s="550">
        <f>S506*H506</f>
        <v>0</v>
      </c>
      <c r="AR506" s="548" t="s">
        <v>239</v>
      </c>
      <c r="AT506" s="548" t="s">
        <v>133</v>
      </c>
      <c r="AU506" s="548" t="s">
        <v>85</v>
      </c>
      <c r="AY506" s="543" t="s">
        <v>131</v>
      </c>
      <c r="BE506" s="549">
        <f>IF(N506="základní",J506,0)</f>
        <v>0</v>
      </c>
      <c r="BF506" s="549">
        <f>IF(N506="snížená",J506,0)</f>
        <v>0</v>
      </c>
      <c r="BG506" s="549">
        <f>IF(N506="zákl. přenesená",J506,0)</f>
        <v>0</v>
      </c>
      <c r="BH506" s="549">
        <f>IF(N506="sníž. přenesená",J506,0)</f>
        <v>0</v>
      </c>
      <c r="BI506" s="549">
        <f>IF(N506="nulová",J506,0)</f>
        <v>0</v>
      </c>
      <c r="BJ506" s="543" t="s">
        <v>83</v>
      </c>
      <c r="BK506" s="549">
        <f>ROUND(I506*H506,2)</f>
        <v>0</v>
      </c>
      <c r="BL506" s="543" t="s">
        <v>239</v>
      </c>
      <c r="BM506" s="548" t="s">
        <v>3699</v>
      </c>
    </row>
    <row r="507" spans="2:65" s="539" customFormat="1" ht="26.65" x14ac:dyDescent="0.25">
      <c r="B507" s="540"/>
      <c r="D507" s="764" t="s">
        <v>2681</v>
      </c>
      <c r="E507" s="714"/>
      <c r="F507" s="765" t="s">
        <v>3700</v>
      </c>
      <c r="G507" s="714"/>
      <c r="H507" s="714"/>
      <c r="I507" s="547"/>
      <c r="J507" s="714"/>
      <c r="L507" s="540"/>
      <c r="M507" s="559"/>
      <c r="T507" s="558"/>
      <c r="AT507" s="543" t="s">
        <v>2681</v>
      </c>
      <c r="AU507" s="543" t="s">
        <v>85</v>
      </c>
    </row>
    <row r="508" spans="2:65" s="539" customFormat="1" ht="24.2" customHeight="1" x14ac:dyDescent="0.25">
      <c r="B508" s="557"/>
      <c r="C508" s="556" t="s">
        <v>3701</v>
      </c>
      <c r="D508" s="759" t="s">
        <v>133</v>
      </c>
      <c r="E508" s="760" t="s">
        <v>3702</v>
      </c>
      <c r="F508" s="761" t="s">
        <v>3703</v>
      </c>
      <c r="G508" s="762" t="s">
        <v>278</v>
      </c>
      <c r="H508" s="763">
        <v>46</v>
      </c>
      <c r="I508" s="555"/>
      <c r="J508" s="775">
        <f>ROUND(I508*H508,2)</f>
        <v>0</v>
      </c>
      <c r="K508" s="554"/>
      <c r="L508" s="540"/>
      <c r="M508" s="553" t="s">
        <v>3</v>
      </c>
      <c r="N508" s="552" t="s">
        <v>46</v>
      </c>
      <c r="P508" s="551">
        <f>O508*H508</f>
        <v>0</v>
      </c>
      <c r="Q508" s="551">
        <v>0</v>
      </c>
      <c r="R508" s="551">
        <f>Q508*H508</f>
        <v>0</v>
      </c>
      <c r="S508" s="551">
        <v>0</v>
      </c>
      <c r="T508" s="550">
        <f>S508*H508</f>
        <v>0</v>
      </c>
      <c r="AR508" s="548" t="s">
        <v>239</v>
      </c>
      <c r="AT508" s="548" t="s">
        <v>133</v>
      </c>
      <c r="AU508" s="548" t="s">
        <v>85</v>
      </c>
      <c r="AY508" s="543" t="s">
        <v>131</v>
      </c>
      <c r="BE508" s="549">
        <f>IF(N508="základní",J508,0)</f>
        <v>0</v>
      </c>
      <c r="BF508" s="549">
        <f>IF(N508="snížená",J508,0)</f>
        <v>0</v>
      </c>
      <c r="BG508" s="549">
        <f>IF(N508="zákl. přenesená",J508,0)</f>
        <v>0</v>
      </c>
      <c r="BH508" s="549">
        <f>IF(N508="sníž. přenesená",J508,0)</f>
        <v>0</v>
      </c>
      <c r="BI508" s="549">
        <f>IF(N508="nulová",J508,0)</f>
        <v>0</v>
      </c>
      <c r="BJ508" s="543" t="s">
        <v>83</v>
      </c>
      <c r="BK508" s="549">
        <f>ROUND(I508*H508,2)</f>
        <v>0</v>
      </c>
      <c r="BL508" s="543" t="s">
        <v>239</v>
      </c>
      <c r="BM508" s="548" t="s">
        <v>3704</v>
      </c>
    </row>
    <row r="509" spans="2:65" s="539" customFormat="1" ht="26.65" x14ac:dyDescent="0.25">
      <c r="B509" s="540"/>
      <c r="D509" s="764" t="s">
        <v>2681</v>
      </c>
      <c r="E509" s="714"/>
      <c r="F509" s="765" t="s">
        <v>3705</v>
      </c>
      <c r="G509" s="714"/>
      <c r="H509" s="714"/>
      <c r="I509" s="547"/>
      <c r="J509" s="714"/>
      <c r="L509" s="540"/>
      <c r="M509" s="559"/>
      <c r="T509" s="558"/>
      <c r="AT509" s="543" t="s">
        <v>2681</v>
      </c>
      <c r="AU509" s="543" t="s">
        <v>85</v>
      </c>
    </row>
    <row r="510" spans="2:65" s="539" customFormat="1" ht="16.5" customHeight="1" x14ac:dyDescent="0.25">
      <c r="B510" s="557"/>
      <c r="C510" s="574" t="s">
        <v>3706</v>
      </c>
      <c r="D510" s="766" t="s">
        <v>145</v>
      </c>
      <c r="E510" s="767" t="s">
        <v>3707</v>
      </c>
      <c r="F510" s="768" t="s">
        <v>3708</v>
      </c>
      <c r="G510" s="769" t="s">
        <v>1164</v>
      </c>
      <c r="H510" s="770">
        <v>40</v>
      </c>
      <c r="I510" s="573"/>
      <c r="J510" s="776">
        <f>ROUND(I510*H510,2)</f>
        <v>0</v>
      </c>
      <c r="K510" s="572"/>
      <c r="L510" s="571"/>
      <c r="M510" s="570" t="s">
        <v>3</v>
      </c>
      <c r="N510" s="569" t="s">
        <v>46</v>
      </c>
      <c r="P510" s="551">
        <f>O510*H510</f>
        <v>0</v>
      </c>
      <c r="Q510" s="551">
        <v>1E-3</v>
      </c>
      <c r="R510" s="551">
        <f>Q510*H510</f>
        <v>0.04</v>
      </c>
      <c r="S510" s="551">
        <v>0</v>
      </c>
      <c r="T510" s="550">
        <f>S510*H510</f>
        <v>0</v>
      </c>
      <c r="AR510" s="548" t="s">
        <v>245</v>
      </c>
      <c r="AT510" s="548" t="s">
        <v>145</v>
      </c>
      <c r="AU510" s="548" t="s">
        <v>85</v>
      </c>
      <c r="AY510" s="543" t="s">
        <v>131</v>
      </c>
      <c r="BE510" s="549">
        <f>IF(N510="základní",J510,0)</f>
        <v>0</v>
      </c>
      <c r="BF510" s="549">
        <f>IF(N510="snížená",J510,0)</f>
        <v>0</v>
      </c>
      <c r="BG510" s="549">
        <f>IF(N510="zákl. přenesená",J510,0)</f>
        <v>0</v>
      </c>
      <c r="BH510" s="549">
        <f>IF(N510="sníž. přenesená",J510,0)</f>
        <v>0</v>
      </c>
      <c r="BI510" s="549">
        <f>IF(N510="nulová",J510,0)</f>
        <v>0</v>
      </c>
      <c r="BJ510" s="543" t="s">
        <v>83</v>
      </c>
      <c r="BK510" s="549">
        <f>ROUND(I510*H510,2)</f>
        <v>0</v>
      </c>
      <c r="BL510" s="543" t="s">
        <v>239</v>
      </c>
      <c r="BM510" s="548" t="s">
        <v>3709</v>
      </c>
    </row>
    <row r="511" spans="2:65" s="539" customFormat="1" x14ac:dyDescent="0.25">
      <c r="B511" s="540"/>
      <c r="D511" s="764" t="s">
        <v>2681</v>
      </c>
      <c r="E511" s="714"/>
      <c r="F511" s="765" t="s">
        <v>3708</v>
      </c>
      <c r="G511" s="714"/>
      <c r="H511" s="714"/>
      <c r="I511" s="547"/>
      <c r="J511" s="714"/>
      <c r="L511" s="540"/>
      <c r="M511" s="559"/>
      <c r="T511" s="558"/>
      <c r="AT511" s="543" t="s">
        <v>2681</v>
      </c>
      <c r="AU511" s="543" t="s">
        <v>85</v>
      </c>
    </row>
    <row r="512" spans="2:65" s="630" customFormat="1" ht="20.6" x14ac:dyDescent="0.25">
      <c r="B512" s="629"/>
      <c r="D512" s="764" t="s">
        <v>142</v>
      </c>
      <c r="E512" s="782"/>
      <c r="F512" s="783" t="s">
        <v>3710</v>
      </c>
      <c r="G512" s="782"/>
      <c r="H512" s="784">
        <v>40</v>
      </c>
      <c r="I512" s="631"/>
      <c r="J512" s="782"/>
      <c r="L512" s="629"/>
      <c r="M512" s="632"/>
      <c r="T512" s="633"/>
      <c r="AT512" s="634" t="s">
        <v>142</v>
      </c>
      <c r="AU512" s="634" t="s">
        <v>85</v>
      </c>
      <c r="AV512" s="630" t="s">
        <v>85</v>
      </c>
      <c r="AW512" s="630" t="s">
        <v>4</v>
      </c>
      <c r="AX512" s="630" t="s">
        <v>83</v>
      </c>
      <c r="AY512" s="634" t="s">
        <v>131</v>
      </c>
    </row>
    <row r="513" spans="2:65" s="539" customFormat="1" ht="24.2" customHeight="1" x14ac:dyDescent="0.25">
      <c r="B513" s="557"/>
      <c r="C513" s="556" t="s">
        <v>3711</v>
      </c>
      <c r="D513" s="759" t="s">
        <v>133</v>
      </c>
      <c r="E513" s="760" t="s">
        <v>3712</v>
      </c>
      <c r="F513" s="761" t="s">
        <v>3713</v>
      </c>
      <c r="G513" s="762" t="s">
        <v>278</v>
      </c>
      <c r="H513" s="763">
        <v>42</v>
      </c>
      <c r="I513" s="555"/>
      <c r="J513" s="775">
        <f>ROUND(I513*H513,2)</f>
        <v>0</v>
      </c>
      <c r="K513" s="554"/>
      <c r="L513" s="540"/>
      <c r="M513" s="553" t="s">
        <v>3</v>
      </c>
      <c r="N513" s="552" t="s">
        <v>46</v>
      </c>
      <c r="P513" s="551">
        <f>O513*H513</f>
        <v>0</v>
      </c>
      <c r="Q513" s="551">
        <v>0</v>
      </c>
      <c r="R513" s="551">
        <f>Q513*H513</f>
        <v>0</v>
      </c>
      <c r="S513" s="551">
        <v>0</v>
      </c>
      <c r="T513" s="550">
        <f>S513*H513</f>
        <v>0</v>
      </c>
      <c r="AR513" s="548" t="s">
        <v>239</v>
      </c>
      <c r="AT513" s="548" t="s">
        <v>133</v>
      </c>
      <c r="AU513" s="548" t="s">
        <v>85</v>
      </c>
      <c r="AY513" s="543" t="s">
        <v>131</v>
      </c>
      <c r="BE513" s="549">
        <f>IF(N513="základní",J513,0)</f>
        <v>0</v>
      </c>
      <c r="BF513" s="549">
        <f>IF(N513="snížená",J513,0)</f>
        <v>0</v>
      </c>
      <c r="BG513" s="549">
        <f>IF(N513="zákl. přenesená",J513,0)</f>
        <v>0</v>
      </c>
      <c r="BH513" s="549">
        <f>IF(N513="sníž. přenesená",J513,0)</f>
        <v>0</v>
      </c>
      <c r="BI513" s="549">
        <f>IF(N513="nulová",J513,0)</f>
        <v>0</v>
      </c>
      <c r="BJ513" s="543" t="s">
        <v>83</v>
      </c>
      <c r="BK513" s="549">
        <f>ROUND(I513*H513,2)</f>
        <v>0</v>
      </c>
      <c r="BL513" s="543" t="s">
        <v>239</v>
      </c>
      <c r="BM513" s="548" t="s">
        <v>3714</v>
      </c>
    </row>
    <row r="514" spans="2:65" s="539" customFormat="1" ht="17.8" x14ac:dyDescent="0.25">
      <c r="B514" s="540"/>
      <c r="D514" s="764" t="s">
        <v>2681</v>
      </c>
      <c r="E514" s="714"/>
      <c r="F514" s="765" t="s">
        <v>3715</v>
      </c>
      <c r="G514" s="714"/>
      <c r="H514" s="714"/>
      <c r="I514" s="547"/>
      <c r="J514" s="714"/>
      <c r="L514" s="540"/>
      <c r="M514" s="559"/>
      <c r="T514" s="558"/>
      <c r="AT514" s="543" t="s">
        <v>2681</v>
      </c>
      <c r="AU514" s="543" t="s">
        <v>85</v>
      </c>
    </row>
    <row r="515" spans="2:65" s="539" customFormat="1" ht="21.75" customHeight="1" x14ac:dyDescent="0.25">
      <c r="B515" s="557"/>
      <c r="C515" s="574" t="s">
        <v>3716</v>
      </c>
      <c r="D515" s="766" t="s">
        <v>145</v>
      </c>
      <c r="E515" s="767" t="s">
        <v>3717</v>
      </c>
      <c r="F515" s="768" t="s">
        <v>3718</v>
      </c>
      <c r="G515" s="769" t="s">
        <v>1164</v>
      </c>
      <c r="H515" s="770">
        <v>3</v>
      </c>
      <c r="I515" s="573"/>
      <c r="J515" s="776">
        <f>ROUND(I515*H515,2)</f>
        <v>0</v>
      </c>
      <c r="K515" s="572"/>
      <c r="L515" s="571"/>
      <c r="M515" s="570" t="s">
        <v>3</v>
      </c>
      <c r="N515" s="569" t="s">
        <v>46</v>
      </c>
      <c r="P515" s="551">
        <f>O515*H515</f>
        <v>0</v>
      </c>
      <c r="Q515" s="551">
        <v>1E-3</v>
      </c>
      <c r="R515" s="551">
        <f>Q515*H515</f>
        <v>3.0000000000000001E-3</v>
      </c>
      <c r="S515" s="551">
        <v>0</v>
      </c>
      <c r="T515" s="550">
        <f>S515*H515</f>
        <v>0</v>
      </c>
      <c r="AR515" s="548" t="s">
        <v>245</v>
      </c>
      <c r="AT515" s="548" t="s">
        <v>145</v>
      </c>
      <c r="AU515" s="548" t="s">
        <v>85</v>
      </c>
      <c r="AY515" s="543" t="s">
        <v>131</v>
      </c>
      <c r="BE515" s="549">
        <f>IF(N515="základní",J515,0)</f>
        <v>0</v>
      </c>
      <c r="BF515" s="549">
        <f>IF(N515="snížená",J515,0)</f>
        <v>0</v>
      </c>
      <c r="BG515" s="549">
        <f>IF(N515="zákl. přenesená",J515,0)</f>
        <v>0</v>
      </c>
      <c r="BH515" s="549">
        <f>IF(N515="sníž. přenesená",J515,0)</f>
        <v>0</v>
      </c>
      <c r="BI515" s="549">
        <f>IF(N515="nulová",J515,0)</f>
        <v>0</v>
      </c>
      <c r="BJ515" s="543" t="s">
        <v>83</v>
      </c>
      <c r="BK515" s="549">
        <f>ROUND(I515*H515,2)</f>
        <v>0</v>
      </c>
      <c r="BL515" s="543" t="s">
        <v>239</v>
      </c>
      <c r="BM515" s="548" t="s">
        <v>3719</v>
      </c>
    </row>
    <row r="516" spans="2:65" s="539" customFormat="1" x14ac:dyDescent="0.25">
      <c r="B516" s="540"/>
      <c r="D516" s="764" t="s">
        <v>2681</v>
      </c>
      <c r="E516" s="714"/>
      <c r="F516" s="765" t="s">
        <v>3718</v>
      </c>
      <c r="G516" s="714"/>
      <c r="H516" s="714"/>
      <c r="I516" s="547"/>
      <c r="J516" s="714"/>
      <c r="L516" s="540"/>
      <c r="M516" s="559"/>
      <c r="T516" s="558"/>
      <c r="AT516" s="543" t="s">
        <v>2681</v>
      </c>
      <c r="AU516" s="543" t="s">
        <v>85</v>
      </c>
    </row>
    <row r="517" spans="2:65" s="560" customFormat="1" ht="25.95" customHeight="1" x14ac:dyDescent="0.35">
      <c r="B517" s="567"/>
      <c r="D517" s="756" t="s">
        <v>74</v>
      </c>
      <c r="E517" s="757" t="s">
        <v>145</v>
      </c>
      <c r="F517" s="757" t="s">
        <v>2713</v>
      </c>
      <c r="G517" s="755"/>
      <c r="H517" s="755"/>
      <c r="I517" s="568"/>
      <c r="J517" s="773">
        <f>BK517</f>
        <v>0</v>
      </c>
      <c r="L517" s="567"/>
      <c r="M517" s="566"/>
      <c r="P517" s="565">
        <f>P518</f>
        <v>0</v>
      </c>
      <c r="R517" s="565">
        <f>R518</f>
        <v>2.3E-3</v>
      </c>
      <c r="T517" s="564">
        <f>T518</f>
        <v>0</v>
      </c>
      <c r="AR517" s="562" t="s">
        <v>152</v>
      </c>
      <c r="AT517" s="563" t="s">
        <v>74</v>
      </c>
      <c r="AU517" s="563" t="s">
        <v>75</v>
      </c>
      <c r="AY517" s="562" t="s">
        <v>131</v>
      </c>
      <c r="BK517" s="561">
        <f>BK518</f>
        <v>0</v>
      </c>
    </row>
    <row r="518" spans="2:65" s="560" customFormat="1" ht="22.8" customHeight="1" x14ac:dyDescent="0.3">
      <c r="B518" s="567"/>
      <c r="D518" s="756" t="s">
        <v>74</v>
      </c>
      <c r="E518" s="758" t="s">
        <v>2712</v>
      </c>
      <c r="F518" s="758" t="s">
        <v>3720</v>
      </c>
      <c r="G518" s="755"/>
      <c r="H518" s="755"/>
      <c r="I518" s="568"/>
      <c r="J518" s="774">
        <f>BK518</f>
        <v>0</v>
      </c>
      <c r="L518" s="567"/>
      <c r="M518" s="566"/>
      <c r="P518" s="565">
        <f>SUM(P519:P554)</f>
        <v>0</v>
      </c>
      <c r="R518" s="565">
        <f>SUM(R519:R554)</f>
        <v>2.3E-3</v>
      </c>
      <c r="T518" s="564">
        <f>SUM(T519:T554)</f>
        <v>0</v>
      </c>
      <c r="AR518" s="562" t="s">
        <v>152</v>
      </c>
      <c r="AT518" s="563" t="s">
        <v>74</v>
      </c>
      <c r="AU518" s="563" t="s">
        <v>83</v>
      </c>
      <c r="AY518" s="562" t="s">
        <v>131</v>
      </c>
      <c r="BK518" s="561">
        <f>SUM(BK519:BK554)</f>
        <v>0</v>
      </c>
    </row>
    <row r="519" spans="2:65" s="539" customFormat="1" ht="37.75" customHeight="1" x14ac:dyDescent="0.25">
      <c r="B519" s="557"/>
      <c r="C519" s="556" t="s">
        <v>3721</v>
      </c>
      <c r="D519" s="759" t="s">
        <v>133</v>
      </c>
      <c r="E519" s="760" t="s">
        <v>3722</v>
      </c>
      <c r="F519" s="761" t="s">
        <v>3723</v>
      </c>
      <c r="G519" s="762" t="s">
        <v>201</v>
      </c>
      <c r="H519" s="763">
        <v>2</v>
      </c>
      <c r="I519" s="555"/>
      <c r="J519" s="775">
        <f>ROUND(I519*H519,2)</f>
        <v>0</v>
      </c>
      <c r="K519" s="554"/>
      <c r="L519" s="540"/>
      <c r="M519" s="553" t="s">
        <v>3</v>
      </c>
      <c r="N519" s="552" t="s">
        <v>46</v>
      </c>
      <c r="P519" s="551">
        <f>O519*H519</f>
        <v>0</v>
      </c>
      <c r="Q519" s="551">
        <v>1E-4</v>
      </c>
      <c r="R519" s="551">
        <f>Q519*H519</f>
        <v>2.0000000000000001E-4</v>
      </c>
      <c r="S519" s="551">
        <v>0</v>
      </c>
      <c r="T519" s="550">
        <f>S519*H519</f>
        <v>0</v>
      </c>
      <c r="AR519" s="548" t="s">
        <v>453</v>
      </c>
      <c r="AT519" s="548" t="s">
        <v>133</v>
      </c>
      <c r="AU519" s="548" t="s">
        <v>85</v>
      </c>
      <c r="AY519" s="543" t="s">
        <v>131</v>
      </c>
      <c r="BE519" s="549">
        <f>IF(N519="základní",J519,0)</f>
        <v>0</v>
      </c>
      <c r="BF519" s="549">
        <f>IF(N519="snížená",J519,0)</f>
        <v>0</v>
      </c>
      <c r="BG519" s="549">
        <f>IF(N519="zákl. přenesená",J519,0)</f>
        <v>0</v>
      </c>
      <c r="BH519" s="549">
        <f>IF(N519="sníž. přenesená",J519,0)</f>
        <v>0</v>
      </c>
      <c r="BI519" s="549">
        <f>IF(N519="nulová",J519,0)</f>
        <v>0</v>
      </c>
      <c r="BJ519" s="543" t="s">
        <v>83</v>
      </c>
      <c r="BK519" s="549">
        <f>ROUND(I519*H519,2)</f>
        <v>0</v>
      </c>
      <c r="BL519" s="543" t="s">
        <v>453</v>
      </c>
      <c r="BM519" s="548" t="s">
        <v>3724</v>
      </c>
    </row>
    <row r="520" spans="2:65" s="539" customFormat="1" ht="17.8" x14ac:dyDescent="0.25">
      <c r="B520" s="540"/>
      <c r="D520" s="764" t="s">
        <v>2681</v>
      </c>
      <c r="E520" s="714"/>
      <c r="F520" s="765" t="s">
        <v>3725</v>
      </c>
      <c r="G520" s="714"/>
      <c r="H520" s="714"/>
      <c r="I520" s="547"/>
      <c r="J520" s="714"/>
      <c r="L520" s="540"/>
      <c r="M520" s="559"/>
      <c r="T520" s="558"/>
      <c r="AT520" s="543" t="s">
        <v>2681</v>
      </c>
      <c r="AU520" s="543" t="s">
        <v>85</v>
      </c>
    </row>
    <row r="521" spans="2:65" s="539" customFormat="1" ht="37.75" customHeight="1" x14ac:dyDescent="0.25">
      <c r="B521" s="557"/>
      <c r="C521" s="556" t="s">
        <v>3726</v>
      </c>
      <c r="D521" s="759" t="s">
        <v>133</v>
      </c>
      <c r="E521" s="760" t="s">
        <v>3727</v>
      </c>
      <c r="F521" s="761" t="s">
        <v>3728</v>
      </c>
      <c r="G521" s="762" t="s">
        <v>201</v>
      </c>
      <c r="H521" s="763">
        <v>1</v>
      </c>
      <c r="I521" s="555"/>
      <c r="J521" s="775">
        <f>ROUND(I521*H521,2)</f>
        <v>0</v>
      </c>
      <c r="K521" s="554"/>
      <c r="L521" s="540"/>
      <c r="M521" s="553" t="s">
        <v>3</v>
      </c>
      <c r="N521" s="552" t="s">
        <v>46</v>
      </c>
      <c r="P521" s="551">
        <f>O521*H521</f>
        <v>0</v>
      </c>
      <c r="Q521" s="551">
        <v>1E-4</v>
      </c>
      <c r="R521" s="551">
        <f>Q521*H521</f>
        <v>1E-4</v>
      </c>
      <c r="S521" s="551">
        <v>0</v>
      </c>
      <c r="T521" s="550">
        <f>S521*H521</f>
        <v>0</v>
      </c>
      <c r="AR521" s="548" t="s">
        <v>453</v>
      </c>
      <c r="AT521" s="548" t="s">
        <v>133</v>
      </c>
      <c r="AU521" s="548" t="s">
        <v>85</v>
      </c>
      <c r="AY521" s="543" t="s">
        <v>131</v>
      </c>
      <c r="BE521" s="549">
        <f>IF(N521="základní",J521,0)</f>
        <v>0</v>
      </c>
      <c r="BF521" s="549">
        <f>IF(N521="snížená",J521,0)</f>
        <v>0</v>
      </c>
      <c r="BG521" s="549">
        <f>IF(N521="zákl. přenesená",J521,0)</f>
        <v>0</v>
      </c>
      <c r="BH521" s="549">
        <f>IF(N521="sníž. přenesená",J521,0)</f>
        <v>0</v>
      </c>
      <c r="BI521" s="549">
        <f>IF(N521="nulová",J521,0)</f>
        <v>0</v>
      </c>
      <c r="BJ521" s="543" t="s">
        <v>83</v>
      </c>
      <c r="BK521" s="549">
        <f>ROUND(I521*H521,2)</f>
        <v>0</v>
      </c>
      <c r="BL521" s="543" t="s">
        <v>453</v>
      </c>
      <c r="BM521" s="548" t="s">
        <v>3729</v>
      </c>
    </row>
    <row r="522" spans="2:65" s="539" customFormat="1" ht="17.8" x14ac:dyDescent="0.25">
      <c r="B522" s="540"/>
      <c r="D522" s="764" t="s">
        <v>2681</v>
      </c>
      <c r="E522" s="714"/>
      <c r="F522" s="765" t="s">
        <v>3725</v>
      </c>
      <c r="G522" s="714"/>
      <c r="H522" s="714"/>
      <c r="I522" s="547"/>
      <c r="J522" s="714"/>
      <c r="L522" s="540"/>
      <c r="M522" s="559"/>
      <c r="T522" s="558"/>
      <c r="AT522" s="543" t="s">
        <v>2681</v>
      </c>
      <c r="AU522" s="543" t="s">
        <v>85</v>
      </c>
    </row>
    <row r="523" spans="2:65" s="539" customFormat="1" ht="37.75" customHeight="1" x14ac:dyDescent="0.25">
      <c r="B523" s="557"/>
      <c r="C523" s="556" t="s">
        <v>3730</v>
      </c>
      <c r="D523" s="759" t="s">
        <v>133</v>
      </c>
      <c r="E523" s="760" t="s">
        <v>3731</v>
      </c>
      <c r="F523" s="761" t="s">
        <v>3732</v>
      </c>
      <c r="G523" s="762" t="s">
        <v>201</v>
      </c>
      <c r="H523" s="763">
        <v>1</v>
      </c>
      <c r="I523" s="555"/>
      <c r="J523" s="775">
        <f>ROUND(I523*H523,2)</f>
        <v>0</v>
      </c>
      <c r="K523" s="554"/>
      <c r="L523" s="540"/>
      <c r="M523" s="553" t="s">
        <v>3</v>
      </c>
      <c r="N523" s="552" t="s">
        <v>46</v>
      </c>
      <c r="P523" s="551">
        <f>O523*H523</f>
        <v>0</v>
      </c>
      <c r="Q523" s="551">
        <v>1E-4</v>
      </c>
      <c r="R523" s="551">
        <f>Q523*H523</f>
        <v>1E-4</v>
      </c>
      <c r="S523" s="551">
        <v>0</v>
      </c>
      <c r="T523" s="550">
        <f>S523*H523</f>
        <v>0</v>
      </c>
      <c r="AR523" s="548" t="s">
        <v>453</v>
      </c>
      <c r="AT523" s="548" t="s">
        <v>133</v>
      </c>
      <c r="AU523" s="548" t="s">
        <v>85</v>
      </c>
      <c r="AY523" s="543" t="s">
        <v>131</v>
      </c>
      <c r="BE523" s="549">
        <f>IF(N523="základní",J523,0)</f>
        <v>0</v>
      </c>
      <c r="BF523" s="549">
        <f>IF(N523="snížená",J523,0)</f>
        <v>0</v>
      </c>
      <c r="BG523" s="549">
        <f>IF(N523="zákl. přenesená",J523,0)</f>
        <v>0</v>
      </c>
      <c r="BH523" s="549">
        <f>IF(N523="sníž. přenesená",J523,0)</f>
        <v>0</v>
      </c>
      <c r="BI523" s="549">
        <f>IF(N523="nulová",J523,0)</f>
        <v>0</v>
      </c>
      <c r="BJ523" s="543" t="s">
        <v>83</v>
      </c>
      <c r="BK523" s="549">
        <f>ROUND(I523*H523,2)</f>
        <v>0</v>
      </c>
      <c r="BL523" s="543" t="s">
        <v>453</v>
      </c>
      <c r="BM523" s="548" t="s">
        <v>3733</v>
      </c>
    </row>
    <row r="524" spans="2:65" s="539" customFormat="1" ht="17.8" x14ac:dyDescent="0.25">
      <c r="B524" s="540"/>
      <c r="D524" s="764" t="s">
        <v>2681</v>
      </c>
      <c r="E524" s="714"/>
      <c r="F524" s="765" t="s">
        <v>3725</v>
      </c>
      <c r="G524" s="714"/>
      <c r="H524" s="714"/>
      <c r="I524" s="547"/>
      <c r="J524" s="714"/>
      <c r="L524" s="540"/>
      <c r="M524" s="559"/>
      <c r="T524" s="558"/>
      <c r="AT524" s="543" t="s">
        <v>2681</v>
      </c>
      <c r="AU524" s="543" t="s">
        <v>85</v>
      </c>
    </row>
    <row r="525" spans="2:65" s="539" customFormat="1" ht="33" customHeight="1" x14ac:dyDescent="0.25">
      <c r="B525" s="557"/>
      <c r="C525" s="556" t="s">
        <v>3734</v>
      </c>
      <c r="D525" s="759" t="s">
        <v>133</v>
      </c>
      <c r="E525" s="760" t="s">
        <v>3735</v>
      </c>
      <c r="F525" s="761" t="s">
        <v>3736</v>
      </c>
      <c r="G525" s="762" t="s">
        <v>201</v>
      </c>
      <c r="H525" s="763">
        <v>1</v>
      </c>
      <c r="I525" s="555"/>
      <c r="J525" s="775">
        <f>ROUND(I525*H525,2)</f>
        <v>0</v>
      </c>
      <c r="K525" s="554"/>
      <c r="L525" s="540"/>
      <c r="M525" s="553" t="s">
        <v>3</v>
      </c>
      <c r="N525" s="552" t="s">
        <v>46</v>
      </c>
      <c r="P525" s="551">
        <f>O525*H525</f>
        <v>0</v>
      </c>
      <c r="Q525" s="551">
        <v>1E-4</v>
      </c>
      <c r="R525" s="551">
        <f>Q525*H525</f>
        <v>1E-4</v>
      </c>
      <c r="S525" s="551">
        <v>0</v>
      </c>
      <c r="T525" s="550">
        <f>S525*H525</f>
        <v>0</v>
      </c>
      <c r="AR525" s="548" t="s">
        <v>453</v>
      </c>
      <c r="AT525" s="548" t="s">
        <v>133</v>
      </c>
      <c r="AU525" s="548" t="s">
        <v>85</v>
      </c>
      <c r="AY525" s="543" t="s">
        <v>131</v>
      </c>
      <c r="BE525" s="549">
        <f>IF(N525="základní",J525,0)</f>
        <v>0</v>
      </c>
      <c r="BF525" s="549">
        <f>IF(N525="snížená",J525,0)</f>
        <v>0</v>
      </c>
      <c r="BG525" s="549">
        <f>IF(N525="zákl. přenesená",J525,0)</f>
        <v>0</v>
      </c>
      <c r="BH525" s="549">
        <f>IF(N525="sníž. přenesená",J525,0)</f>
        <v>0</v>
      </c>
      <c r="BI525" s="549">
        <f>IF(N525="nulová",J525,0)</f>
        <v>0</v>
      </c>
      <c r="BJ525" s="543" t="s">
        <v>83</v>
      </c>
      <c r="BK525" s="549">
        <f>ROUND(I525*H525,2)</f>
        <v>0</v>
      </c>
      <c r="BL525" s="543" t="s">
        <v>453</v>
      </c>
      <c r="BM525" s="548" t="s">
        <v>3737</v>
      </c>
    </row>
    <row r="526" spans="2:65" s="539" customFormat="1" ht="17.8" x14ac:dyDescent="0.25">
      <c r="B526" s="540"/>
      <c r="D526" s="764" t="s">
        <v>2681</v>
      </c>
      <c r="E526" s="714"/>
      <c r="F526" s="765" t="s">
        <v>3725</v>
      </c>
      <c r="G526" s="714"/>
      <c r="H526" s="714"/>
      <c r="I526" s="547"/>
      <c r="J526" s="714"/>
      <c r="L526" s="540"/>
      <c r="M526" s="559"/>
      <c r="T526" s="558"/>
      <c r="AT526" s="543" t="s">
        <v>2681</v>
      </c>
      <c r="AU526" s="543" t="s">
        <v>85</v>
      </c>
    </row>
    <row r="527" spans="2:65" s="539" customFormat="1" ht="37.75" customHeight="1" x14ac:dyDescent="0.25">
      <c r="B527" s="557"/>
      <c r="C527" s="556" t="s">
        <v>3738</v>
      </c>
      <c r="D527" s="759" t="s">
        <v>133</v>
      </c>
      <c r="E527" s="760" t="s">
        <v>3739</v>
      </c>
      <c r="F527" s="761" t="s">
        <v>3740</v>
      </c>
      <c r="G527" s="762" t="s">
        <v>201</v>
      </c>
      <c r="H527" s="763">
        <v>1</v>
      </c>
      <c r="I527" s="555"/>
      <c r="J527" s="775">
        <f>ROUND(I527*H527,2)</f>
        <v>0</v>
      </c>
      <c r="K527" s="554"/>
      <c r="L527" s="540"/>
      <c r="M527" s="553" t="s">
        <v>3</v>
      </c>
      <c r="N527" s="552" t="s">
        <v>46</v>
      </c>
      <c r="P527" s="551">
        <f>O527*H527</f>
        <v>0</v>
      </c>
      <c r="Q527" s="551">
        <v>1E-4</v>
      </c>
      <c r="R527" s="551">
        <f>Q527*H527</f>
        <v>1E-4</v>
      </c>
      <c r="S527" s="551">
        <v>0</v>
      </c>
      <c r="T527" s="550">
        <f>S527*H527</f>
        <v>0</v>
      </c>
      <c r="AR527" s="548" t="s">
        <v>453</v>
      </c>
      <c r="AT527" s="548" t="s">
        <v>133</v>
      </c>
      <c r="AU527" s="548" t="s">
        <v>85</v>
      </c>
      <c r="AY527" s="543" t="s">
        <v>131</v>
      </c>
      <c r="BE527" s="549">
        <f>IF(N527="základní",J527,0)</f>
        <v>0</v>
      </c>
      <c r="BF527" s="549">
        <f>IF(N527="snížená",J527,0)</f>
        <v>0</v>
      </c>
      <c r="BG527" s="549">
        <f>IF(N527="zákl. přenesená",J527,0)</f>
        <v>0</v>
      </c>
      <c r="BH527" s="549">
        <f>IF(N527="sníž. přenesená",J527,0)</f>
        <v>0</v>
      </c>
      <c r="BI527" s="549">
        <f>IF(N527="nulová",J527,0)</f>
        <v>0</v>
      </c>
      <c r="BJ527" s="543" t="s">
        <v>83</v>
      </c>
      <c r="BK527" s="549">
        <f>ROUND(I527*H527,2)</f>
        <v>0</v>
      </c>
      <c r="BL527" s="543" t="s">
        <v>453</v>
      </c>
      <c r="BM527" s="548" t="s">
        <v>3741</v>
      </c>
    </row>
    <row r="528" spans="2:65" s="539" customFormat="1" ht="17.8" x14ac:dyDescent="0.25">
      <c r="B528" s="540"/>
      <c r="D528" s="764" t="s">
        <v>2681</v>
      </c>
      <c r="E528" s="714"/>
      <c r="F528" s="765" t="s">
        <v>3725</v>
      </c>
      <c r="G528" s="714"/>
      <c r="H528" s="714"/>
      <c r="I528" s="547"/>
      <c r="J528" s="714"/>
      <c r="L528" s="540"/>
      <c r="M528" s="559"/>
      <c r="T528" s="558"/>
      <c r="AT528" s="543" t="s">
        <v>2681</v>
      </c>
      <c r="AU528" s="543" t="s">
        <v>85</v>
      </c>
    </row>
    <row r="529" spans="2:65" s="539" customFormat="1" ht="37.75" customHeight="1" x14ac:dyDescent="0.25">
      <c r="B529" s="557"/>
      <c r="C529" s="556" t="s">
        <v>3742</v>
      </c>
      <c r="D529" s="759" t="s">
        <v>133</v>
      </c>
      <c r="E529" s="760" t="s">
        <v>3743</v>
      </c>
      <c r="F529" s="761" t="s">
        <v>3744</v>
      </c>
      <c r="G529" s="762" t="s">
        <v>201</v>
      </c>
      <c r="H529" s="763">
        <v>2</v>
      </c>
      <c r="I529" s="555"/>
      <c r="J529" s="775">
        <f>ROUND(I529*H529,2)</f>
        <v>0</v>
      </c>
      <c r="K529" s="554"/>
      <c r="L529" s="540"/>
      <c r="M529" s="553" t="s">
        <v>3</v>
      </c>
      <c r="N529" s="552" t="s">
        <v>46</v>
      </c>
      <c r="P529" s="551">
        <f>O529*H529</f>
        <v>0</v>
      </c>
      <c r="Q529" s="551">
        <v>1E-4</v>
      </c>
      <c r="R529" s="551">
        <f>Q529*H529</f>
        <v>2.0000000000000001E-4</v>
      </c>
      <c r="S529" s="551">
        <v>0</v>
      </c>
      <c r="T529" s="550">
        <f>S529*H529</f>
        <v>0</v>
      </c>
      <c r="AR529" s="548" t="s">
        <v>453</v>
      </c>
      <c r="AT529" s="548" t="s">
        <v>133</v>
      </c>
      <c r="AU529" s="548" t="s">
        <v>85</v>
      </c>
      <c r="AY529" s="543" t="s">
        <v>131</v>
      </c>
      <c r="BE529" s="549">
        <f>IF(N529="základní",J529,0)</f>
        <v>0</v>
      </c>
      <c r="BF529" s="549">
        <f>IF(N529="snížená",J529,0)</f>
        <v>0</v>
      </c>
      <c r="BG529" s="549">
        <f>IF(N529="zákl. přenesená",J529,0)</f>
        <v>0</v>
      </c>
      <c r="BH529" s="549">
        <f>IF(N529="sníž. přenesená",J529,0)</f>
        <v>0</v>
      </c>
      <c r="BI529" s="549">
        <f>IF(N529="nulová",J529,0)</f>
        <v>0</v>
      </c>
      <c r="BJ529" s="543" t="s">
        <v>83</v>
      </c>
      <c r="BK529" s="549">
        <f>ROUND(I529*H529,2)</f>
        <v>0</v>
      </c>
      <c r="BL529" s="543" t="s">
        <v>453</v>
      </c>
      <c r="BM529" s="548" t="s">
        <v>3745</v>
      </c>
    </row>
    <row r="530" spans="2:65" s="539" customFormat="1" ht="17.8" x14ac:dyDescent="0.25">
      <c r="B530" s="540"/>
      <c r="D530" s="764" t="s">
        <v>2681</v>
      </c>
      <c r="E530" s="714"/>
      <c r="F530" s="765" t="s">
        <v>3725</v>
      </c>
      <c r="G530" s="714"/>
      <c r="H530" s="714"/>
      <c r="I530" s="547"/>
      <c r="J530" s="714"/>
      <c r="L530" s="540"/>
      <c r="M530" s="559"/>
      <c r="T530" s="558"/>
      <c r="AT530" s="543" t="s">
        <v>2681</v>
      </c>
      <c r="AU530" s="543" t="s">
        <v>85</v>
      </c>
    </row>
    <row r="531" spans="2:65" s="539" customFormat="1" ht="24.2" customHeight="1" x14ac:dyDescent="0.25">
      <c r="B531" s="557"/>
      <c r="C531" s="556" t="s">
        <v>3746</v>
      </c>
      <c r="D531" s="759" t="s">
        <v>133</v>
      </c>
      <c r="E531" s="760" t="s">
        <v>3747</v>
      </c>
      <c r="F531" s="761" t="s">
        <v>3748</v>
      </c>
      <c r="G531" s="762" t="s">
        <v>201</v>
      </c>
      <c r="H531" s="763">
        <v>3</v>
      </c>
      <c r="I531" s="555"/>
      <c r="J531" s="775">
        <f>ROUND(I531*H531,2)</f>
        <v>0</v>
      </c>
      <c r="K531" s="554"/>
      <c r="L531" s="540"/>
      <c r="M531" s="553" t="s">
        <v>3</v>
      </c>
      <c r="N531" s="552" t="s">
        <v>46</v>
      </c>
      <c r="P531" s="551">
        <f>O531*H531</f>
        <v>0</v>
      </c>
      <c r="Q531" s="551">
        <v>1E-4</v>
      </c>
      <c r="R531" s="551">
        <f>Q531*H531</f>
        <v>3.0000000000000003E-4</v>
      </c>
      <c r="S531" s="551">
        <v>0</v>
      </c>
      <c r="T531" s="550">
        <f>S531*H531</f>
        <v>0</v>
      </c>
      <c r="AR531" s="548" t="s">
        <v>453</v>
      </c>
      <c r="AT531" s="548" t="s">
        <v>133</v>
      </c>
      <c r="AU531" s="548" t="s">
        <v>85</v>
      </c>
      <c r="AY531" s="543" t="s">
        <v>131</v>
      </c>
      <c r="BE531" s="549">
        <f>IF(N531="základní",J531,0)</f>
        <v>0</v>
      </c>
      <c r="BF531" s="549">
        <f>IF(N531="snížená",J531,0)</f>
        <v>0</v>
      </c>
      <c r="BG531" s="549">
        <f>IF(N531="zákl. přenesená",J531,0)</f>
        <v>0</v>
      </c>
      <c r="BH531" s="549">
        <f>IF(N531="sníž. přenesená",J531,0)</f>
        <v>0</v>
      </c>
      <c r="BI531" s="549">
        <f>IF(N531="nulová",J531,0)</f>
        <v>0</v>
      </c>
      <c r="BJ531" s="543" t="s">
        <v>83</v>
      </c>
      <c r="BK531" s="549">
        <f>ROUND(I531*H531,2)</f>
        <v>0</v>
      </c>
      <c r="BL531" s="543" t="s">
        <v>453</v>
      </c>
      <c r="BM531" s="548" t="s">
        <v>3749</v>
      </c>
    </row>
    <row r="532" spans="2:65" s="539" customFormat="1" ht="17.8" x14ac:dyDescent="0.25">
      <c r="B532" s="540"/>
      <c r="D532" s="764" t="s">
        <v>2681</v>
      </c>
      <c r="E532" s="714"/>
      <c r="F532" s="765" t="s">
        <v>3725</v>
      </c>
      <c r="G532" s="714"/>
      <c r="H532" s="714"/>
      <c r="I532" s="547"/>
      <c r="J532" s="714"/>
      <c r="L532" s="540"/>
      <c r="M532" s="559"/>
      <c r="T532" s="558"/>
      <c r="AT532" s="543" t="s">
        <v>2681</v>
      </c>
      <c r="AU532" s="543" t="s">
        <v>85</v>
      </c>
    </row>
    <row r="533" spans="2:65" s="539" customFormat="1" ht="24.2" customHeight="1" x14ac:dyDescent="0.25">
      <c r="B533" s="557"/>
      <c r="C533" s="556" t="s">
        <v>3750</v>
      </c>
      <c r="D533" s="759" t="s">
        <v>133</v>
      </c>
      <c r="E533" s="760" t="s">
        <v>3751</v>
      </c>
      <c r="F533" s="761" t="s">
        <v>3752</v>
      </c>
      <c r="G533" s="762" t="s">
        <v>201</v>
      </c>
      <c r="H533" s="763">
        <v>1</v>
      </c>
      <c r="I533" s="555"/>
      <c r="J533" s="775">
        <f>ROUND(I533*H533,2)</f>
        <v>0</v>
      </c>
      <c r="K533" s="554"/>
      <c r="L533" s="540"/>
      <c r="M533" s="553" t="s">
        <v>3</v>
      </c>
      <c r="N533" s="552" t="s">
        <v>46</v>
      </c>
      <c r="P533" s="551">
        <f>O533*H533</f>
        <v>0</v>
      </c>
      <c r="Q533" s="551">
        <v>1E-4</v>
      </c>
      <c r="R533" s="551">
        <f>Q533*H533</f>
        <v>1E-4</v>
      </c>
      <c r="S533" s="551">
        <v>0</v>
      </c>
      <c r="T533" s="550">
        <f>S533*H533</f>
        <v>0</v>
      </c>
      <c r="AR533" s="548" t="s">
        <v>453</v>
      </c>
      <c r="AT533" s="548" t="s">
        <v>133</v>
      </c>
      <c r="AU533" s="548" t="s">
        <v>85</v>
      </c>
      <c r="AY533" s="543" t="s">
        <v>131</v>
      </c>
      <c r="BE533" s="549">
        <f>IF(N533="základní",J533,0)</f>
        <v>0</v>
      </c>
      <c r="BF533" s="549">
        <f>IF(N533="snížená",J533,0)</f>
        <v>0</v>
      </c>
      <c r="BG533" s="549">
        <f>IF(N533="zákl. přenesená",J533,0)</f>
        <v>0</v>
      </c>
      <c r="BH533" s="549">
        <f>IF(N533="sníž. přenesená",J533,0)</f>
        <v>0</v>
      </c>
      <c r="BI533" s="549">
        <f>IF(N533="nulová",J533,0)</f>
        <v>0</v>
      </c>
      <c r="BJ533" s="543" t="s">
        <v>83</v>
      </c>
      <c r="BK533" s="549">
        <f>ROUND(I533*H533,2)</f>
        <v>0</v>
      </c>
      <c r="BL533" s="543" t="s">
        <v>453</v>
      </c>
      <c r="BM533" s="548" t="s">
        <v>3753</v>
      </c>
    </row>
    <row r="534" spans="2:65" s="539" customFormat="1" ht="17.8" x14ac:dyDescent="0.25">
      <c r="B534" s="540"/>
      <c r="D534" s="764" t="s">
        <v>2681</v>
      </c>
      <c r="E534" s="714"/>
      <c r="F534" s="765" t="s">
        <v>3725</v>
      </c>
      <c r="G534" s="714"/>
      <c r="H534" s="714"/>
      <c r="I534" s="547"/>
      <c r="J534" s="714"/>
      <c r="L534" s="540"/>
      <c r="M534" s="559"/>
      <c r="T534" s="558"/>
      <c r="AT534" s="543" t="s">
        <v>2681</v>
      </c>
      <c r="AU534" s="543" t="s">
        <v>85</v>
      </c>
    </row>
    <row r="535" spans="2:65" s="539" customFormat="1" ht="24.2" customHeight="1" x14ac:dyDescent="0.25">
      <c r="B535" s="557"/>
      <c r="C535" s="556" t="s">
        <v>3754</v>
      </c>
      <c r="D535" s="759" t="s">
        <v>133</v>
      </c>
      <c r="E535" s="760" t="s">
        <v>3755</v>
      </c>
      <c r="F535" s="761" t="s">
        <v>3756</v>
      </c>
      <c r="G535" s="762" t="s">
        <v>201</v>
      </c>
      <c r="H535" s="763">
        <v>1</v>
      </c>
      <c r="I535" s="555"/>
      <c r="J535" s="775">
        <f>ROUND(I535*H535,2)</f>
        <v>0</v>
      </c>
      <c r="K535" s="554"/>
      <c r="L535" s="540"/>
      <c r="M535" s="553" t="s">
        <v>3</v>
      </c>
      <c r="N535" s="552" t="s">
        <v>46</v>
      </c>
      <c r="P535" s="551">
        <f>O535*H535</f>
        <v>0</v>
      </c>
      <c r="Q535" s="551">
        <v>1E-4</v>
      </c>
      <c r="R535" s="551">
        <f>Q535*H535</f>
        <v>1E-4</v>
      </c>
      <c r="S535" s="551">
        <v>0</v>
      </c>
      <c r="T535" s="550">
        <f>S535*H535</f>
        <v>0</v>
      </c>
      <c r="AR535" s="548" t="s">
        <v>453</v>
      </c>
      <c r="AT535" s="548" t="s">
        <v>133</v>
      </c>
      <c r="AU535" s="548" t="s">
        <v>85</v>
      </c>
      <c r="AY535" s="543" t="s">
        <v>131</v>
      </c>
      <c r="BE535" s="549">
        <f>IF(N535="základní",J535,0)</f>
        <v>0</v>
      </c>
      <c r="BF535" s="549">
        <f>IF(N535="snížená",J535,0)</f>
        <v>0</v>
      </c>
      <c r="BG535" s="549">
        <f>IF(N535="zákl. přenesená",J535,0)</f>
        <v>0</v>
      </c>
      <c r="BH535" s="549">
        <f>IF(N535="sníž. přenesená",J535,0)</f>
        <v>0</v>
      </c>
      <c r="BI535" s="549">
        <f>IF(N535="nulová",J535,0)</f>
        <v>0</v>
      </c>
      <c r="BJ535" s="543" t="s">
        <v>83</v>
      </c>
      <c r="BK535" s="549">
        <f>ROUND(I535*H535,2)</f>
        <v>0</v>
      </c>
      <c r="BL535" s="543" t="s">
        <v>453</v>
      </c>
      <c r="BM535" s="548" t="s">
        <v>3757</v>
      </c>
    </row>
    <row r="536" spans="2:65" s="539" customFormat="1" ht="17.8" x14ac:dyDescent="0.25">
      <c r="B536" s="540"/>
      <c r="D536" s="764" t="s">
        <v>2681</v>
      </c>
      <c r="E536" s="714"/>
      <c r="F536" s="765" t="s">
        <v>3725</v>
      </c>
      <c r="G536" s="714"/>
      <c r="H536" s="714"/>
      <c r="I536" s="547"/>
      <c r="J536" s="714"/>
      <c r="L536" s="540"/>
      <c r="M536" s="559"/>
      <c r="T536" s="558"/>
      <c r="AT536" s="543" t="s">
        <v>2681</v>
      </c>
      <c r="AU536" s="543" t="s">
        <v>85</v>
      </c>
    </row>
    <row r="537" spans="2:65" s="539" customFormat="1" ht="37.75" customHeight="1" x14ac:dyDescent="0.25">
      <c r="B537" s="557"/>
      <c r="C537" s="556" t="s">
        <v>3758</v>
      </c>
      <c r="D537" s="759" t="s">
        <v>133</v>
      </c>
      <c r="E537" s="760" t="s">
        <v>3759</v>
      </c>
      <c r="F537" s="761" t="s">
        <v>3760</v>
      </c>
      <c r="G537" s="762" t="s">
        <v>201</v>
      </c>
      <c r="H537" s="763">
        <v>1</v>
      </c>
      <c r="I537" s="555"/>
      <c r="J537" s="775">
        <f>ROUND(I537*H537,2)</f>
        <v>0</v>
      </c>
      <c r="K537" s="554"/>
      <c r="L537" s="540"/>
      <c r="M537" s="553" t="s">
        <v>3</v>
      </c>
      <c r="N537" s="552" t="s">
        <v>46</v>
      </c>
      <c r="P537" s="551">
        <f>O537*H537</f>
        <v>0</v>
      </c>
      <c r="Q537" s="551">
        <v>1E-4</v>
      </c>
      <c r="R537" s="551">
        <f>Q537*H537</f>
        <v>1E-4</v>
      </c>
      <c r="S537" s="551">
        <v>0</v>
      </c>
      <c r="T537" s="550">
        <f>S537*H537</f>
        <v>0</v>
      </c>
      <c r="AR537" s="548" t="s">
        <v>453</v>
      </c>
      <c r="AT537" s="548" t="s">
        <v>133</v>
      </c>
      <c r="AU537" s="548" t="s">
        <v>85</v>
      </c>
      <c r="AY537" s="543" t="s">
        <v>131</v>
      </c>
      <c r="BE537" s="549">
        <f>IF(N537="základní",J537,0)</f>
        <v>0</v>
      </c>
      <c r="BF537" s="549">
        <f>IF(N537="snížená",J537,0)</f>
        <v>0</v>
      </c>
      <c r="BG537" s="549">
        <f>IF(N537="zákl. přenesená",J537,0)</f>
        <v>0</v>
      </c>
      <c r="BH537" s="549">
        <f>IF(N537="sníž. přenesená",J537,0)</f>
        <v>0</v>
      </c>
      <c r="BI537" s="549">
        <f>IF(N537="nulová",J537,0)</f>
        <v>0</v>
      </c>
      <c r="BJ537" s="543" t="s">
        <v>83</v>
      </c>
      <c r="BK537" s="549">
        <f>ROUND(I537*H537,2)</f>
        <v>0</v>
      </c>
      <c r="BL537" s="543" t="s">
        <v>453</v>
      </c>
      <c r="BM537" s="548" t="s">
        <v>3761</v>
      </c>
    </row>
    <row r="538" spans="2:65" s="539" customFormat="1" ht="17.8" x14ac:dyDescent="0.25">
      <c r="B538" s="540"/>
      <c r="D538" s="764" t="s">
        <v>2681</v>
      </c>
      <c r="E538" s="714"/>
      <c r="F538" s="765" t="s">
        <v>3725</v>
      </c>
      <c r="G538" s="714"/>
      <c r="H538" s="714"/>
      <c r="I538" s="547"/>
      <c r="J538" s="714"/>
      <c r="L538" s="540"/>
      <c r="M538" s="559"/>
      <c r="T538" s="558"/>
      <c r="AT538" s="543" t="s">
        <v>2681</v>
      </c>
      <c r="AU538" s="543" t="s">
        <v>85</v>
      </c>
    </row>
    <row r="539" spans="2:65" s="539" customFormat="1" ht="24.2" customHeight="1" x14ac:dyDescent="0.25">
      <c r="B539" s="557"/>
      <c r="C539" s="556" t="s">
        <v>3762</v>
      </c>
      <c r="D539" s="759" t="s">
        <v>133</v>
      </c>
      <c r="E539" s="760" t="s">
        <v>3763</v>
      </c>
      <c r="F539" s="761" t="s">
        <v>3764</v>
      </c>
      <c r="G539" s="762" t="s">
        <v>201</v>
      </c>
      <c r="H539" s="763">
        <v>1</v>
      </c>
      <c r="I539" s="555"/>
      <c r="J539" s="775">
        <f>ROUND(I539*H539,2)</f>
        <v>0</v>
      </c>
      <c r="K539" s="554"/>
      <c r="L539" s="540"/>
      <c r="M539" s="553" t="s">
        <v>3</v>
      </c>
      <c r="N539" s="552" t="s">
        <v>46</v>
      </c>
      <c r="P539" s="551">
        <f>O539*H539</f>
        <v>0</v>
      </c>
      <c r="Q539" s="551">
        <v>1E-4</v>
      </c>
      <c r="R539" s="551">
        <f>Q539*H539</f>
        <v>1E-4</v>
      </c>
      <c r="S539" s="551">
        <v>0</v>
      </c>
      <c r="T539" s="550">
        <f>S539*H539</f>
        <v>0</v>
      </c>
      <c r="AR539" s="548" t="s">
        <v>453</v>
      </c>
      <c r="AT539" s="548" t="s">
        <v>133</v>
      </c>
      <c r="AU539" s="548" t="s">
        <v>85</v>
      </c>
      <c r="AY539" s="543" t="s">
        <v>131</v>
      </c>
      <c r="BE539" s="549">
        <f>IF(N539="základní",J539,0)</f>
        <v>0</v>
      </c>
      <c r="BF539" s="549">
        <f>IF(N539="snížená",J539,0)</f>
        <v>0</v>
      </c>
      <c r="BG539" s="549">
        <f>IF(N539="zákl. přenesená",J539,0)</f>
        <v>0</v>
      </c>
      <c r="BH539" s="549">
        <f>IF(N539="sníž. přenesená",J539,0)</f>
        <v>0</v>
      </c>
      <c r="BI539" s="549">
        <f>IF(N539="nulová",J539,0)</f>
        <v>0</v>
      </c>
      <c r="BJ539" s="543" t="s">
        <v>83</v>
      </c>
      <c r="BK539" s="549">
        <f>ROUND(I539*H539,2)</f>
        <v>0</v>
      </c>
      <c r="BL539" s="543" t="s">
        <v>453</v>
      </c>
      <c r="BM539" s="548" t="s">
        <v>3765</v>
      </c>
    </row>
    <row r="540" spans="2:65" s="539" customFormat="1" ht="17.8" x14ac:dyDescent="0.25">
      <c r="B540" s="540"/>
      <c r="D540" s="764" t="s">
        <v>2681</v>
      </c>
      <c r="E540" s="714"/>
      <c r="F540" s="765" t="s">
        <v>3725</v>
      </c>
      <c r="G540" s="714"/>
      <c r="H540" s="714"/>
      <c r="I540" s="547"/>
      <c r="J540" s="714"/>
      <c r="L540" s="540"/>
      <c r="M540" s="559"/>
      <c r="T540" s="558"/>
      <c r="AT540" s="543" t="s">
        <v>2681</v>
      </c>
      <c r="AU540" s="543" t="s">
        <v>85</v>
      </c>
    </row>
    <row r="541" spans="2:65" s="539" customFormat="1" ht="16.5" customHeight="1" x14ac:dyDescent="0.25">
      <c r="B541" s="557"/>
      <c r="C541" s="556" t="s">
        <v>3766</v>
      </c>
      <c r="D541" s="759" t="s">
        <v>133</v>
      </c>
      <c r="E541" s="760" t="s">
        <v>3767</v>
      </c>
      <c r="F541" s="761" t="s">
        <v>3768</v>
      </c>
      <c r="G541" s="762" t="s">
        <v>201</v>
      </c>
      <c r="H541" s="763">
        <v>1</v>
      </c>
      <c r="I541" s="555"/>
      <c r="J541" s="775">
        <f>ROUND(I541*H541,2)</f>
        <v>0</v>
      </c>
      <c r="K541" s="554"/>
      <c r="L541" s="540"/>
      <c r="M541" s="553" t="s">
        <v>3</v>
      </c>
      <c r="N541" s="552" t="s">
        <v>46</v>
      </c>
      <c r="P541" s="551">
        <f>O541*H541</f>
        <v>0</v>
      </c>
      <c r="Q541" s="551">
        <v>1E-4</v>
      </c>
      <c r="R541" s="551">
        <f>Q541*H541</f>
        <v>1E-4</v>
      </c>
      <c r="S541" s="551">
        <v>0</v>
      </c>
      <c r="T541" s="550">
        <f>S541*H541</f>
        <v>0</v>
      </c>
      <c r="AR541" s="548" t="s">
        <v>453</v>
      </c>
      <c r="AT541" s="548" t="s">
        <v>133</v>
      </c>
      <c r="AU541" s="548" t="s">
        <v>85</v>
      </c>
      <c r="AY541" s="543" t="s">
        <v>131</v>
      </c>
      <c r="BE541" s="549">
        <f>IF(N541="základní",J541,0)</f>
        <v>0</v>
      </c>
      <c r="BF541" s="549">
        <f>IF(N541="snížená",J541,0)</f>
        <v>0</v>
      </c>
      <c r="BG541" s="549">
        <f>IF(N541="zákl. přenesená",J541,0)</f>
        <v>0</v>
      </c>
      <c r="BH541" s="549">
        <f>IF(N541="sníž. přenesená",J541,0)</f>
        <v>0</v>
      </c>
      <c r="BI541" s="549">
        <f>IF(N541="nulová",J541,0)</f>
        <v>0</v>
      </c>
      <c r="BJ541" s="543" t="s">
        <v>83</v>
      </c>
      <c r="BK541" s="549">
        <f>ROUND(I541*H541,2)</f>
        <v>0</v>
      </c>
      <c r="BL541" s="543" t="s">
        <v>453</v>
      </c>
      <c r="BM541" s="548" t="s">
        <v>3769</v>
      </c>
    </row>
    <row r="542" spans="2:65" s="539" customFormat="1" ht="17.8" x14ac:dyDescent="0.25">
      <c r="B542" s="540"/>
      <c r="D542" s="764" t="s">
        <v>2681</v>
      </c>
      <c r="E542" s="714"/>
      <c r="F542" s="765" t="s">
        <v>3725</v>
      </c>
      <c r="G542" s="714"/>
      <c r="H542" s="714"/>
      <c r="I542" s="547"/>
      <c r="J542" s="714"/>
      <c r="L542" s="540"/>
      <c r="M542" s="559"/>
      <c r="T542" s="558"/>
      <c r="AT542" s="543" t="s">
        <v>2681</v>
      </c>
      <c r="AU542" s="543" t="s">
        <v>85</v>
      </c>
    </row>
    <row r="543" spans="2:65" s="539" customFormat="1" ht="37.75" customHeight="1" x14ac:dyDescent="0.25">
      <c r="B543" s="557"/>
      <c r="C543" s="556" t="s">
        <v>3770</v>
      </c>
      <c r="D543" s="759" t="s">
        <v>133</v>
      </c>
      <c r="E543" s="760" t="s">
        <v>3771</v>
      </c>
      <c r="F543" s="761" t="s">
        <v>3772</v>
      </c>
      <c r="G543" s="762" t="s">
        <v>201</v>
      </c>
      <c r="H543" s="763">
        <v>1</v>
      </c>
      <c r="I543" s="555"/>
      <c r="J543" s="775">
        <f>ROUND(I543*H543,2)</f>
        <v>0</v>
      </c>
      <c r="K543" s="554"/>
      <c r="L543" s="540"/>
      <c r="M543" s="553" t="s">
        <v>3</v>
      </c>
      <c r="N543" s="552" t="s">
        <v>46</v>
      </c>
      <c r="P543" s="551">
        <f>O543*H543</f>
        <v>0</v>
      </c>
      <c r="Q543" s="551">
        <v>1E-4</v>
      </c>
      <c r="R543" s="551">
        <f>Q543*H543</f>
        <v>1E-4</v>
      </c>
      <c r="S543" s="551">
        <v>0</v>
      </c>
      <c r="T543" s="550">
        <f>S543*H543</f>
        <v>0</v>
      </c>
      <c r="AR543" s="548" t="s">
        <v>453</v>
      </c>
      <c r="AT543" s="548" t="s">
        <v>133</v>
      </c>
      <c r="AU543" s="548" t="s">
        <v>85</v>
      </c>
      <c r="AY543" s="543" t="s">
        <v>131</v>
      </c>
      <c r="BE543" s="549">
        <f>IF(N543="základní",J543,0)</f>
        <v>0</v>
      </c>
      <c r="BF543" s="549">
        <f>IF(N543="snížená",J543,0)</f>
        <v>0</v>
      </c>
      <c r="BG543" s="549">
        <f>IF(N543="zákl. přenesená",J543,0)</f>
        <v>0</v>
      </c>
      <c r="BH543" s="549">
        <f>IF(N543="sníž. přenesená",J543,0)</f>
        <v>0</v>
      </c>
      <c r="BI543" s="549">
        <f>IF(N543="nulová",J543,0)</f>
        <v>0</v>
      </c>
      <c r="BJ543" s="543" t="s">
        <v>83</v>
      </c>
      <c r="BK543" s="549">
        <f>ROUND(I543*H543,2)</f>
        <v>0</v>
      </c>
      <c r="BL543" s="543" t="s">
        <v>453</v>
      </c>
      <c r="BM543" s="548" t="s">
        <v>3773</v>
      </c>
    </row>
    <row r="544" spans="2:65" s="539" customFormat="1" ht="17.8" x14ac:dyDescent="0.25">
      <c r="B544" s="540"/>
      <c r="D544" s="764" t="s">
        <v>2681</v>
      </c>
      <c r="E544" s="714"/>
      <c r="F544" s="765" t="s">
        <v>3725</v>
      </c>
      <c r="G544" s="714"/>
      <c r="H544" s="714"/>
      <c r="I544" s="547"/>
      <c r="J544" s="714"/>
      <c r="L544" s="540"/>
      <c r="M544" s="559"/>
      <c r="T544" s="558"/>
      <c r="AT544" s="543" t="s">
        <v>2681</v>
      </c>
      <c r="AU544" s="543" t="s">
        <v>85</v>
      </c>
    </row>
    <row r="545" spans="2:65" s="539" customFormat="1" ht="33" customHeight="1" x14ac:dyDescent="0.25">
      <c r="B545" s="557"/>
      <c r="C545" s="556" t="s">
        <v>3774</v>
      </c>
      <c r="D545" s="759" t="s">
        <v>133</v>
      </c>
      <c r="E545" s="760" t="s">
        <v>3775</v>
      </c>
      <c r="F545" s="761" t="s">
        <v>3776</v>
      </c>
      <c r="G545" s="762" t="s">
        <v>201</v>
      </c>
      <c r="H545" s="763">
        <v>2</v>
      </c>
      <c r="I545" s="555"/>
      <c r="J545" s="775">
        <f>ROUND(I545*H545,2)</f>
        <v>0</v>
      </c>
      <c r="K545" s="554"/>
      <c r="L545" s="540"/>
      <c r="M545" s="553" t="s">
        <v>3</v>
      </c>
      <c r="N545" s="552" t="s">
        <v>46</v>
      </c>
      <c r="P545" s="551">
        <f>O545*H545</f>
        <v>0</v>
      </c>
      <c r="Q545" s="551">
        <v>1E-4</v>
      </c>
      <c r="R545" s="551">
        <f>Q545*H545</f>
        <v>2.0000000000000001E-4</v>
      </c>
      <c r="S545" s="551">
        <v>0</v>
      </c>
      <c r="T545" s="550">
        <f>S545*H545</f>
        <v>0</v>
      </c>
      <c r="AR545" s="548" t="s">
        <v>453</v>
      </c>
      <c r="AT545" s="548" t="s">
        <v>133</v>
      </c>
      <c r="AU545" s="548" t="s">
        <v>85</v>
      </c>
      <c r="AY545" s="543" t="s">
        <v>131</v>
      </c>
      <c r="BE545" s="549">
        <f>IF(N545="základní",J545,0)</f>
        <v>0</v>
      </c>
      <c r="BF545" s="549">
        <f>IF(N545="snížená",J545,0)</f>
        <v>0</v>
      </c>
      <c r="BG545" s="549">
        <f>IF(N545="zákl. přenesená",J545,0)</f>
        <v>0</v>
      </c>
      <c r="BH545" s="549">
        <f>IF(N545="sníž. přenesená",J545,0)</f>
        <v>0</v>
      </c>
      <c r="BI545" s="549">
        <f>IF(N545="nulová",J545,0)</f>
        <v>0</v>
      </c>
      <c r="BJ545" s="543" t="s">
        <v>83</v>
      </c>
      <c r="BK545" s="549">
        <f>ROUND(I545*H545,2)</f>
        <v>0</v>
      </c>
      <c r="BL545" s="543" t="s">
        <v>453</v>
      </c>
      <c r="BM545" s="548" t="s">
        <v>3777</v>
      </c>
    </row>
    <row r="546" spans="2:65" s="539" customFormat="1" ht="17.8" x14ac:dyDescent="0.25">
      <c r="B546" s="540"/>
      <c r="D546" s="764" t="s">
        <v>2681</v>
      </c>
      <c r="E546" s="714"/>
      <c r="F546" s="765" t="s">
        <v>3725</v>
      </c>
      <c r="G546" s="714"/>
      <c r="H546" s="714"/>
      <c r="I546" s="547"/>
      <c r="J546" s="714"/>
      <c r="L546" s="540"/>
      <c r="M546" s="559"/>
      <c r="T546" s="558"/>
      <c r="AT546" s="543" t="s">
        <v>2681</v>
      </c>
      <c r="AU546" s="543" t="s">
        <v>85</v>
      </c>
    </row>
    <row r="547" spans="2:65" s="539" customFormat="1" ht="37.75" customHeight="1" x14ac:dyDescent="0.25">
      <c r="B547" s="557"/>
      <c r="C547" s="556" t="s">
        <v>3778</v>
      </c>
      <c r="D547" s="759" t="s">
        <v>133</v>
      </c>
      <c r="E547" s="760" t="s">
        <v>3779</v>
      </c>
      <c r="F547" s="761" t="s">
        <v>3780</v>
      </c>
      <c r="G547" s="762" t="s">
        <v>201</v>
      </c>
      <c r="H547" s="763">
        <v>1</v>
      </c>
      <c r="I547" s="555"/>
      <c r="J547" s="775">
        <f>ROUND(I547*H547,2)</f>
        <v>0</v>
      </c>
      <c r="K547" s="554"/>
      <c r="L547" s="540"/>
      <c r="M547" s="553" t="s">
        <v>3</v>
      </c>
      <c r="N547" s="552" t="s">
        <v>46</v>
      </c>
      <c r="P547" s="551">
        <f>O547*H547</f>
        <v>0</v>
      </c>
      <c r="Q547" s="551">
        <v>1E-4</v>
      </c>
      <c r="R547" s="551">
        <f>Q547*H547</f>
        <v>1E-4</v>
      </c>
      <c r="S547" s="551">
        <v>0</v>
      </c>
      <c r="T547" s="550">
        <f>S547*H547</f>
        <v>0</v>
      </c>
      <c r="AR547" s="548" t="s">
        <v>453</v>
      </c>
      <c r="AT547" s="548" t="s">
        <v>133</v>
      </c>
      <c r="AU547" s="548" t="s">
        <v>85</v>
      </c>
      <c r="AY547" s="543" t="s">
        <v>131</v>
      </c>
      <c r="BE547" s="549">
        <f>IF(N547="základní",J547,0)</f>
        <v>0</v>
      </c>
      <c r="BF547" s="549">
        <f>IF(N547="snížená",J547,0)</f>
        <v>0</v>
      </c>
      <c r="BG547" s="549">
        <f>IF(N547="zákl. přenesená",J547,0)</f>
        <v>0</v>
      </c>
      <c r="BH547" s="549">
        <f>IF(N547="sníž. přenesená",J547,0)</f>
        <v>0</v>
      </c>
      <c r="BI547" s="549">
        <f>IF(N547="nulová",J547,0)</f>
        <v>0</v>
      </c>
      <c r="BJ547" s="543" t="s">
        <v>83</v>
      </c>
      <c r="BK547" s="549">
        <f>ROUND(I547*H547,2)</f>
        <v>0</v>
      </c>
      <c r="BL547" s="543" t="s">
        <v>453</v>
      </c>
      <c r="BM547" s="548" t="s">
        <v>3781</v>
      </c>
    </row>
    <row r="548" spans="2:65" s="539" customFormat="1" ht="17.8" x14ac:dyDescent="0.25">
      <c r="B548" s="540"/>
      <c r="D548" s="764" t="s">
        <v>2681</v>
      </c>
      <c r="E548" s="714"/>
      <c r="F548" s="765" t="s">
        <v>3725</v>
      </c>
      <c r="G548" s="714"/>
      <c r="H548" s="714"/>
      <c r="I548" s="547"/>
      <c r="J548" s="714"/>
      <c r="L548" s="540"/>
      <c r="M548" s="559"/>
      <c r="T548" s="558"/>
      <c r="AT548" s="543" t="s">
        <v>2681</v>
      </c>
      <c r="AU548" s="543" t="s">
        <v>85</v>
      </c>
    </row>
    <row r="549" spans="2:65" s="539" customFormat="1" ht="24.2" customHeight="1" x14ac:dyDescent="0.25">
      <c r="B549" s="557"/>
      <c r="C549" s="556" t="s">
        <v>3782</v>
      </c>
      <c r="D549" s="759" t="s">
        <v>133</v>
      </c>
      <c r="E549" s="760" t="s">
        <v>3783</v>
      </c>
      <c r="F549" s="761" t="s">
        <v>3784</v>
      </c>
      <c r="G549" s="762" t="s">
        <v>201</v>
      </c>
      <c r="H549" s="763">
        <v>1</v>
      </c>
      <c r="I549" s="555"/>
      <c r="J549" s="775">
        <f>ROUND(I549*H549,2)</f>
        <v>0</v>
      </c>
      <c r="K549" s="554"/>
      <c r="L549" s="540"/>
      <c r="M549" s="553" t="s">
        <v>3</v>
      </c>
      <c r="N549" s="552" t="s">
        <v>46</v>
      </c>
      <c r="P549" s="551">
        <f>O549*H549</f>
        <v>0</v>
      </c>
      <c r="Q549" s="551">
        <v>1E-4</v>
      </c>
      <c r="R549" s="551">
        <f>Q549*H549</f>
        <v>1E-4</v>
      </c>
      <c r="S549" s="551">
        <v>0</v>
      </c>
      <c r="T549" s="550">
        <f>S549*H549</f>
        <v>0</v>
      </c>
      <c r="AR549" s="548" t="s">
        <v>453</v>
      </c>
      <c r="AT549" s="548" t="s">
        <v>133</v>
      </c>
      <c r="AU549" s="548" t="s">
        <v>85</v>
      </c>
      <c r="AY549" s="543" t="s">
        <v>131</v>
      </c>
      <c r="BE549" s="549">
        <f>IF(N549="základní",J549,0)</f>
        <v>0</v>
      </c>
      <c r="BF549" s="549">
        <f>IF(N549="snížená",J549,0)</f>
        <v>0</v>
      </c>
      <c r="BG549" s="549">
        <f>IF(N549="zákl. přenesená",J549,0)</f>
        <v>0</v>
      </c>
      <c r="BH549" s="549">
        <f>IF(N549="sníž. přenesená",J549,0)</f>
        <v>0</v>
      </c>
      <c r="BI549" s="549">
        <f>IF(N549="nulová",J549,0)</f>
        <v>0</v>
      </c>
      <c r="BJ549" s="543" t="s">
        <v>83</v>
      </c>
      <c r="BK549" s="549">
        <f>ROUND(I549*H549,2)</f>
        <v>0</v>
      </c>
      <c r="BL549" s="543" t="s">
        <v>453</v>
      </c>
      <c r="BM549" s="548" t="s">
        <v>3785</v>
      </c>
    </row>
    <row r="550" spans="2:65" s="539" customFormat="1" ht="17.8" x14ac:dyDescent="0.25">
      <c r="B550" s="540"/>
      <c r="D550" s="764" t="s">
        <v>2681</v>
      </c>
      <c r="E550" s="714"/>
      <c r="F550" s="765" t="s">
        <v>3725</v>
      </c>
      <c r="G550" s="714"/>
      <c r="H550" s="714"/>
      <c r="I550" s="547"/>
      <c r="J550" s="714"/>
      <c r="L550" s="540"/>
      <c r="M550" s="559"/>
      <c r="T550" s="558"/>
      <c r="AT550" s="543" t="s">
        <v>2681</v>
      </c>
      <c r="AU550" s="543" t="s">
        <v>85</v>
      </c>
    </row>
    <row r="551" spans="2:65" s="539" customFormat="1" ht="24.2" customHeight="1" x14ac:dyDescent="0.25">
      <c r="B551" s="557"/>
      <c r="C551" s="556" t="s">
        <v>3786</v>
      </c>
      <c r="D551" s="759" t="s">
        <v>133</v>
      </c>
      <c r="E551" s="760" t="s">
        <v>3787</v>
      </c>
      <c r="F551" s="761" t="s">
        <v>3788</v>
      </c>
      <c r="G551" s="762" t="s">
        <v>201</v>
      </c>
      <c r="H551" s="763">
        <v>1</v>
      </c>
      <c r="I551" s="555"/>
      <c r="J551" s="775">
        <f>ROUND(I551*H551,2)</f>
        <v>0</v>
      </c>
      <c r="K551" s="554"/>
      <c r="L551" s="540"/>
      <c r="M551" s="553" t="s">
        <v>3</v>
      </c>
      <c r="N551" s="552" t="s">
        <v>46</v>
      </c>
      <c r="P551" s="551">
        <f>O551*H551</f>
        <v>0</v>
      </c>
      <c r="Q551" s="551">
        <v>1E-4</v>
      </c>
      <c r="R551" s="551">
        <f>Q551*H551</f>
        <v>1E-4</v>
      </c>
      <c r="S551" s="551">
        <v>0</v>
      </c>
      <c r="T551" s="550">
        <f>S551*H551</f>
        <v>0</v>
      </c>
      <c r="AR551" s="548" t="s">
        <v>453</v>
      </c>
      <c r="AT551" s="548" t="s">
        <v>133</v>
      </c>
      <c r="AU551" s="548" t="s">
        <v>85</v>
      </c>
      <c r="AY551" s="543" t="s">
        <v>131</v>
      </c>
      <c r="BE551" s="549">
        <f>IF(N551="základní",J551,0)</f>
        <v>0</v>
      </c>
      <c r="BF551" s="549">
        <f>IF(N551="snížená",J551,0)</f>
        <v>0</v>
      </c>
      <c r="BG551" s="549">
        <f>IF(N551="zákl. přenesená",J551,0)</f>
        <v>0</v>
      </c>
      <c r="BH551" s="549">
        <f>IF(N551="sníž. přenesená",J551,0)</f>
        <v>0</v>
      </c>
      <c r="BI551" s="549">
        <f>IF(N551="nulová",J551,0)</f>
        <v>0</v>
      </c>
      <c r="BJ551" s="543" t="s">
        <v>83</v>
      </c>
      <c r="BK551" s="549">
        <f>ROUND(I551*H551,2)</f>
        <v>0</v>
      </c>
      <c r="BL551" s="543" t="s">
        <v>453</v>
      </c>
      <c r="BM551" s="548" t="s">
        <v>3789</v>
      </c>
    </row>
    <row r="552" spans="2:65" s="539" customFormat="1" ht="17.8" x14ac:dyDescent="0.25">
      <c r="B552" s="540"/>
      <c r="D552" s="764" t="s">
        <v>2681</v>
      </c>
      <c r="E552" s="714"/>
      <c r="F552" s="765" t="s">
        <v>3725</v>
      </c>
      <c r="G552" s="714"/>
      <c r="H552" s="714"/>
      <c r="I552" s="547"/>
      <c r="J552" s="714"/>
      <c r="L552" s="540"/>
      <c r="M552" s="559"/>
      <c r="T552" s="558"/>
      <c r="AT552" s="543" t="s">
        <v>2681</v>
      </c>
      <c r="AU552" s="543" t="s">
        <v>85</v>
      </c>
    </row>
    <row r="553" spans="2:65" s="539" customFormat="1" ht="24.2" customHeight="1" x14ac:dyDescent="0.25">
      <c r="B553" s="557"/>
      <c r="C553" s="556" t="s">
        <v>3790</v>
      </c>
      <c r="D553" s="759" t="s">
        <v>133</v>
      </c>
      <c r="E553" s="760" t="s">
        <v>3791</v>
      </c>
      <c r="F553" s="761" t="s">
        <v>3792</v>
      </c>
      <c r="G553" s="762" t="s">
        <v>201</v>
      </c>
      <c r="H553" s="763">
        <v>1</v>
      </c>
      <c r="I553" s="555"/>
      <c r="J553" s="775">
        <f>ROUND(I553*H553,2)</f>
        <v>0</v>
      </c>
      <c r="K553" s="554"/>
      <c r="L553" s="540"/>
      <c r="M553" s="553" t="s">
        <v>3</v>
      </c>
      <c r="N553" s="552" t="s">
        <v>46</v>
      </c>
      <c r="P553" s="551">
        <f>O553*H553</f>
        <v>0</v>
      </c>
      <c r="Q553" s="551">
        <v>1E-4</v>
      </c>
      <c r="R553" s="551">
        <f>Q553*H553</f>
        <v>1E-4</v>
      </c>
      <c r="S553" s="551">
        <v>0</v>
      </c>
      <c r="T553" s="550">
        <f>S553*H553</f>
        <v>0</v>
      </c>
      <c r="AR553" s="548" t="s">
        <v>453</v>
      </c>
      <c r="AT553" s="548" t="s">
        <v>133</v>
      </c>
      <c r="AU553" s="548" t="s">
        <v>85</v>
      </c>
      <c r="AY553" s="543" t="s">
        <v>131</v>
      </c>
      <c r="BE553" s="549">
        <f>IF(N553="základní",J553,0)</f>
        <v>0</v>
      </c>
      <c r="BF553" s="549">
        <f>IF(N553="snížená",J553,0)</f>
        <v>0</v>
      </c>
      <c r="BG553" s="549">
        <f>IF(N553="zákl. přenesená",J553,0)</f>
        <v>0</v>
      </c>
      <c r="BH553" s="549">
        <f>IF(N553="sníž. přenesená",J553,0)</f>
        <v>0</v>
      </c>
      <c r="BI553" s="549">
        <f>IF(N553="nulová",J553,0)</f>
        <v>0</v>
      </c>
      <c r="BJ553" s="543" t="s">
        <v>83</v>
      </c>
      <c r="BK553" s="549">
        <f>ROUND(I553*H553,2)</f>
        <v>0</v>
      </c>
      <c r="BL553" s="543" t="s">
        <v>453</v>
      </c>
      <c r="BM553" s="548" t="s">
        <v>3793</v>
      </c>
    </row>
    <row r="554" spans="2:65" s="539" customFormat="1" ht="17.8" x14ac:dyDescent="0.25">
      <c r="B554" s="540"/>
      <c r="D554" s="764" t="s">
        <v>2681</v>
      </c>
      <c r="E554" s="714"/>
      <c r="F554" s="765" t="s">
        <v>3725</v>
      </c>
      <c r="G554" s="714"/>
      <c r="H554" s="714"/>
      <c r="I554" s="547"/>
      <c r="J554" s="714"/>
      <c r="L554" s="540"/>
      <c r="M554" s="559"/>
      <c r="T554" s="558"/>
      <c r="AT554" s="543" t="s">
        <v>2681</v>
      </c>
      <c r="AU554" s="543" t="s">
        <v>85</v>
      </c>
    </row>
    <row r="555" spans="2:65" s="560" customFormat="1" ht="25.95" customHeight="1" x14ac:dyDescent="0.35">
      <c r="B555" s="567"/>
      <c r="D555" s="756" t="s">
        <v>74</v>
      </c>
      <c r="E555" s="757" t="s">
        <v>2694</v>
      </c>
      <c r="F555" s="757" t="s">
        <v>2693</v>
      </c>
      <c r="G555" s="755"/>
      <c r="H555" s="755"/>
      <c r="I555" s="568"/>
      <c r="J555" s="773">
        <f>BK555</f>
        <v>0</v>
      </c>
      <c r="L555" s="567"/>
      <c r="M555" s="566"/>
      <c r="P555" s="565">
        <f>SUM(P556:P565)</f>
        <v>0</v>
      </c>
      <c r="R555" s="565">
        <f>SUM(R556:R565)</f>
        <v>0</v>
      </c>
      <c r="T555" s="564">
        <f>SUM(T556:T565)</f>
        <v>0</v>
      </c>
      <c r="AR555" s="562" t="s">
        <v>138</v>
      </c>
      <c r="AT555" s="563" t="s">
        <v>74</v>
      </c>
      <c r="AU555" s="563" t="s">
        <v>75</v>
      </c>
      <c r="AY555" s="562" t="s">
        <v>131</v>
      </c>
      <c r="BK555" s="561">
        <f>SUM(BK556:BK565)</f>
        <v>0</v>
      </c>
    </row>
    <row r="556" spans="2:65" s="539" customFormat="1" ht="16.5" customHeight="1" x14ac:dyDescent="0.25">
      <c r="B556" s="557"/>
      <c r="C556" s="556" t="s">
        <v>3794</v>
      </c>
      <c r="D556" s="759" t="s">
        <v>133</v>
      </c>
      <c r="E556" s="760" t="s">
        <v>3795</v>
      </c>
      <c r="F556" s="761" t="s">
        <v>3796</v>
      </c>
      <c r="G556" s="762" t="s">
        <v>201</v>
      </c>
      <c r="H556" s="763">
        <v>1</v>
      </c>
      <c r="I556" s="555"/>
      <c r="J556" s="775">
        <f>ROUND(I556*H556,2)</f>
        <v>0</v>
      </c>
      <c r="K556" s="554"/>
      <c r="L556" s="540"/>
      <c r="M556" s="553" t="s">
        <v>3</v>
      </c>
      <c r="N556" s="552" t="s">
        <v>46</v>
      </c>
      <c r="P556" s="551">
        <f>O556*H556</f>
        <v>0</v>
      </c>
      <c r="Q556" s="551">
        <v>0</v>
      </c>
      <c r="R556" s="551">
        <f>Q556*H556</f>
        <v>0</v>
      </c>
      <c r="S556" s="551">
        <v>0</v>
      </c>
      <c r="T556" s="550">
        <f>S556*H556</f>
        <v>0</v>
      </c>
      <c r="AR556" s="548" t="s">
        <v>2684</v>
      </c>
      <c r="AT556" s="548" t="s">
        <v>133</v>
      </c>
      <c r="AU556" s="548" t="s">
        <v>83</v>
      </c>
      <c r="AY556" s="543" t="s">
        <v>131</v>
      </c>
      <c r="BE556" s="549">
        <f>IF(N556="základní",J556,0)</f>
        <v>0</v>
      </c>
      <c r="BF556" s="549">
        <f>IF(N556="snížená",J556,0)</f>
        <v>0</v>
      </c>
      <c r="BG556" s="549">
        <f>IF(N556="zákl. přenesená",J556,0)</f>
        <v>0</v>
      </c>
      <c r="BH556" s="549">
        <f>IF(N556="sníž. přenesená",J556,0)</f>
        <v>0</v>
      </c>
      <c r="BI556" s="549">
        <f>IF(N556="nulová",J556,0)</f>
        <v>0</v>
      </c>
      <c r="BJ556" s="543" t="s">
        <v>83</v>
      </c>
      <c r="BK556" s="549">
        <f>ROUND(I556*H556,2)</f>
        <v>0</v>
      </c>
      <c r="BL556" s="543" t="s">
        <v>2684</v>
      </c>
      <c r="BM556" s="548" t="s">
        <v>3797</v>
      </c>
    </row>
    <row r="557" spans="2:65" s="539" customFormat="1" ht="17.8" x14ac:dyDescent="0.25">
      <c r="B557" s="540"/>
      <c r="D557" s="764" t="s">
        <v>2681</v>
      </c>
      <c r="E557" s="714"/>
      <c r="F557" s="765" t="s">
        <v>3798</v>
      </c>
      <c r="G557" s="714"/>
      <c r="H557" s="714"/>
      <c r="I557" s="547"/>
      <c r="J557" s="714"/>
      <c r="L557" s="540"/>
      <c r="M557" s="559"/>
      <c r="T557" s="558"/>
      <c r="AT557" s="543" t="s">
        <v>2681</v>
      </c>
      <c r="AU557" s="543" t="s">
        <v>83</v>
      </c>
    </row>
    <row r="558" spans="2:65" s="539" customFormat="1" ht="16.5" customHeight="1" x14ac:dyDescent="0.25">
      <c r="B558" s="557"/>
      <c r="C558" s="556" t="s">
        <v>3799</v>
      </c>
      <c r="D558" s="759" t="s">
        <v>133</v>
      </c>
      <c r="E558" s="760" t="s">
        <v>3800</v>
      </c>
      <c r="F558" s="761" t="s">
        <v>3801</v>
      </c>
      <c r="G558" s="762" t="s">
        <v>201</v>
      </c>
      <c r="H558" s="763">
        <v>1</v>
      </c>
      <c r="I558" s="555"/>
      <c r="J558" s="775">
        <f>ROUND(I558*H558,2)</f>
        <v>0</v>
      </c>
      <c r="K558" s="554"/>
      <c r="L558" s="540"/>
      <c r="M558" s="553" t="s">
        <v>3</v>
      </c>
      <c r="N558" s="552" t="s">
        <v>46</v>
      </c>
      <c r="P558" s="551">
        <f>O558*H558</f>
        <v>0</v>
      </c>
      <c r="Q558" s="551">
        <v>0</v>
      </c>
      <c r="R558" s="551">
        <f>Q558*H558</f>
        <v>0</v>
      </c>
      <c r="S558" s="551">
        <v>0</v>
      </c>
      <c r="T558" s="550">
        <f>S558*H558</f>
        <v>0</v>
      </c>
      <c r="AR558" s="548" t="s">
        <v>2684</v>
      </c>
      <c r="AT558" s="548" t="s">
        <v>133</v>
      </c>
      <c r="AU558" s="548" t="s">
        <v>83</v>
      </c>
      <c r="AY558" s="543" t="s">
        <v>131</v>
      </c>
      <c r="BE558" s="549">
        <f>IF(N558="základní",J558,0)</f>
        <v>0</v>
      </c>
      <c r="BF558" s="549">
        <f>IF(N558="snížená",J558,0)</f>
        <v>0</v>
      </c>
      <c r="BG558" s="549">
        <f>IF(N558="zákl. přenesená",J558,0)</f>
        <v>0</v>
      </c>
      <c r="BH558" s="549">
        <f>IF(N558="sníž. přenesená",J558,0)</f>
        <v>0</v>
      </c>
      <c r="BI558" s="549">
        <f>IF(N558="nulová",J558,0)</f>
        <v>0</v>
      </c>
      <c r="BJ558" s="543" t="s">
        <v>83</v>
      </c>
      <c r="BK558" s="549">
        <f>ROUND(I558*H558,2)</f>
        <v>0</v>
      </c>
      <c r="BL558" s="543" t="s">
        <v>2684</v>
      </c>
      <c r="BM558" s="548" t="s">
        <v>3802</v>
      </c>
    </row>
    <row r="559" spans="2:65" s="539" customFormat="1" ht="17.8" x14ac:dyDescent="0.25">
      <c r="B559" s="540"/>
      <c r="D559" s="764" t="s">
        <v>2681</v>
      </c>
      <c r="E559" s="714"/>
      <c r="F559" s="765" t="s">
        <v>3803</v>
      </c>
      <c r="G559" s="714"/>
      <c r="H559" s="714"/>
      <c r="I559" s="547"/>
      <c r="J559" s="714"/>
      <c r="L559" s="540"/>
      <c r="M559" s="559"/>
      <c r="T559" s="558"/>
      <c r="AT559" s="543" t="s">
        <v>2681</v>
      </c>
      <c r="AU559" s="543" t="s">
        <v>83</v>
      </c>
    </row>
    <row r="560" spans="2:65" s="539" customFormat="1" ht="16.5" customHeight="1" x14ac:dyDescent="0.25">
      <c r="B560" s="557"/>
      <c r="C560" s="556" t="s">
        <v>3804</v>
      </c>
      <c r="D560" s="759" t="s">
        <v>133</v>
      </c>
      <c r="E560" s="760" t="s">
        <v>3805</v>
      </c>
      <c r="F560" s="761" t="s">
        <v>3806</v>
      </c>
      <c r="G560" s="762" t="s">
        <v>1554</v>
      </c>
      <c r="H560" s="763">
        <v>8</v>
      </c>
      <c r="I560" s="555"/>
      <c r="J560" s="775">
        <f>ROUND(I560*H560,2)</f>
        <v>0</v>
      </c>
      <c r="K560" s="554"/>
      <c r="L560" s="540"/>
      <c r="M560" s="553" t="s">
        <v>3</v>
      </c>
      <c r="N560" s="552" t="s">
        <v>46</v>
      </c>
      <c r="P560" s="551">
        <f>O560*H560</f>
        <v>0</v>
      </c>
      <c r="Q560" s="551">
        <v>0</v>
      </c>
      <c r="R560" s="551">
        <f>Q560*H560</f>
        <v>0</v>
      </c>
      <c r="S560" s="551">
        <v>0</v>
      </c>
      <c r="T560" s="550">
        <f>S560*H560</f>
        <v>0</v>
      </c>
      <c r="AR560" s="548" t="s">
        <v>2684</v>
      </c>
      <c r="AT560" s="548" t="s">
        <v>133</v>
      </c>
      <c r="AU560" s="548" t="s">
        <v>83</v>
      </c>
      <c r="AY560" s="543" t="s">
        <v>131</v>
      </c>
      <c r="BE560" s="549">
        <f>IF(N560="základní",J560,0)</f>
        <v>0</v>
      </c>
      <c r="BF560" s="549">
        <f>IF(N560="snížená",J560,0)</f>
        <v>0</v>
      </c>
      <c r="BG560" s="549">
        <f>IF(N560="zákl. přenesená",J560,0)</f>
        <v>0</v>
      </c>
      <c r="BH560" s="549">
        <f>IF(N560="sníž. přenesená",J560,0)</f>
        <v>0</v>
      </c>
      <c r="BI560" s="549">
        <f>IF(N560="nulová",J560,0)</f>
        <v>0</v>
      </c>
      <c r="BJ560" s="543" t="s">
        <v>83</v>
      </c>
      <c r="BK560" s="549">
        <f>ROUND(I560*H560,2)</f>
        <v>0</v>
      </c>
      <c r="BL560" s="543" t="s">
        <v>2684</v>
      </c>
      <c r="BM560" s="548" t="s">
        <v>3807</v>
      </c>
    </row>
    <row r="561" spans="2:65" s="539" customFormat="1" ht="17.8" x14ac:dyDescent="0.25">
      <c r="B561" s="540"/>
      <c r="D561" s="764" t="s">
        <v>2681</v>
      </c>
      <c r="E561" s="714"/>
      <c r="F561" s="765" t="s">
        <v>3808</v>
      </c>
      <c r="G561" s="714"/>
      <c r="H561" s="714"/>
      <c r="I561" s="547"/>
      <c r="J561" s="714"/>
      <c r="L561" s="540"/>
      <c r="M561" s="559"/>
      <c r="T561" s="558"/>
      <c r="AT561" s="543" t="s">
        <v>2681</v>
      </c>
      <c r="AU561" s="543" t="s">
        <v>83</v>
      </c>
    </row>
    <row r="562" spans="2:65" s="539" customFormat="1" ht="21.75" customHeight="1" x14ac:dyDescent="0.25">
      <c r="B562" s="557"/>
      <c r="C562" s="556" t="s">
        <v>3809</v>
      </c>
      <c r="D562" s="759" t="s">
        <v>133</v>
      </c>
      <c r="E562" s="760" t="s">
        <v>3810</v>
      </c>
      <c r="F562" s="761" t="s">
        <v>3811</v>
      </c>
      <c r="G562" s="762" t="s">
        <v>1554</v>
      </c>
      <c r="H562" s="763">
        <v>8</v>
      </c>
      <c r="I562" s="555"/>
      <c r="J562" s="775">
        <f>ROUND(I562*H562,2)</f>
        <v>0</v>
      </c>
      <c r="K562" s="554"/>
      <c r="L562" s="540"/>
      <c r="M562" s="553" t="s">
        <v>3</v>
      </c>
      <c r="N562" s="552" t="s">
        <v>46</v>
      </c>
      <c r="P562" s="551">
        <f>O562*H562</f>
        <v>0</v>
      </c>
      <c r="Q562" s="551">
        <v>0</v>
      </c>
      <c r="R562" s="551">
        <f>Q562*H562</f>
        <v>0</v>
      </c>
      <c r="S562" s="551">
        <v>0</v>
      </c>
      <c r="T562" s="550">
        <f>S562*H562</f>
        <v>0</v>
      </c>
      <c r="AR562" s="548" t="s">
        <v>2684</v>
      </c>
      <c r="AT562" s="548" t="s">
        <v>133</v>
      </c>
      <c r="AU562" s="548" t="s">
        <v>83</v>
      </c>
      <c r="AY562" s="543" t="s">
        <v>131</v>
      </c>
      <c r="BE562" s="549">
        <f>IF(N562="základní",J562,0)</f>
        <v>0</v>
      </c>
      <c r="BF562" s="549">
        <f>IF(N562="snížená",J562,0)</f>
        <v>0</v>
      </c>
      <c r="BG562" s="549">
        <f>IF(N562="zákl. přenesená",J562,0)</f>
        <v>0</v>
      </c>
      <c r="BH562" s="549">
        <f>IF(N562="sníž. přenesená",J562,0)</f>
        <v>0</v>
      </c>
      <c r="BI562" s="549">
        <f>IF(N562="nulová",J562,0)</f>
        <v>0</v>
      </c>
      <c r="BJ562" s="543" t="s">
        <v>83</v>
      </c>
      <c r="BK562" s="549">
        <f>ROUND(I562*H562,2)</f>
        <v>0</v>
      </c>
      <c r="BL562" s="543" t="s">
        <v>2684</v>
      </c>
      <c r="BM562" s="548" t="s">
        <v>3812</v>
      </c>
    </row>
    <row r="563" spans="2:65" s="539" customFormat="1" ht="17.8" x14ac:dyDescent="0.25">
      <c r="B563" s="540"/>
      <c r="D563" s="764" t="s">
        <v>2681</v>
      </c>
      <c r="E563" s="714"/>
      <c r="F563" s="765" t="s">
        <v>3813</v>
      </c>
      <c r="G563" s="714"/>
      <c r="H563" s="714"/>
      <c r="I563" s="547"/>
      <c r="J563" s="714"/>
      <c r="L563" s="540"/>
      <c r="M563" s="559"/>
      <c r="T563" s="558"/>
      <c r="AT563" s="543" t="s">
        <v>2681</v>
      </c>
      <c r="AU563" s="543" t="s">
        <v>83</v>
      </c>
    </row>
    <row r="564" spans="2:65" s="539" customFormat="1" ht="16.5" customHeight="1" x14ac:dyDescent="0.25">
      <c r="B564" s="557"/>
      <c r="C564" s="556" t="s">
        <v>3814</v>
      </c>
      <c r="D564" s="759" t="s">
        <v>133</v>
      </c>
      <c r="E564" s="760" t="s">
        <v>2686</v>
      </c>
      <c r="F564" s="761" t="s">
        <v>2685</v>
      </c>
      <c r="G564" s="762" t="s">
        <v>1554</v>
      </c>
      <c r="H564" s="763">
        <v>40</v>
      </c>
      <c r="I564" s="555"/>
      <c r="J564" s="775">
        <f>ROUND(I564*H564,2)</f>
        <v>0</v>
      </c>
      <c r="K564" s="554"/>
      <c r="L564" s="540"/>
      <c r="M564" s="553" t="s">
        <v>3</v>
      </c>
      <c r="N564" s="552" t="s">
        <v>46</v>
      </c>
      <c r="P564" s="551">
        <f>O564*H564</f>
        <v>0</v>
      </c>
      <c r="Q564" s="551">
        <v>0</v>
      </c>
      <c r="R564" s="551">
        <f>Q564*H564</f>
        <v>0</v>
      </c>
      <c r="S564" s="551">
        <v>0</v>
      </c>
      <c r="T564" s="550">
        <f>S564*H564</f>
        <v>0</v>
      </c>
      <c r="AR564" s="548" t="s">
        <v>2684</v>
      </c>
      <c r="AT564" s="548" t="s">
        <v>133</v>
      </c>
      <c r="AU564" s="548" t="s">
        <v>83</v>
      </c>
      <c r="AY564" s="543" t="s">
        <v>131</v>
      </c>
      <c r="BE564" s="549">
        <f>IF(N564="základní",J564,0)</f>
        <v>0</v>
      </c>
      <c r="BF564" s="549">
        <f>IF(N564="snížená",J564,0)</f>
        <v>0</v>
      </c>
      <c r="BG564" s="549">
        <f>IF(N564="zákl. přenesená",J564,0)</f>
        <v>0</v>
      </c>
      <c r="BH564" s="549">
        <f>IF(N564="sníž. přenesená",J564,0)</f>
        <v>0</v>
      </c>
      <c r="BI564" s="549">
        <f>IF(N564="nulová",J564,0)</f>
        <v>0</v>
      </c>
      <c r="BJ564" s="543" t="s">
        <v>83</v>
      </c>
      <c r="BK564" s="549">
        <f>ROUND(I564*H564,2)</f>
        <v>0</v>
      </c>
      <c r="BL564" s="543" t="s">
        <v>2684</v>
      </c>
      <c r="BM564" s="548" t="s">
        <v>3815</v>
      </c>
    </row>
    <row r="565" spans="2:65" s="539" customFormat="1" ht="17.8" x14ac:dyDescent="0.25">
      <c r="B565" s="540"/>
      <c r="D565" s="764" t="s">
        <v>2681</v>
      </c>
      <c r="E565" s="714"/>
      <c r="F565" s="765" t="s">
        <v>2682</v>
      </c>
      <c r="G565" s="714"/>
      <c r="H565" s="714"/>
      <c r="I565" s="547"/>
      <c r="J565" s="714"/>
      <c r="L565" s="540"/>
      <c r="M565" s="546"/>
      <c r="N565" s="545"/>
      <c r="O565" s="545"/>
      <c r="P565" s="545"/>
      <c r="Q565" s="545"/>
      <c r="R565" s="545"/>
      <c r="S565" s="545"/>
      <c r="T565" s="544"/>
      <c r="AT565" s="543" t="s">
        <v>2681</v>
      </c>
      <c r="AU565" s="543" t="s">
        <v>83</v>
      </c>
    </row>
    <row r="566" spans="2:65" s="539" customFormat="1" ht="6.9" customHeight="1" x14ac:dyDescent="0.25">
      <c r="B566" s="542"/>
      <c r="C566" s="541"/>
      <c r="D566" s="741"/>
      <c r="E566" s="741"/>
      <c r="F566" s="741"/>
      <c r="G566" s="741"/>
      <c r="H566" s="741"/>
      <c r="I566" s="541"/>
      <c r="J566" s="741"/>
      <c r="K566" s="541"/>
      <c r="L566" s="540"/>
    </row>
  </sheetData>
  <sheetProtection algorithmName="SHA-512" hashValue="o8SE6ZnrfrAiwBw687I5Qp0pZJxwuLoVuTBn9+zeoTiMwB5AtjxpkAPwZLIGbffLTv7W+rGgHElcBDzV1basNQ==" saltValue="55lv5ZLRSs4gVqUM+MIMUQ==" spinCount="100000" sheet="1" objects="1" scenarios="1"/>
  <autoFilter ref="C137:K565" xr:uid="{00000000-0009-0000-0000-000002000000}"/>
  <mergeCells count="14">
    <mergeCell ref="E128:H128"/>
    <mergeCell ref="E130:H130"/>
    <mergeCell ref="E87:H87"/>
    <mergeCell ref="D112:F112"/>
    <mergeCell ref="D113:F113"/>
    <mergeCell ref="D114:F114"/>
    <mergeCell ref="D115:F115"/>
    <mergeCell ref="D116:F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54595-DEAC-411B-B05D-60B2116A4F5C}">
  <sheetPr>
    <pageSetUpPr fitToPage="1"/>
  </sheetPr>
  <dimension ref="B2:BM235"/>
  <sheetViews>
    <sheetView showGridLines="0" topLeftCell="A118" workbookViewId="0">
      <selection activeCell="J131" sqref="J131:J235"/>
    </sheetView>
  </sheetViews>
  <sheetFormatPr defaultRowHeight="10.3" x14ac:dyDescent="0.25"/>
  <cols>
    <col min="1" max="1" width="8.33203125" style="538" customWidth="1"/>
    <col min="2" max="2" width="1.21875" style="538" customWidth="1"/>
    <col min="3" max="3" width="4.109375" style="538" customWidth="1"/>
    <col min="4" max="4" width="4.33203125" style="538" customWidth="1"/>
    <col min="5" max="5" width="17.109375" style="538" customWidth="1"/>
    <col min="6" max="6" width="50.77734375" style="538" customWidth="1"/>
    <col min="7" max="7" width="7.44140625" style="538" customWidth="1"/>
    <col min="8" max="8" width="14" style="538" customWidth="1"/>
    <col min="9" max="9" width="15.77734375" style="538" customWidth="1"/>
    <col min="10" max="10" width="22.33203125" style="538" customWidth="1"/>
    <col min="11" max="11" width="22.33203125" style="538" hidden="1" customWidth="1"/>
    <col min="12" max="12" width="9.33203125" style="538" customWidth="1"/>
    <col min="13" max="13" width="10.77734375" style="538" hidden="1" customWidth="1"/>
    <col min="14" max="14" width="8.88671875" style="538"/>
    <col min="15" max="20" width="14.109375" style="538" hidden="1" customWidth="1"/>
    <col min="21" max="21" width="16.33203125" style="538" hidden="1" customWidth="1"/>
    <col min="22" max="22" width="12.33203125" style="538" customWidth="1"/>
    <col min="23" max="23" width="16.33203125" style="538" customWidth="1"/>
    <col min="24" max="24" width="12.33203125" style="538" customWidth="1"/>
    <col min="25" max="25" width="15" style="538" customWidth="1"/>
    <col min="26" max="26" width="11" style="538" customWidth="1"/>
    <col min="27" max="27" width="15" style="538" customWidth="1"/>
    <col min="28" max="28" width="16.33203125" style="538" customWidth="1"/>
    <col min="29" max="29" width="11" style="538" customWidth="1"/>
    <col min="30" max="30" width="15" style="538" customWidth="1"/>
    <col min="31" max="31" width="16.33203125" style="538" customWidth="1"/>
    <col min="32" max="16384" width="8.88671875" style="538"/>
  </cols>
  <sheetData>
    <row r="2" spans="2:46" ht="36.950000000000003" customHeight="1" x14ac:dyDescent="0.25">
      <c r="L2" s="628" t="s">
        <v>6</v>
      </c>
      <c r="M2" s="627"/>
      <c r="N2" s="627"/>
      <c r="O2" s="627"/>
      <c r="P2" s="627"/>
      <c r="Q2" s="627"/>
      <c r="R2" s="627"/>
      <c r="S2" s="627"/>
      <c r="T2" s="627"/>
      <c r="U2" s="627"/>
      <c r="V2" s="627"/>
      <c r="AT2" s="543" t="s">
        <v>3816</v>
      </c>
    </row>
    <row r="3" spans="2:46" ht="6.9" customHeight="1" x14ac:dyDescent="0.25">
      <c r="B3" s="626"/>
      <c r="C3" s="625"/>
      <c r="D3" s="625"/>
      <c r="E3" s="625"/>
      <c r="F3" s="625"/>
      <c r="G3" s="625"/>
      <c r="H3" s="625"/>
      <c r="I3" s="625"/>
      <c r="J3" s="625"/>
      <c r="K3" s="625"/>
      <c r="L3" s="616"/>
      <c r="AT3" s="543" t="s">
        <v>85</v>
      </c>
    </row>
    <row r="4" spans="2:46" ht="24.9" customHeight="1" x14ac:dyDescent="0.25">
      <c r="B4" s="616"/>
      <c r="D4" s="710" t="s">
        <v>92</v>
      </c>
      <c r="E4" s="709"/>
      <c r="F4" s="709"/>
      <c r="G4" s="709"/>
      <c r="H4" s="709"/>
      <c r="I4" s="709"/>
      <c r="J4" s="709"/>
      <c r="L4" s="616"/>
      <c r="M4" s="624" t="s">
        <v>11</v>
      </c>
      <c r="AT4" s="543" t="s">
        <v>4</v>
      </c>
    </row>
    <row r="5" spans="2:46" ht="6.9" customHeight="1" x14ac:dyDescent="0.25">
      <c r="B5" s="616"/>
      <c r="D5" s="709"/>
      <c r="E5" s="709"/>
      <c r="F5" s="709"/>
      <c r="G5" s="709"/>
      <c r="H5" s="709"/>
      <c r="I5" s="709"/>
      <c r="J5" s="709"/>
      <c r="L5" s="616"/>
    </row>
    <row r="6" spans="2:46" ht="12.05" customHeight="1" x14ac:dyDescent="0.25">
      <c r="B6" s="616"/>
      <c r="D6" s="711" t="s">
        <v>15</v>
      </c>
      <c r="E6" s="709"/>
      <c r="F6" s="709"/>
      <c r="G6" s="709"/>
      <c r="H6" s="709"/>
      <c r="I6" s="709"/>
      <c r="J6" s="709"/>
      <c r="L6" s="616"/>
    </row>
    <row r="7" spans="2:46" ht="16.5" customHeight="1" x14ac:dyDescent="0.25">
      <c r="B7" s="616"/>
      <c r="D7" s="709"/>
      <c r="E7" s="712" t="str">
        <f>'[1]Rekapitulace stavby'!K6</f>
        <v>Rekonstrukce plynové kotelny Rokycanské nemocnice</v>
      </c>
      <c r="F7" s="713"/>
      <c r="G7" s="713"/>
      <c r="H7" s="713"/>
      <c r="I7" s="709"/>
      <c r="J7" s="709"/>
      <c r="L7" s="616"/>
    </row>
    <row r="8" spans="2:46" s="539" customFormat="1" ht="12.05" customHeight="1" x14ac:dyDescent="0.25">
      <c r="B8" s="540"/>
      <c r="D8" s="711" t="s">
        <v>93</v>
      </c>
      <c r="E8" s="714"/>
      <c r="F8" s="714"/>
      <c r="G8" s="714"/>
      <c r="H8" s="714"/>
      <c r="I8" s="714"/>
      <c r="J8" s="714"/>
      <c r="L8" s="540"/>
    </row>
    <row r="9" spans="2:46" s="539" customFormat="1" ht="16.5" customHeight="1" x14ac:dyDescent="0.25">
      <c r="B9" s="540"/>
      <c r="D9" s="714"/>
      <c r="E9" s="715" t="s">
        <v>3817</v>
      </c>
      <c r="F9" s="716"/>
      <c r="G9" s="716"/>
      <c r="H9" s="716"/>
      <c r="I9" s="714"/>
      <c r="J9" s="714"/>
      <c r="L9" s="540"/>
    </row>
    <row r="10" spans="2:46" s="539" customFormat="1" x14ac:dyDescent="0.25">
      <c r="B10" s="540"/>
      <c r="D10" s="714"/>
      <c r="E10" s="714"/>
      <c r="F10" s="714"/>
      <c r="G10" s="714"/>
      <c r="H10" s="714"/>
      <c r="I10" s="714"/>
      <c r="J10" s="714"/>
      <c r="L10" s="540"/>
    </row>
    <row r="11" spans="2:46" s="539" customFormat="1" ht="12.05" customHeight="1" x14ac:dyDescent="0.25">
      <c r="B11" s="540"/>
      <c r="D11" s="711" t="s">
        <v>17</v>
      </c>
      <c r="E11" s="714"/>
      <c r="F11" s="717" t="s">
        <v>3</v>
      </c>
      <c r="G11" s="714"/>
      <c r="H11" s="714"/>
      <c r="I11" s="711" t="s">
        <v>19</v>
      </c>
      <c r="J11" s="717" t="s">
        <v>3</v>
      </c>
      <c r="L11" s="540"/>
    </row>
    <row r="12" spans="2:46" s="539" customFormat="1" ht="12.05" customHeight="1" x14ac:dyDescent="0.25">
      <c r="B12" s="540"/>
      <c r="D12" s="711" t="s">
        <v>21</v>
      </c>
      <c r="E12" s="714"/>
      <c r="F12" s="717" t="s">
        <v>22</v>
      </c>
      <c r="G12" s="714"/>
      <c r="H12" s="714"/>
      <c r="I12" s="711" t="s">
        <v>23</v>
      </c>
      <c r="J12" s="718" t="str">
        <f>'[1]Rekapitulace stavby'!AN8</f>
        <v>15. 3. 2023</v>
      </c>
      <c r="L12" s="540"/>
    </row>
    <row r="13" spans="2:46" s="539" customFormat="1" ht="10.75" customHeight="1" x14ac:dyDescent="0.25">
      <c r="B13" s="540"/>
      <c r="D13" s="714"/>
      <c r="E13" s="714"/>
      <c r="F13" s="714"/>
      <c r="G13" s="714"/>
      <c r="H13" s="714"/>
      <c r="I13" s="714"/>
      <c r="J13" s="714"/>
      <c r="L13" s="540"/>
    </row>
    <row r="14" spans="2:46" s="539" customFormat="1" ht="12.05" customHeight="1" x14ac:dyDescent="0.25">
      <c r="B14" s="540"/>
      <c r="D14" s="711" t="s">
        <v>27</v>
      </c>
      <c r="E14" s="714"/>
      <c r="F14" s="714"/>
      <c r="G14" s="714"/>
      <c r="H14" s="714"/>
      <c r="I14" s="711" t="s">
        <v>28</v>
      </c>
      <c r="J14" s="717" t="s">
        <v>3018</v>
      </c>
      <c r="L14" s="540"/>
    </row>
    <row r="15" spans="2:46" s="539" customFormat="1" ht="18" customHeight="1" x14ac:dyDescent="0.25">
      <c r="B15" s="540"/>
      <c r="D15" s="714"/>
      <c r="E15" s="717" t="s">
        <v>3017</v>
      </c>
      <c r="F15" s="714"/>
      <c r="G15" s="714"/>
      <c r="H15" s="714"/>
      <c r="I15" s="711" t="s">
        <v>31</v>
      </c>
      <c r="J15" s="717" t="s">
        <v>3</v>
      </c>
      <c r="L15" s="540"/>
    </row>
    <row r="16" spans="2:46" s="539" customFormat="1" ht="6.9" customHeight="1" x14ac:dyDescent="0.25">
      <c r="B16" s="540"/>
      <c r="L16" s="540"/>
    </row>
    <row r="17" spans="2:12" s="539" customFormat="1" ht="12.05" customHeight="1" x14ac:dyDescent="0.25">
      <c r="B17" s="540"/>
      <c r="D17" s="589" t="s">
        <v>2995</v>
      </c>
      <c r="I17" s="589" t="s">
        <v>28</v>
      </c>
      <c r="J17" s="621" t="str">
        <f>'[1]Rekapitulace stavby'!AN13</f>
        <v>Vyplň údaj</v>
      </c>
      <c r="L17" s="540"/>
    </row>
    <row r="18" spans="2:12" s="539" customFormat="1" ht="18" customHeight="1" x14ac:dyDescent="0.25">
      <c r="B18" s="540"/>
      <c r="E18" s="623" t="str">
        <f>'[1]Rekapitulace stavby'!E14</f>
        <v>Vyplň údaj</v>
      </c>
      <c r="F18" s="622"/>
      <c r="G18" s="622"/>
      <c r="H18" s="622"/>
      <c r="I18" s="589" t="s">
        <v>31</v>
      </c>
      <c r="J18" s="621" t="str">
        <f>'[1]Rekapitulace stavby'!AN14</f>
        <v>Vyplň údaj</v>
      </c>
      <c r="L18" s="540"/>
    </row>
    <row r="19" spans="2:12" s="539" customFormat="1" ht="6.9" customHeight="1" x14ac:dyDescent="0.25">
      <c r="B19" s="540"/>
      <c r="L19" s="540"/>
    </row>
    <row r="20" spans="2:12" s="539" customFormat="1" ht="12.05" customHeight="1" x14ac:dyDescent="0.25">
      <c r="B20" s="540"/>
      <c r="C20" s="714"/>
      <c r="D20" s="711" t="s">
        <v>34</v>
      </c>
      <c r="E20" s="714"/>
      <c r="F20" s="714"/>
      <c r="G20" s="714"/>
      <c r="H20" s="714"/>
      <c r="I20" s="711" t="s">
        <v>28</v>
      </c>
      <c r="J20" s="717" t="s">
        <v>3016</v>
      </c>
      <c r="L20" s="540"/>
    </row>
    <row r="21" spans="2:12" s="539" customFormat="1" ht="18" customHeight="1" x14ac:dyDescent="0.25">
      <c r="B21" s="540"/>
      <c r="C21" s="714"/>
      <c r="D21" s="714"/>
      <c r="E21" s="717" t="s">
        <v>3015</v>
      </c>
      <c r="F21" s="714"/>
      <c r="G21" s="714"/>
      <c r="H21" s="714"/>
      <c r="I21" s="711" t="s">
        <v>31</v>
      </c>
      <c r="J21" s="717" t="s">
        <v>3</v>
      </c>
      <c r="L21" s="540"/>
    </row>
    <row r="22" spans="2:12" s="539" customFormat="1" ht="6.9" customHeight="1" x14ac:dyDescent="0.25">
      <c r="B22" s="540"/>
      <c r="C22" s="714"/>
      <c r="D22" s="714"/>
      <c r="E22" s="714"/>
      <c r="F22" s="714"/>
      <c r="G22" s="714"/>
      <c r="H22" s="714"/>
      <c r="I22" s="714"/>
      <c r="J22" s="714"/>
      <c r="L22" s="540"/>
    </row>
    <row r="23" spans="2:12" s="539" customFormat="1" ht="12.05" customHeight="1" x14ac:dyDescent="0.25">
      <c r="B23" s="540"/>
      <c r="C23" s="714"/>
      <c r="D23" s="711" t="s">
        <v>38</v>
      </c>
      <c r="E23" s="714"/>
      <c r="F23" s="714"/>
      <c r="G23" s="714"/>
      <c r="H23" s="714"/>
      <c r="I23" s="711" t="s">
        <v>28</v>
      </c>
      <c r="J23" s="717" t="s">
        <v>3</v>
      </c>
      <c r="L23" s="540"/>
    </row>
    <row r="24" spans="2:12" s="539" customFormat="1" ht="18" customHeight="1" x14ac:dyDescent="0.25">
      <c r="B24" s="540"/>
      <c r="C24" s="714"/>
      <c r="D24" s="714"/>
      <c r="E24" s="717" t="s">
        <v>3014</v>
      </c>
      <c r="F24" s="714"/>
      <c r="G24" s="714"/>
      <c r="H24" s="714"/>
      <c r="I24" s="711" t="s">
        <v>31</v>
      </c>
      <c r="J24" s="717" t="s">
        <v>3</v>
      </c>
      <c r="L24" s="540"/>
    </row>
    <row r="25" spans="2:12" s="539" customFormat="1" ht="6.9" customHeight="1" x14ac:dyDescent="0.25">
      <c r="B25" s="540"/>
      <c r="C25" s="714"/>
      <c r="D25" s="714"/>
      <c r="E25" s="714"/>
      <c r="F25" s="714"/>
      <c r="G25" s="714"/>
      <c r="H25" s="714"/>
      <c r="I25" s="714"/>
      <c r="J25" s="714"/>
      <c r="L25" s="540"/>
    </row>
    <row r="26" spans="2:12" s="539" customFormat="1" ht="12.05" customHeight="1" x14ac:dyDescent="0.25">
      <c r="B26" s="540"/>
      <c r="C26" s="714"/>
      <c r="D26" s="711" t="s">
        <v>39</v>
      </c>
      <c r="E26" s="714"/>
      <c r="F26" s="714"/>
      <c r="G26" s="714"/>
      <c r="H26" s="714"/>
      <c r="I26" s="714"/>
      <c r="J26" s="714"/>
      <c r="L26" s="540"/>
    </row>
    <row r="27" spans="2:12" s="619" customFormat="1" ht="16.5" customHeight="1" x14ac:dyDescent="0.25">
      <c r="B27" s="620"/>
      <c r="C27" s="719"/>
      <c r="D27" s="719"/>
      <c r="E27" s="720" t="s">
        <v>3</v>
      </c>
      <c r="F27" s="720"/>
      <c r="G27" s="720"/>
      <c r="H27" s="720"/>
      <c r="I27" s="719"/>
      <c r="J27" s="719"/>
      <c r="L27" s="620"/>
    </row>
    <row r="28" spans="2:12" s="539" customFormat="1" ht="6.9" customHeight="1" x14ac:dyDescent="0.25">
      <c r="B28" s="540"/>
      <c r="C28" s="714"/>
      <c r="D28" s="714"/>
      <c r="E28" s="714"/>
      <c r="F28" s="714"/>
      <c r="G28" s="714"/>
      <c r="H28" s="714"/>
      <c r="I28" s="714"/>
      <c r="J28" s="714"/>
      <c r="L28" s="540"/>
    </row>
    <row r="29" spans="2:12" s="539" customFormat="1" ht="6.9" customHeight="1" x14ac:dyDescent="0.25">
      <c r="B29" s="540"/>
      <c r="C29" s="714"/>
      <c r="D29" s="721"/>
      <c r="E29" s="721"/>
      <c r="F29" s="721"/>
      <c r="G29" s="721"/>
      <c r="H29" s="721"/>
      <c r="I29" s="721"/>
      <c r="J29" s="721"/>
      <c r="K29" s="577"/>
      <c r="L29" s="540"/>
    </row>
    <row r="30" spans="2:12" s="539" customFormat="1" ht="14.4" customHeight="1" x14ac:dyDescent="0.25">
      <c r="B30" s="540"/>
      <c r="C30" s="714"/>
      <c r="D30" s="717" t="s">
        <v>3013</v>
      </c>
      <c r="E30" s="714"/>
      <c r="F30" s="714"/>
      <c r="G30" s="714"/>
      <c r="H30" s="714"/>
      <c r="I30" s="714"/>
      <c r="J30" s="722">
        <f>J96</f>
        <v>0</v>
      </c>
      <c r="L30" s="540"/>
    </row>
    <row r="31" spans="2:12" s="539" customFormat="1" ht="14.4" customHeight="1" x14ac:dyDescent="0.25">
      <c r="B31" s="540"/>
      <c r="C31" s="714"/>
      <c r="D31" s="723" t="s">
        <v>1555</v>
      </c>
      <c r="E31" s="714"/>
      <c r="F31" s="714"/>
      <c r="G31" s="714"/>
      <c r="H31" s="714"/>
      <c r="I31" s="714"/>
      <c r="J31" s="722">
        <f>J104</f>
        <v>0</v>
      </c>
      <c r="L31" s="540"/>
    </row>
    <row r="32" spans="2:12" s="539" customFormat="1" ht="25.4" customHeight="1" x14ac:dyDescent="0.25">
      <c r="B32" s="540"/>
      <c r="C32" s="714"/>
      <c r="D32" s="724" t="s">
        <v>41</v>
      </c>
      <c r="E32" s="714"/>
      <c r="F32" s="714"/>
      <c r="G32" s="714"/>
      <c r="H32" s="714"/>
      <c r="I32" s="714"/>
      <c r="J32" s="725">
        <f>ROUND(J30 + J31, 2)</f>
        <v>0</v>
      </c>
      <c r="L32" s="540"/>
    </row>
    <row r="33" spans="2:12" s="539" customFormat="1" ht="6.9" customHeight="1" x14ac:dyDescent="0.25">
      <c r="B33" s="540"/>
      <c r="C33" s="714"/>
      <c r="D33" s="721"/>
      <c r="E33" s="721"/>
      <c r="F33" s="721"/>
      <c r="G33" s="721"/>
      <c r="H33" s="721"/>
      <c r="I33" s="721"/>
      <c r="J33" s="721"/>
      <c r="K33" s="577"/>
      <c r="L33" s="540"/>
    </row>
    <row r="34" spans="2:12" s="539" customFormat="1" ht="14.4" customHeight="1" x14ac:dyDescent="0.25">
      <c r="B34" s="540"/>
      <c r="C34" s="714"/>
      <c r="D34" s="714"/>
      <c r="E34" s="714"/>
      <c r="F34" s="726" t="s">
        <v>43</v>
      </c>
      <c r="G34" s="714"/>
      <c r="H34" s="714"/>
      <c r="I34" s="726" t="s">
        <v>42</v>
      </c>
      <c r="J34" s="726" t="s">
        <v>44</v>
      </c>
      <c r="L34" s="540"/>
    </row>
    <row r="35" spans="2:12" s="539" customFormat="1" ht="14.4" customHeight="1" x14ac:dyDescent="0.25">
      <c r="B35" s="540"/>
      <c r="C35" s="714"/>
      <c r="D35" s="727" t="s">
        <v>45</v>
      </c>
      <c r="E35" s="711" t="s">
        <v>46</v>
      </c>
      <c r="F35" s="728">
        <f>ROUND((SUM(BE104:BE111) + SUM(BE131:BE234)),  2)</f>
        <v>0</v>
      </c>
      <c r="G35" s="714"/>
      <c r="H35" s="714"/>
      <c r="I35" s="729">
        <v>0.21</v>
      </c>
      <c r="J35" s="728">
        <f>ROUND(((SUM(BE104:BE111) + SUM(BE131:BE234))*I35),  2)</f>
        <v>0</v>
      </c>
      <c r="L35" s="540"/>
    </row>
    <row r="36" spans="2:12" s="539" customFormat="1" ht="14.4" customHeight="1" x14ac:dyDescent="0.25">
      <c r="B36" s="540"/>
      <c r="C36" s="714"/>
      <c r="D36" s="714"/>
      <c r="E36" s="711" t="s">
        <v>47</v>
      </c>
      <c r="F36" s="728">
        <f>ROUND((SUM(BF104:BF111) + SUM(BF131:BF234)),  2)</f>
        <v>0</v>
      </c>
      <c r="G36" s="714"/>
      <c r="H36" s="714"/>
      <c r="I36" s="729">
        <v>0.15</v>
      </c>
      <c r="J36" s="728">
        <f>ROUND(((SUM(BF104:BF111) + SUM(BF131:BF234))*I36),  2)</f>
        <v>0</v>
      </c>
      <c r="L36" s="540"/>
    </row>
    <row r="37" spans="2:12" s="539" customFormat="1" ht="14.4" hidden="1" customHeight="1" x14ac:dyDescent="0.25">
      <c r="B37" s="540"/>
      <c r="C37" s="714"/>
      <c r="D37" s="714"/>
      <c r="E37" s="711" t="s">
        <v>48</v>
      </c>
      <c r="F37" s="728">
        <f>ROUND((SUM(BG104:BG111) + SUM(BG131:BG234)),  2)</f>
        <v>0</v>
      </c>
      <c r="G37" s="714"/>
      <c r="H37" s="714"/>
      <c r="I37" s="729">
        <v>0.21</v>
      </c>
      <c r="J37" s="728">
        <f>0</f>
        <v>0</v>
      </c>
      <c r="L37" s="540"/>
    </row>
    <row r="38" spans="2:12" s="539" customFormat="1" ht="14.4" hidden="1" customHeight="1" x14ac:dyDescent="0.25">
      <c r="B38" s="540"/>
      <c r="C38" s="714"/>
      <c r="D38" s="714"/>
      <c r="E38" s="711" t="s">
        <v>49</v>
      </c>
      <c r="F38" s="728">
        <f>ROUND((SUM(BH104:BH111) + SUM(BH131:BH234)),  2)</f>
        <v>0</v>
      </c>
      <c r="G38" s="714"/>
      <c r="H38" s="714"/>
      <c r="I38" s="729">
        <v>0.15</v>
      </c>
      <c r="J38" s="728">
        <f>0</f>
        <v>0</v>
      </c>
      <c r="L38" s="540"/>
    </row>
    <row r="39" spans="2:12" s="539" customFormat="1" ht="14.4" hidden="1" customHeight="1" x14ac:dyDescent="0.25">
      <c r="B39" s="540"/>
      <c r="C39" s="714"/>
      <c r="D39" s="714"/>
      <c r="E39" s="711" t="s">
        <v>50</v>
      </c>
      <c r="F39" s="728">
        <f>ROUND((SUM(BI104:BI111) + SUM(BI131:BI234)),  2)</f>
        <v>0</v>
      </c>
      <c r="G39" s="714"/>
      <c r="H39" s="714"/>
      <c r="I39" s="729">
        <v>0</v>
      </c>
      <c r="J39" s="728">
        <f>0</f>
        <v>0</v>
      </c>
      <c r="L39" s="540"/>
    </row>
    <row r="40" spans="2:12" s="539" customFormat="1" ht="6.9" customHeight="1" x14ac:dyDescent="0.25">
      <c r="B40" s="540"/>
      <c r="C40" s="714"/>
      <c r="D40" s="714"/>
      <c r="E40" s="714"/>
      <c r="F40" s="714"/>
      <c r="G40" s="714"/>
      <c r="H40" s="714"/>
      <c r="I40" s="714"/>
      <c r="J40" s="714"/>
      <c r="L40" s="540"/>
    </row>
    <row r="41" spans="2:12" s="539" customFormat="1" ht="25.4" customHeight="1" x14ac:dyDescent="0.25">
      <c r="B41" s="540"/>
      <c r="C41" s="744"/>
      <c r="D41" s="730" t="s">
        <v>51</v>
      </c>
      <c r="E41" s="731"/>
      <c r="F41" s="731"/>
      <c r="G41" s="732" t="s">
        <v>52</v>
      </c>
      <c r="H41" s="733" t="s">
        <v>53</v>
      </c>
      <c r="I41" s="731"/>
      <c r="J41" s="734">
        <f>SUM(J32:J39)</f>
        <v>0</v>
      </c>
      <c r="K41" s="618"/>
      <c r="L41" s="540"/>
    </row>
    <row r="42" spans="2:12" s="539" customFormat="1" ht="14.4" customHeight="1" x14ac:dyDescent="0.25">
      <c r="B42" s="540"/>
      <c r="C42" s="714"/>
      <c r="D42" s="714"/>
      <c r="E42" s="714"/>
      <c r="F42" s="714"/>
      <c r="G42" s="714"/>
      <c r="H42" s="714"/>
      <c r="I42" s="714"/>
      <c r="J42" s="714"/>
      <c r="L42" s="540"/>
    </row>
    <row r="43" spans="2:12" ht="14.4" customHeight="1" x14ac:dyDescent="0.25">
      <c r="B43" s="616"/>
      <c r="C43" s="709"/>
      <c r="D43" s="709"/>
      <c r="E43" s="709"/>
      <c r="F43" s="709"/>
      <c r="G43" s="709"/>
      <c r="H43" s="709"/>
      <c r="I43" s="709"/>
      <c r="J43" s="709"/>
      <c r="L43" s="616"/>
    </row>
    <row r="44" spans="2:12" ht="14.4" customHeight="1" x14ac:dyDescent="0.25">
      <c r="B44" s="616"/>
      <c r="C44" s="709"/>
      <c r="D44" s="709"/>
      <c r="E44" s="709"/>
      <c r="F44" s="709"/>
      <c r="G44" s="709"/>
      <c r="H44" s="709"/>
      <c r="I44" s="709"/>
      <c r="J44" s="709"/>
      <c r="L44" s="616"/>
    </row>
    <row r="45" spans="2:12" ht="14.4" customHeight="1" x14ac:dyDescent="0.25">
      <c r="B45" s="616"/>
      <c r="C45" s="709"/>
      <c r="D45" s="709"/>
      <c r="E45" s="709"/>
      <c r="F45" s="709"/>
      <c r="G45" s="709"/>
      <c r="H45" s="709"/>
      <c r="I45" s="709"/>
      <c r="J45" s="709"/>
      <c r="L45" s="616"/>
    </row>
    <row r="46" spans="2:12" ht="14.4" customHeight="1" x14ac:dyDescent="0.25">
      <c r="B46" s="616"/>
      <c r="C46" s="709"/>
      <c r="D46" s="709"/>
      <c r="E46" s="709"/>
      <c r="F46" s="709"/>
      <c r="G46" s="709"/>
      <c r="H46" s="709"/>
      <c r="I46" s="709"/>
      <c r="J46" s="709"/>
      <c r="L46" s="616"/>
    </row>
    <row r="47" spans="2:12" ht="14.4" customHeight="1" x14ac:dyDescent="0.25">
      <c r="B47" s="616"/>
      <c r="C47" s="709"/>
      <c r="D47" s="709"/>
      <c r="E47" s="709"/>
      <c r="F47" s="709"/>
      <c r="G47" s="709"/>
      <c r="H47" s="709"/>
      <c r="I47" s="709"/>
      <c r="J47" s="709"/>
      <c r="L47" s="616"/>
    </row>
    <row r="48" spans="2:12" ht="14.4" customHeight="1" x14ac:dyDescent="0.25">
      <c r="B48" s="616"/>
      <c r="C48" s="709"/>
      <c r="D48" s="709"/>
      <c r="E48" s="709"/>
      <c r="F48" s="709"/>
      <c r="G48" s="709"/>
      <c r="H48" s="709"/>
      <c r="I48" s="709"/>
      <c r="J48" s="709"/>
      <c r="L48" s="616"/>
    </row>
    <row r="49" spans="2:12" ht="14.4" customHeight="1" x14ac:dyDescent="0.25">
      <c r="B49" s="616"/>
      <c r="C49" s="709"/>
      <c r="D49" s="709"/>
      <c r="E49" s="709"/>
      <c r="F49" s="709"/>
      <c r="G49" s="709"/>
      <c r="H49" s="709"/>
      <c r="I49" s="709"/>
      <c r="J49" s="709"/>
      <c r="L49" s="616"/>
    </row>
    <row r="50" spans="2:12" s="539" customFormat="1" ht="14.4" customHeight="1" x14ac:dyDescent="0.25">
      <c r="B50" s="540"/>
      <c r="C50" s="714"/>
      <c r="D50" s="735" t="s">
        <v>1655</v>
      </c>
      <c r="E50" s="736"/>
      <c r="F50" s="736"/>
      <c r="G50" s="735" t="s">
        <v>3012</v>
      </c>
      <c r="H50" s="736"/>
      <c r="I50" s="736"/>
      <c r="J50" s="736"/>
      <c r="K50" s="617"/>
      <c r="L50" s="540"/>
    </row>
    <row r="51" spans="2:12" x14ac:dyDescent="0.25">
      <c r="B51" s="616"/>
      <c r="C51" s="709"/>
      <c r="D51" s="709"/>
      <c r="E51" s="709"/>
      <c r="F51" s="709"/>
      <c r="G51" s="709"/>
      <c r="H51" s="709"/>
      <c r="I51" s="709"/>
      <c r="J51" s="709"/>
      <c r="L51" s="616"/>
    </row>
    <row r="52" spans="2:12" x14ac:dyDescent="0.25">
      <c r="B52" s="616"/>
      <c r="C52" s="709"/>
      <c r="D52" s="709"/>
      <c r="E52" s="709"/>
      <c r="F52" s="709"/>
      <c r="G52" s="709"/>
      <c r="H52" s="709"/>
      <c r="I52" s="709"/>
      <c r="J52" s="709"/>
      <c r="L52" s="616"/>
    </row>
    <row r="53" spans="2:12" x14ac:dyDescent="0.25">
      <c r="B53" s="616"/>
      <c r="C53" s="709"/>
      <c r="D53" s="709"/>
      <c r="E53" s="709"/>
      <c r="F53" s="709"/>
      <c r="G53" s="709"/>
      <c r="H53" s="709"/>
      <c r="I53" s="709"/>
      <c r="J53" s="709"/>
      <c r="L53" s="616"/>
    </row>
    <row r="54" spans="2:12" x14ac:dyDescent="0.25">
      <c r="B54" s="616"/>
      <c r="C54" s="709"/>
      <c r="D54" s="709"/>
      <c r="E54" s="709"/>
      <c r="F54" s="709"/>
      <c r="G54" s="709"/>
      <c r="H54" s="709"/>
      <c r="I54" s="709"/>
      <c r="J54" s="709"/>
      <c r="L54" s="616"/>
    </row>
    <row r="55" spans="2:12" x14ac:dyDescent="0.25">
      <c r="B55" s="616"/>
      <c r="C55" s="709"/>
      <c r="D55" s="709"/>
      <c r="E55" s="709"/>
      <c r="F55" s="709"/>
      <c r="G55" s="709"/>
      <c r="H55" s="709"/>
      <c r="I55" s="709"/>
      <c r="J55" s="709"/>
      <c r="L55" s="616"/>
    </row>
    <row r="56" spans="2:12" x14ac:dyDescent="0.25">
      <c r="B56" s="616"/>
      <c r="C56" s="709"/>
      <c r="D56" s="709"/>
      <c r="E56" s="709"/>
      <c r="F56" s="709"/>
      <c r="G56" s="709"/>
      <c r="H56" s="709"/>
      <c r="I56" s="709"/>
      <c r="J56" s="709"/>
      <c r="L56" s="616"/>
    </row>
    <row r="57" spans="2:12" x14ac:dyDescent="0.25">
      <c r="B57" s="616"/>
      <c r="C57" s="709"/>
      <c r="D57" s="709"/>
      <c r="E57" s="709"/>
      <c r="F57" s="709"/>
      <c r="G57" s="709"/>
      <c r="H57" s="709"/>
      <c r="I57" s="709"/>
      <c r="J57" s="709"/>
      <c r="L57" s="616"/>
    </row>
    <row r="58" spans="2:12" x14ac:dyDescent="0.25">
      <c r="B58" s="616"/>
      <c r="C58" s="709"/>
      <c r="D58" s="709"/>
      <c r="E58" s="709"/>
      <c r="F58" s="709"/>
      <c r="G58" s="709"/>
      <c r="H58" s="709"/>
      <c r="I58" s="709"/>
      <c r="J58" s="709"/>
      <c r="L58" s="616"/>
    </row>
    <row r="59" spans="2:12" x14ac:dyDescent="0.25">
      <c r="B59" s="616"/>
      <c r="C59" s="709"/>
      <c r="D59" s="709"/>
      <c r="E59" s="709"/>
      <c r="F59" s="709"/>
      <c r="G59" s="709"/>
      <c r="H59" s="709"/>
      <c r="I59" s="709"/>
      <c r="J59" s="709"/>
      <c r="L59" s="616"/>
    </row>
    <row r="60" spans="2:12" x14ac:dyDescent="0.25">
      <c r="B60" s="616"/>
      <c r="C60" s="709"/>
      <c r="D60" s="709"/>
      <c r="E60" s="709"/>
      <c r="F60" s="709"/>
      <c r="G60" s="709"/>
      <c r="H60" s="709"/>
      <c r="I60" s="709"/>
      <c r="J60" s="709"/>
      <c r="L60" s="616"/>
    </row>
    <row r="61" spans="2:12" s="539" customFormat="1" ht="12.65" x14ac:dyDescent="0.25">
      <c r="B61" s="540"/>
      <c r="C61" s="714"/>
      <c r="D61" s="737" t="s">
        <v>3010</v>
      </c>
      <c r="E61" s="738"/>
      <c r="F61" s="739" t="s">
        <v>3009</v>
      </c>
      <c r="G61" s="737" t="s">
        <v>3010</v>
      </c>
      <c r="H61" s="738"/>
      <c r="I61" s="738"/>
      <c r="J61" s="740" t="s">
        <v>3009</v>
      </c>
      <c r="K61" s="615"/>
      <c r="L61" s="540"/>
    </row>
    <row r="62" spans="2:12" x14ac:dyDescent="0.25">
      <c r="B62" s="616"/>
      <c r="C62" s="709"/>
      <c r="D62" s="709"/>
      <c r="E62" s="709"/>
      <c r="F62" s="709"/>
      <c r="G62" s="709"/>
      <c r="H62" s="709"/>
      <c r="I62" s="709"/>
      <c r="J62" s="709"/>
      <c r="L62" s="616"/>
    </row>
    <row r="63" spans="2:12" x14ac:dyDescent="0.25">
      <c r="B63" s="616"/>
      <c r="C63" s="709"/>
      <c r="D63" s="709"/>
      <c r="E63" s="709"/>
      <c r="F63" s="709"/>
      <c r="G63" s="709"/>
      <c r="H63" s="709"/>
      <c r="I63" s="709"/>
      <c r="J63" s="709"/>
      <c r="L63" s="616"/>
    </row>
    <row r="64" spans="2:12" x14ac:dyDescent="0.25">
      <c r="B64" s="616"/>
      <c r="C64" s="709"/>
      <c r="D64" s="709"/>
      <c r="E64" s="709"/>
      <c r="F64" s="709"/>
      <c r="G64" s="709"/>
      <c r="H64" s="709"/>
      <c r="I64" s="709"/>
      <c r="J64" s="709"/>
      <c r="L64" s="616"/>
    </row>
    <row r="65" spans="2:12" s="539" customFormat="1" ht="12.65" x14ac:dyDescent="0.25">
      <c r="B65" s="540"/>
      <c r="C65" s="714"/>
      <c r="D65" s="735" t="s">
        <v>3011</v>
      </c>
      <c r="E65" s="736"/>
      <c r="F65" s="736"/>
      <c r="G65" s="735" t="s">
        <v>1653</v>
      </c>
      <c r="H65" s="736"/>
      <c r="I65" s="736"/>
      <c r="J65" s="736"/>
      <c r="K65" s="617"/>
      <c r="L65" s="540"/>
    </row>
    <row r="66" spans="2:12" x14ac:dyDescent="0.25">
      <c r="B66" s="616"/>
      <c r="C66" s="709"/>
      <c r="D66" s="709"/>
      <c r="E66" s="709"/>
      <c r="F66" s="709"/>
      <c r="G66" s="709"/>
      <c r="H66" s="709"/>
      <c r="I66" s="709"/>
      <c r="J66" s="709"/>
      <c r="L66" s="616"/>
    </row>
    <row r="67" spans="2:12" x14ac:dyDescent="0.25">
      <c r="B67" s="616"/>
      <c r="C67" s="709"/>
      <c r="D67" s="709"/>
      <c r="E67" s="709"/>
      <c r="F67" s="709"/>
      <c r="G67" s="709"/>
      <c r="H67" s="709"/>
      <c r="I67" s="709"/>
      <c r="J67" s="709"/>
      <c r="L67" s="616"/>
    </row>
    <row r="68" spans="2:12" x14ac:dyDescent="0.25">
      <c r="B68" s="616"/>
      <c r="C68" s="709"/>
      <c r="D68" s="709"/>
      <c r="E68" s="709"/>
      <c r="F68" s="709"/>
      <c r="G68" s="709"/>
      <c r="H68" s="709"/>
      <c r="I68" s="709"/>
      <c r="J68" s="709"/>
      <c r="L68" s="616"/>
    </row>
    <row r="69" spans="2:12" x14ac:dyDescent="0.25">
      <c r="B69" s="616"/>
      <c r="C69" s="709"/>
      <c r="D69" s="709"/>
      <c r="E69" s="709"/>
      <c r="F69" s="709"/>
      <c r="G69" s="709"/>
      <c r="H69" s="709"/>
      <c r="I69" s="709"/>
      <c r="J69" s="709"/>
      <c r="L69" s="616"/>
    </row>
    <row r="70" spans="2:12" x14ac:dyDescent="0.25">
      <c r="B70" s="616"/>
      <c r="C70" s="709"/>
      <c r="D70" s="709"/>
      <c r="E70" s="709"/>
      <c r="F70" s="709"/>
      <c r="G70" s="709"/>
      <c r="H70" s="709"/>
      <c r="I70" s="709"/>
      <c r="J70" s="709"/>
      <c r="L70" s="616"/>
    </row>
    <row r="71" spans="2:12" x14ac:dyDescent="0.25">
      <c r="B71" s="616"/>
      <c r="C71" s="709"/>
      <c r="D71" s="709"/>
      <c r="E71" s="709"/>
      <c r="F71" s="709"/>
      <c r="G71" s="709"/>
      <c r="H71" s="709"/>
      <c r="I71" s="709"/>
      <c r="J71" s="709"/>
      <c r="L71" s="616"/>
    </row>
    <row r="72" spans="2:12" x14ac:dyDescent="0.25">
      <c r="B72" s="616"/>
      <c r="C72" s="709"/>
      <c r="D72" s="709"/>
      <c r="E72" s="709"/>
      <c r="F72" s="709"/>
      <c r="G72" s="709"/>
      <c r="H72" s="709"/>
      <c r="I72" s="709"/>
      <c r="J72" s="709"/>
      <c r="L72" s="616"/>
    </row>
    <row r="73" spans="2:12" x14ac:dyDescent="0.25">
      <c r="B73" s="616"/>
      <c r="C73" s="709"/>
      <c r="D73" s="709"/>
      <c r="E73" s="709"/>
      <c r="F73" s="709"/>
      <c r="G73" s="709"/>
      <c r="H73" s="709"/>
      <c r="I73" s="709"/>
      <c r="J73" s="709"/>
      <c r="L73" s="616"/>
    </row>
    <row r="74" spans="2:12" x14ac:dyDescent="0.25">
      <c r="B74" s="616"/>
      <c r="C74" s="709"/>
      <c r="D74" s="709"/>
      <c r="E74" s="709"/>
      <c r="F74" s="709"/>
      <c r="G74" s="709"/>
      <c r="H74" s="709"/>
      <c r="I74" s="709"/>
      <c r="J74" s="709"/>
      <c r="L74" s="616"/>
    </row>
    <row r="75" spans="2:12" x14ac:dyDescent="0.25">
      <c r="B75" s="616"/>
      <c r="C75" s="709"/>
      <c r="D75" s="709"/>
      <c r="E75" s="709"/>
      <c r="F75" s="709"/>
      <c r="G75" s="709"/>
      <c r="H75" s="709"/>
      <c r="I75" s="709"/>
      <c r="J75" s="709"/>
      <c r="L75" s="616"/>
    </row>
    <row r="76" spans="2:12" s="539" customFormat="1" ht="12.65" x14ac:dyDescent="0.25">
      <c r="B76" s="540"/>
      <c r="C76" s="714"/>
      <c r="D76" s="737" t="s">
        <v>3010</v>
      </c>
      <c r="E76" s="738"/>
      <c r="F76" s="739" t="s">
        <v>3009</v>
      </c>
      <c r="G76" s="737" t="s">
        <v>3010</v>
      </c>
      <c r="H76" s="738"/>
      <c r="I76" s="738"/>
      <c r="J76" s="740" t="s">
        <v>3009</v>
      </c>
      <c r="K76" s="615"/>
      <c r="L76" s="540"/>
    </row>
    <row r="77" spans="2:12" s="539" customFormat="1" ht="14.4" customHeight="1" x14ac:dyDescent="0.25">
      <c r="B77" s="542"/>
      <c r="C77" s="741"/>
      <c r="D77" s="741"/>
      <c r="E77" s="741"/>
      <c r="F77" s="741"/>
      <c r="G77" s="741"/>
      <c r="H77" s="741"/>
      <c r="I77" s="741"/>
      <c r="J77" s="741"/>
      <c r="K77" s="541"/>
      <c r="L77" s="540"/>
    </row>
    <row r="78" spans="2:12" x14ac:dyDescent="0.25">
      <c r="C78" s="709"/>
      <c r="D78" s="709"/>
      <c r="E78" s="709"/>
      <c r="F78" s="709"/>
      <c r="G78" s="709"/>
      <c r="H78" s="709"/>
      <c r="I78" s="709"/>
      <c r="J78" s="709"/>
    </row>
    <row r="79" spans="2:12" x14ac:dyDescent="0.25">
      <c r="C79" s="709"/>
      <c r="D79" s="709"/>
      <c r="E79" s="709"/>
      <c r="F79" s="709"/>
      <c r="G79" s="709"/>
      <c r="H79" s="709"/>
      <c r="I79" s="709"/>
      <c r="J79" s="709"/>
    </row>
    <row r="80" spans="2:12" x14ac:dyDescent="0.25">
      <c r="C80" s="709"/>
      <c r="D80" s="709"/>
      <c r="E80" s="709"/>
      <c r="F80" s="709"/>
      <c r="G80" s="709"/>
      <c r="H80" s="709"/>
      <c r="I80" s="709"/>
      <c r="J80" s="709"/>
    </row>
    <row r="81" spans="2:47" s="539" customFormat="1" ht="6.9" customHeight="1" x14ac:dyDescent="0.25">
      <c r="B81" s="597"/>
      <c r="C81" s="742"/>
      <c r="D81" s="742"/>
      <c r="E81" s="742"/>
      <c r="F81" s="742"/>
      <c r="G81" s="742"/>
      <c r="H81" s="742"/>
      <c r="I81" s="742"/>
      <c r="J81" s="742"/>
      <c r="K81" s="596"/>
      <c r="L81" s="540"/>
    </row>
    <row r="82" spans="2:47" s="539" customFormat="1" ht="24.9" customHeight="1" x14ac:dyDescent="0.25">
      <c r="B82" s="540"/>
      <c r="C82" s="710" t="s">
        <v>95</v>
      </c>
      <c r="D82" s="714"/>
      <c r="E82" s="714"/>
      <c r="F82" s="714"/>
      <c r="G82" s="714"/>
      <c r="H82" s="714"/>
      <c r="I82" s="714"/>
      <c r="J82" s="714"/>
      <c r="L82" s="540"/>
    </row>
    <row r="83" spans="2:47" s="539" customFormat="1" ht="6.9" customHeight="1" x14ac:dyDescent="0.25">
      <c r="B83" s="540"/>
      <c r="C83" s="714"/>
      <c r="D83" s="714"/>
      <c r="E83" s="714"/>
      <c r="F83" s="714"/>
      <c r="G83" s="714"/>
      <c r="H83" s="714"/>
      <c r="I83" s="714"/>
      <c r="J83" s="714"/>
      <c r="L83" s="540"/>
    </row>
    <row r="84" spans="2:47" s="539" customFormat="1" ht="12.05" customHeight="1" x14ac:dyDescent="0.25">
      <c r="B84" s="540"/>
      <c r="C84" s="711" t="s">
        <v>15</v>
      </c>
      <c r="D84" s="714"/>
      <c r="E84" s="714"/>
      <c r="F84" s="714"/>
      <c r="G84" s="714"/>
      <c r="H84" s="714"/>
      <c r="I84" s="714"/>
      <c r="J84" s="714"/>
      <c r="L84" s="540"/>
    </row>
    <row r="85" spans="2:47" s="539" customFormat="1" ht="16.5" customHeight="1" x14ac:dyDescent="0.25">
      <c r="B85" s="540"/>
      <c r="C85" s="714"/>
      <c r="D85" s="714"/>
      <c r="E85" s="712" t="str">
        <f>E7</f>
        <v>Rekonstrukce plynové kotelny Rokycanské nemocnice</v>
      </c>
      <c r="F85" s="713"/>
      <c r="G85" s="713"/>
      <c r="H85" s="713"/>
      <c r="I85" s="714"/>
      <c r="J85" s="714"/>
      <c r="L85" s="540"/>
    </row>
    <row r="86" spans="2:47" s="539" customFormat="1" ht="12.05" customHeight="1" x14ac:dyDescent="0.25">
      <c r="B86" s="540"/>
      <c r="C86" s="711" t="s">
        <v>93</v>
      </c>
      <c r="D86" s="714"/>
      <c r="E86" s="714"/>
      <c r="F86" s="714"/>
      <c r="G86" s="714"/>
      <c r="H86" s="714"/>
      <c r="I86" s="714"/>
      <c r="J86" s="714"/>
      <c r="L86" s="540"/>
    </row>
    <row r="87" spans="2:47" s="539" customFormat="1" ht="16.5" customHeight="1" x14ac:dyDescent="0.25">
      <c r="B87" s="540"/>
      <c r="C87" s="714"/>
      <c r="D87" s="714"/>
      <c r="E87" s="715" t="str">
        <f>E9</f>
        <v>D.1.1.4d) - SO 01 Kotelna - Rozvod plynu (PZ)</v>
      </c>
      <c r="F87" s="716"/>
      <c r="G87" s="716"/>
      <c r="H87" s="716"/>
      <c r="I87" s="714"/>
      <c r="J87" s="714"/>
      <c r="L87" s="540"/>
    </row>
    <row r="88" spans="2:47" s="539" customFormat="1" ht="6.9" customHeight="1" x14ac:dyDescent="0.25">
      <c r="B88" s="540"/>
      <c r="C88" s="714"/>
      <c r="D88" s="714"/>
      <c r="E88" s="714"/>
      <c r="F88" s="714"/>
      <c r="G88" s="714"/>
      <c r="H88" s="714"/>
      <c r="I88" s="714"/>
      <c r="J88" s="714"/>
      <c r="L88" s="540"/>
    </row>
    <row r="89" spans="2:47" s="539" customFormat="1" ht="12.05" customHeight="1" x14ac:dyDescent="0.25">
      <c r="B89" s="540"/>
      <c r="C89" s="711" t="s">
        <v>21</v>
      </c>
      <c r="D89" s="714"/>
      <c r="E89" s="714"/>
      <c r="F89" s="717" t="str">
        <f>F12</f>
        <v>Rokycany</v>
      </c>
      <c r="G89" s="714"/>
      <c r="H89" s="714"/>
      <c r="I89" s="711" t="s">
        <v>23</v>
      </c>
      <c r="J89" s="718" t="str">
        <f>IF(J12="","",J12)</f>
        <v>15. 3. 2023</v>
      </c>
      <c r="L89" s="540"/>
    </row>
    <row r="90" spans="2:47" s="539" customFormat="1" ht="6.9" customHeight="1" x14ac:dyDescent="0.25">
      <c r="B90" s="540"/>
      <c r="C90" s="714"/>
      <c r="D90" s="714"/>
      <c r="E90" s="714"/>
      <c r="F90" s="714"/>
      <c r="G90" s="714"/>
      <c r="H90" s="714"/>
      <c r="I90" s="714"/>
      <c r="J90" s="714"/>
      <c r="L90" s="540"/>
    </row>
    <row r="91" spans="2:47" s="539" customFormat="1" ht="40.1" customHeight="1" x14ac:dyDescent="0.25">
      <c r="B91" s="540"/>
      <c r="C91" s="711" t="s">
        <v>27</v>
      </c>
      <c r="D91" s="714"/>
      <c r="E91" s="714"/>
      <c r="F91" s="717" t="str">
        <f>E15</f>
        <v>Plzeňský kraj, Škroupova 1760/18, 301 00 Plzeň</v>
      </c>
      <c r="G91" s="714"/>
      <c r="H91" s="714"/>
      <c r="I91" s="711" t="s">
        <v>34</v>
      </c>
      <c r="J91" s="743" t="str">
        <f>E21</f>
        <v xml:space="preserve">ČKJ Projekt s.r.o., Doležalova 1059, 198 00 Praha </v>
      </c>
      <c r="L91" s="540"/>
    </row>
    <row r="92" spans="2:47" s="539" customFormat="1" ht="15.2" customHeight="1" x14ac:dyDescent="0.25">
      <c r="B92" s="540"/>
      <c r="C92" s="711" t="s">
        <v>2995</v>
      </c>
      <c r="D92" s="714"/>
      <c r="E92" s="714"/>
      <c r="F92" s="717" t="str">
        <f>IF(E18="","",E18)</f>
        <v>Vyplň údaj</v>
      </c>
      <c r="G92" s="714"/>
      <c r="H92" s="714"/>
      <c r="I92" s="711" t="s">
        <v>38</v>
      </c>
      <c r="J92" s="743" t="str">
        <f>E24</f>
        <v>J.Seidl</v>
      </c>
      <c r="L92" s="540"/>
    </row>
    <row r="93" spans="2:47" s="539" customFormat="1" ht="10.3" customHeight="1" x14ac:dyDescent="0.25">
      <c r="B93" s="540"/>
      <c r="C93" s="714"/>
      <c r="D93" s="714"/>
      <c r="E93" s="714"/>
      <c r="F93" s="714"/>
      <c r="G93" s="714"/>
      <c r="H93" s="714"/>
      <c r="I93" s="714"/>
      <c r="J93" s="714"/>
      <c r="L93" s="540"/>
    </row>
    <row r="94" spans="2:47" s="539" customFormat="1" ht="29.25" customHeight="1" x14ac:dyDescent="0.25">
      <c r="B94" s="540"/>
      <c r="C94" s="777" t="s">
        <v>96</v>
      </c>
      <c r="D94" s="744"/>
      <c r="E94" s="744"/>
      <c r="F94" s="744"/>
      <c r="G94" s="744"/>
      <c r="H94" s="744"/>
      <c r="I94" s="744"/>
      <c r="J94" s="745" t="s">
        <v>97</v>
      </c>
      <c r="K94" s="598"/>
      <c r="L94" s="540"/>
    </row>
    <row r="95" spans="2:47" s="539" customFormat="1" ht="10.3" customHeight="1" x14ac:dyDescent="0.25">
      <c r="B95" s="540"/>
      <c r="C95" s="714"/>
      <c r="D95" s="714"/>
      <c r="E95" s="714"/>
      <c r="F95" s="714"/>
      <c r="G95" s="714"/>
      <c r="H95" s="714"/>
      <c r="I95" s="714"/>
      <c r="J95" s="714"/>
      <c r="L95" s="540"/>
    </row>
    <row r="96" spans="2:47" s="539" customFormat="1" ht="22.8" customHeight="1" x14ac:dyDescent="0.25">
      <c r="B96" s="540"/>
      <c r="C96" s="778" t="s">
        <v>3008</v>
      </c>
      <c r="D96" s="714"/>
      <c r="E96" s="714"/>
      <c r="F96" s="714"/>
      <c r="G96" s="714"/>
      <c r="H96" s="714"/>
      <c r="I96" s="714"/>
      <c r="J96" s="725">
        <f>J131</f>
        <v>0</v>
      </c>
      <c r="L96" s="540"/>
      <c r="AU96" s="543" t="s">
        <v>98</v>
      </c>
    </row>
    <row r="97" spans="2:65" s="610" customFormat="1" ht="24.9" customHeight="1" x14ac:dyDescent="0.25">
      <c r="B97" s="611"/>
      <c r="C97" s="779"/>
      <c r="D97" s="746" t="s">
        <v>105</v>
      </c>
      <c r="E97" s="747"/>
      <c r="F97" s="747"/>
      <c r="G97" s="747"/>
      <c r="H97" s="747"/>
      <c r="I97" s="747"/>
      <c r="J97" s="748">
        <f>J132</f>
        <v>0</v>
      </c>
      <c r="L97" s="611"/>
    </row>
    <row r="98" spans="2:65" s="612" customFormat="1" ht="19.899999999999999" customHeight="1" x14ac:dyDescent="0.25">
      <c r="B98" s="613"/>
      <c r="C98" s="780"/>
      <c r="D98" s="749" t="s">
        <v>3818</v>
      </c>
      <c r="E98" s="750"/>
      <c r="F98" s="750"/>
      <c r="G98" s="750"/>
      <c r="H98" s="750"/>
      <c r="I98" s="750"/>
      <c r="J98" s="751">
        <f>J133</f>
        <v>0</v>
      </c>
      <c r="L98" s="613"/>
    </row>
    <row r="99" spans="2:65" s="612" customFormat="1" ht="19.899999999999999" customHeight="1" x14ac:dyDescent="0.25">
      <c r="B99" s="613"/>
      <c r="C99" s="780"/>
      <c r="D99" s="749" t="s">
        <v>113</v>
      </c>
      <c r="E99" s="750"/>
      <c r="F99" s="750"/>
      <c r="G99" s="750"/>
      <c r="H99" s="750"/>
      <c r="I99" s="750"/>
      <c r="J99" s="751">
        <f>J212</f>
        <v>0</v>
      </c>
      <c r="L99" s="613"/>
    </row>
    <row r="100" spans="2:65" s="612" customFormat="1" ht="19.899999999999999" customHeight="1" x14ac:dyDescent="0.25">
      <c r="B100" s="613"/>
      <c r="C100" s="780"/>
      <c r="D100" s="749" t="s">
        <v>3025</v>
      </c>
      <c r="E100" s="750"/>
      <c r="F100" s="750"/>
      <c r="G100" s="750"/>
      <c r="H100" s="750"/>
      <c r="I100" s="750"/>
      <c r="J100" s="751">
        <f>J219</f>
        <v>0</v>
      </c>
      <c r="L100" s="613"/>
    </row>
    <row r="101" spans="2:65" s="610" customFormat="1" ht="24.9" customHeight="1" x14ac:dyDescent="0.25">
      <c r="B101" s="611"/>
      <c r="C101" s="779"/>
      <c r="D101" s="746" t="s">
        <v>3003</v>
      </c>
      <c r="E101" s="747"/>
      <c r="F101" s="747"/>
      <c r="G101" s="747"/>
      <c r="H101" s="747"/>
      <c r="I101" s="747"/>
      <c r="J101" s="748">
        <f>J232</f>
        <v>0</v>
      </c>
      <c r="L101" s="611"/>
    </row>
    <row r="102" spans="2:65" s="539" customFormat="1" ht="21.9" customHeight="1" x14ac:dyDescent="0.25">
      <c r="B102" s="540"/>
      <c r="C102" s="714"/>
      <c r="D102" s="714"/>
      <c r="E102" s="714"/>
      <c r="F102" s="714"/>
      <c r="G102" s="714"/>
      <c r="H102" s="714"/>
      <c r="I102" s="714"/>
      <c r="J102" s="714"/>
      <c r="L102" s="540"/>
    </row>
    <row r="103" spans="2:65" s="539" customFormat="1" ht="6.9" customHeight="1" x14ac:dyDescent="0.25">
      <c r="B103" s="540"/>
      <c r="C103" s="714"/>
      <c r="D103" s="714"/>
      <c r="E103" s="714"/>
      <c r="F103" s="714"/>
      <c r="G103" s="714"/>
      <c r="H103" s="714"/>
      <c r="I103" s="714"/>
      <c r="J103" s="714"/>
      <c r="L103" s="540"/>
    </row>
    <row r="104" spans="2:65" s="539" customFormat="1" ht="29.25" customHeight="1" x14ac:dyDescent="0.25">
      <c r="B104" s="540"/>
      <c r="C104" s="778" t="s">
        <v>3002</v>
      </c>
      <c r="D104" s="714"/>
      <c r="E104" s="714"/>
      <c r="F104" s="714"/>
      <c r="G104" s="714"/>
      <c r="H104" s="714"/>
      <c r="I104" s="714"/>
      <c r="J104" s="781">
        <f>ROUND(J105 + J106 + J107 + J108 + J109 + J110,2)</f>
        <v>0</v>
      </c>
      <c r="L104" s="540"/>
      <c r="N104" s="552" t="s">
        <v>45</v>
      </c>
    </row>
    <row r="105" spans="2:65" s="539" customFormat="1" ht="18" customHeight="1" x14ac:dyDescent="0.25">
      <c r="B105" s="557"/>
      <c r="C105" s="547"/>
      <c r="D105" s="607" t="s">
        <v>3001</v>
      </c>
      <c r="E105" s="606"/>
      <c r="F105" s="606"/>
      <c r="G105" s="547"/>
      <c r="H105" s="547"/>
      <c r="I105" s="547"/>
      <c r="J105" s="604">
        <v>0</v>
      </c>
      <c r="K105" s="547"/>
      <c r="L105" s="557"/>
      <c r="M105" s="547"/>
      <c r="N105" s="603" t="s">
        <v>46</v>
      </c>
      <c r="O105" s="547"/>
      <c r="P105" s="547"/>
      <c r="Q105" s="547"/>
      <c r="R105" s="547"/>
      <c r="S105" s="547"/>
      <c r="T105" s="547"/>
      <c r="U105" s="547"/>
      <c r="V105" s="547"/>
      <c r="W105" s="547"/>
      <c r="X105" s="547"/>
      <c r="Y105" s="547"/>
      <c r="Z105" s="547"/>
      <c r="AA105" s="547"/>
      <c r="AB105" s="547"/>
      <c r="AC105" s="547"/>
      <c r="AD105" s="547"/>
      <c r="AE105" s="547"/>
      <c r="AF105" s="547"/>
      <c r="AG105" s="547"/>
      <c r="AH105" s="547"/>
      <c r="AI105" s="547"/>
      <c r="AJ105" s="547"/>
      <c r="AK105" s="547"/>
      <c r="AL105" s="547"/>
      <c r="AM105" s="547"/>
      <c r="AN105" s="547"/>
      <c r="AO105" s="547"/>
      <c r="AP105" s="547"/>
      <c r="AQ105" s="547"/>
      <c r="AR105" s="547"/>
      <c r="AS105" s="547"/>
      <c r="AT105" s="547"/>
      <c r="AU105" s="547"/>
      <c r="AV105" s="547"/>
      <c r="AW105" s="547"/>
      <c r="AX105" s="547"/>
      <c r="AY105" s="601" t="s">
        <v>481</v>
      </c>
      <c r="AZ105" s="547"/>
      <c r="BA105" s="547"/>
      <c r="BB105" s="547"/>
      <c r="BC105" s="547"/>
      <c r="BD105" s="547"/>
      <c r="BE105" s="602">
        <f t="shared" ref="BE105:BE110" si="0">IF(N105="základní",J105,0)</f>
        <v>0</v>
      </c>
      <c r="BF105" s="602">
        <f t="shared" ref="BF105:BF110" si="1">IF(N105="snížená",J105,0)</f>
        <v>0</v>
      </c>
      <c r="BG105" s="602">
        <f t="shared" ref="BG105:BG110" si="2">IF(N105="zákl. přenesená",J105,0)</f>
        <v>0</v>
      </c>
      <c r="BH105" s="602">
        <f t="shared" ref="BH105:BH110" si="3">IF(N105="sníž. přenesená",J105,0)</f>
        <v>0</v>
      </c>
      <c r="BI105" s="602">
        <f t="shared" ref="BI105:BI110" si="4">IF(N105="nulová",J105,0)</f>
        <v>0</v>
      </c>
      <c r="BJ105" s="601" t="s">
        <v>83</v>
      </c>
      <c r="BK105" s="547"/>
      <c r="BL105" s="547"/>
      <c r="BM105" s="547"/>
    </row>
    <row r="106" spans="2:65" s="539" customFormat="1" ht="18" customHeight="1" x14ac:dyDescent="0.25">
      <c r="B106" s="557"/>
      <c r="C106" s="547"/>
      <c r="D106" s="607" t="s">
        <v>3000</v>
      </c>
      <c r="E106" s="606"/>
      <c r="F106" s="606"/>
      <c r="G106" s="547"/>
      <c r="H106" s="547"/>
      <c r="I106" s="547"/>
      <c r="J106" s="604">
        <v>0</v>
      </c>
      <c r="K106" s="547"/>
      <c r="L106" s="557"/>
      <c r="M106" s="547"/>
      <c r="N106" s="603" t="s">
        <v>46</v>
      </c>
      <c r="O106" s="547"/>
      <c r="P106" s="547"/>
      <c r="Q106" s="547"/>
      <c r="R106" s="547"/>
      <c r="S106" s="547"/>
      <c r="T106" s="547"/>
      <c r="U106" s="547"/>
      <c r="V106" s="547"/>
      <c r="W106" s="547"/>
      <c r="X106" s="547"/>
      <c r="Y106" s="547"/>
      <c r="Z106" s="547"/>
      <c r="AA106" s="547"/>
      <c r="AB106" s="547"/>
      <c r="AC106" s="547"/>
      <c r="AD106" s="547"/>
      <c r="AE106" s="547"/>
      <c r="AF106" s="547"/>
      <c r="AG106" s="547"/>
      <c r="AH106" s="547"/>
      <c r="AI106" s="547"/>
      <c r="AJ106" s="547"/>
      <c r="AK106" s="547"/>
      <c r="AL106" s="547"/>
      <c r="AM106" s="547"/>
      <c r="AN106" s="547"/>
      <c r="AO106" s="547"/>
      <c r="AP106" s="547"/>
      <c r="AQ106" s="547"/>
      <c r="AR106" s="547"/>
      <c r="AS106" s="547"/>
      <c r="AT106" s="547"/>
      <c r="AU106" s="547"/>
      <c r="AV106" s="547"/>
      <c r="AW106" s="547"/>
      <c r="AX106" s="547"/>
      <c r="AY106" s="601" t="s">
        <v>481</v>
      </c>
      <c r="AZ106" s="547"/>
      <c r="BA106" s="547"/>
      <c r="BB106" s="547"/>
      <c r="BC106" s="547"/>
      <c r="BD106" s="547"/>
      <c r="BE106" s="602">
        <f t="shared" si="0"/>
        <v>0</v>
      </c>
      <c r="BF106" s="602">
        <f t="shared" si="1"/>
        <v>0</v>
      </c>
      <c r="BG106" s="602">
        <f t="shared" si="2"/>
        <v>0</v>
      </c>
      <c r="BH106" s="602">
        <f t="shared" si="3"/>
        <v>0</v>
      </c>
      <c r="BI106" s="602">
        <f t="shared" si="4"/>
        <v>0</v>
      </c>
      <c r="BJ106" s="601" t="s">
        <v>83</v>
      </c>
      <c r="BK106" s="547"/>
      <c r="BL106" s="547"/>
      <c r="BM106" s="547"/>
    </row>
    <row r="107" spans="2:65" s="539" customFormat="1" ht="18" customHeight="1" x14ac:dyDescent="0.25">
      <c r="B107" s="557"/>
      <c r="C107" s="547"/>
      <c r="D107" s="607" t="s">
        <v>485</v>
      </c>
      <c r="E107" s="606"/>
      <c r="F107" s="606"/>
      <c r="G107" s="547"/>
      <c r="H107" s="547"/>
      <c r="I107" s="547"/>
      <c r="J107" s="604">
        <v>0</v>
      </c>
      <c r="K107" s="547"/>
      <c r="L107" s="557"/>
      <c r="M107" s="547"/>
      <c r="N107" s="603" t="s">
        <v>46</v>
      </c>
      <c r="O107" s="547"/>
      <c r="P107" s="547"/>
      <c r="Q107" s="547"/>
      <c r="R107" s="547"/>
      <c r="S107" s="547"/>
      <c r="T107" s="547"/>
      <c r="U107" s="547"/>
      <c r="V107" s="547"/>
      <c r="W107" s="547"/>
      <c r="X107" s="547"/>
      <c r="Y107" s="547"/>
      <c r="Z107" s="547"/>
      <c r="AA107" s="547"/>
      <c r="AB107" s="547"/>
      <c r="AC107" s="547"/>
      <c r="AD107" s="547"/>
      <c r="AE107" s="547"/>
      <c r="AF107" s="547"/>
      <c r="AG107" s="547"/>
      <c r="AH107" s="547"/>
      <c r="AI107" s="547"/>
      <c r="AJ107" s="547"/>
      <c r="AK107" s="547"/>
      <c r="AL107" s="547"/>
      <c r="AM107" s="547"/>
      <c r="AN107" s="547"/>
      <c r="AO107" s="547"/>
      <c r="AP107" s="547"/>
      <c r="AQ107" s="547"/>
      <c r="AR107" s="547"/>
      <c r="AS107" s="547"/>
      <c r="AT107" s="547"/>
      <c r="AU107" s="547"/>
      <c r="AV107" s="547"/>
      <c r="AW107" s="547"/>
      <c r="AX107" s="547"/>
      <c r="AY107" s="601" t="s">
        <v>481</v>
      </c>
      <c r="AZ107" s="547"/>
      <c r="BA107" s="547"/>
      <c r="BB107" s="547"/>
      <c r="BC107" s="547"/>
      <c r="BD107" s="547"/>
      <c r="BE107" s="602">
        <f t="shared" si="0"/>
        <v>0</v>
      </c>
      <c r="BF107" s="602">
        <f t="shared" si="1"/>
        <v>0</v>
      </c>
      <c r="BG107" s="602">
        <f t="shared" si="2"/>
        <v>0</v>
      </c>
      <c r="BH107" s="602">
        <f t="shared" si="3"/>
        <v>0</v>
      </c>
      <c r="BI107" s="602">
        <f t="shared" si="4"/>
        <v>0</v>
      </c>
      <c r="BJ107" s="601" t="s">
        <v>83</v>
      </c>
      <c r="BK107" s="547"/>
      <c r="BL107" s="547"/>
      <c r="BM107" s="547"/>
    </row>
    <row r="108" spans="2:65" s="539" customFormat="1" ht="18" customHeight="1" x14ac:dyDescent="0.25">
      <c r="B108" s="557"/>
      <c r="C108" s="547"/>
      <c r="D108" s="607" t="s">
        <v>487</v>
      </c>
      <c r="E108" s="606"/>
      <c r="F108" s="606"/>
      <c r="G108" s="547"/>
      <c r="H108" s="547"/>
      <c r="I108" s="547"/>
      <c r="J108" s="604">
        <v>0</v>
      </c>
      <c r="K108" s="547"/>
      <c r="L108" s="557"/>
      <c r="M108" s="547"/>
      <c r="N108" s="603" t="s">
        <v>46</v>
      </c>
      <c r="O108" s="547"/>
      <c r="P108" s="547"/>
      <c r="Q108" s="547"/>
      <c r="R108" s="547"/>
      <c r="S108" s="547"/>
      <c r="T108" s="547"/>
      <c r="U108" s="547"/>
      <c r="V108" s="547"/>
      <c r="W108" s="547"/>
      <c r="X108" s="547"/>
      <c r="Y108" s="547"/>
      <c r="Z108" s="547"/>
      <c r="AA108" s="547"/>
      <c r="AB108" s="547"/>
      <c r="AC108" s="547"/>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c r="AX108" s="547"/>
      <c r="AY108" s="601" t="s">
        <v>481</v>
      </c>
      <c r="AZ108" s="547"/>
      <c r="BA108" s="547"/>
      <c r="BB108" s="547"/>
      <c r="BC108" s="547"/>
      <c r="BD108" s="547"/>
      <c r="BE108" s="602">
        <f t="shared" si="0"/>
        <v>0</v>
      </c>
      <c r="BF108" s="602">
        <f t="shared" si="1"/>
        <v>0</v>
      </c>
      <c r="BG108" s="602">
        <f t="shared" si="2"/>
        <v>0</v>
      </c>
      <c r="BH108" s="602">
        <f t="shared" si="3"/>
        <v>0</v>
      </c>
      <c r="BI108" s="602">
        <f t="shared" si="4"/>
        <v>0</v>
      </c>
      <c r="BJ108" s="601" t="s">
        <v>83</v>
      </c>
      <c r="BK108" s="547"/>
      <c r="BL108" s="547"/>
      <c r="BM108" s="547"/>
    </row>
    <row r="109" spans="2:65" s="539" customFormat="1" ht="18" customHeight="1" x14ac:dyDescent="0.25">
      <c r="B109" s="557"/>
      <c r="C109" s="547"/>
      <c r="D109" s="607" t="s">
        <v>2999</v>
      </c>
      <c r="E109" s="606"/>
      <c r="F109" s="606"/>
      <c r="G109" s="547"/>
      <c r="H109" s="547"/>
      <c r="I109" s="547"/>
      <c r="J109" s="604">
        <v>0</v>
      </c>
      <c r="K109" s="547"/>
      <c r="L109" s="557"/>
      <c r="M109" s="547"/>
      <c r="N109" s="603" t="s">
        <v>46</v>
      </c>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547"/>
      <c r="AK109" s="547"/>
      <c r="AL109" s="547"/>
      <c r="AM109" s="547"/>
      <c r="AN109" s="547"/>
      <c r="AO109" s="547"/>
      <c r="AP109" s="547"/>
      <c r="AQ109" s="547"/>
      <c r="AR109" s="547"/>
      <c r="AS109" s="547"/>
      <c r="AT109" s="547"/>
      <c r="AU109" s="547"/>
      <c r="AV109" s="547"/>
      <c r="AW109" s="547"/>
      <c r="AX109" s="547"/>
      <c r="AY109" s="601" t="s">
        <v>481</v>
      </c>
      <c r="AZ109" s="547"/>
      <c r="BA109" s="547"/>
      <c r="BB109" s="547"/>
      <c r="BC109" s="547"/>
      <c r="BD109" s="547"/>
      <c r="BE109" s="602">
        <f t="shared" si="0"/>
        <v>0</v>
      </c>
      <c r="BF109" s="602">
        <f t="shared" si="1"/>
        <v>0</v>
      </c>
      <c r="BG109" s="602">
        <f t="shared" si="2"/>
        <v>0</v>
      </c>
      <c r="BH109" s="602">
        <f t="shared" si="3"/>
        <v>0</v>
      </c>
      <c r="BI109" s="602">
        <f t="shared" si="4"/>
        <v>0</v>
      </c>
      <c r="BJ109" s="601" t="s">
        <v>83</v>
      </c>
      <c r="BK109" s="547"/>
      <c r="BL109" s="547"/>
      <c r="BM109" s="547"/>
    </row>
    <row r="110" spans="2:65" s="539" customFormat="1" ht="18" customHeight="1" x14ac:dyDescent="0.25">
      <c r="B110" s="557"/>
      <c r="C110" s="547"/>
      <c r="D110" s="605" t="s">
        <v>2998</v>
      </c>
      <c r="E110" s="547"/>
      <c r="F110" s="547"/>
      <c r="G110" s="547"/>
      <c r="H110" s="547"/>
      <c r="I110" s="547"/>
      <c r="J110" s="604">
        <f>ROUND(J30*T110,2)</f>
        <v>0</v>
      </c>
      <c r="K110" s="547"/>
      <c r="L110" s="557"/>
      <c r="M110" s="547"/>
      <c r="N110" s="603" t="s">
        <v>46</v>
      </c>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601" t="s">
        <v>2997</v>
      </c>
      <c r="AZ110" s="547"/>
      <c r="BA110" s="547"/>
      <c r="BB110" s="547"/>
      <c r="BC110" s="547"/>
      <c r="BD110" s="547"/>
      <c r="BE110" s="602">
        <f t="shared" si="0"/>
        <v>0</v>
      </c>
      <c r="BF110" s="602">
        <f t="shared" si="1"/>
        <v>0</v>
      </c>
      <c r="BG110" s="602">
        <f t="shared" si="2"/>
        <v>0</v>
      </c>
      <c r="BH110" s="602">
        <f t="shared" si="3"/>
        <v>0</v>
      </c>
      <c r="BI110" s="602">
        <f t="shared" si="4"/>
        <v>0</v>
      </c>
      <c r="BJ110" s="601" t="s">
        <v>83</v>
      </c>
      <c r="BK110" s="547"/>
      <c r="BL110" s="547"/>
      <c r="BM110" s="547"/>
    </row>
    <row r="111" spans="2:65" s="539" customFormat="1" x14ac:dyDescent="0.25">
      <c r="B111" s="540"/>
      <c r="L111" s="540"/>
    </row>
    <row r="112" spans="2:65" s="539" customFormat="1" ht="29.25" customHeight="1" x14ac:dyDescent="0.25">
      <c r="B112" s="540"/>
      <c r="C112" s="785" t="s">
        <v>2996</v>
      </c>
      <c r="D112" s="744"/>
      <c r="E112" s="744"/>
      <c r="F112" s="744"/>
      <c r="G112" s="744"/>
      <c r="H112" s="744"/>
      <c r="I112" s="744"/>
      <c r="J112" s="786">
        <f>ROUND(J96+J104,2)</f>
        <v>0</v>
      </c>
      <c r="K112" s="598"/>
      <c r="L112" s="540"/>
    </row>
    <row r="113" spans="2:12" s="539" customFormat="1" ht="6.9" customHeight="1" x14ac:dyDescent="0.25">
      <c r="B113" s="542"/>
      <c r="C113" s="741"/>
      <c r="D113" s="741"/>
      <c r="E113" s="741"/>
      <c r="F113" s="741"/>
      <c r="G113" s="741"/>
      <c r="H113" s="741"/>
      <c r="I113" s="741"/>
      <c r="J113" s="741"/>
      <c r="K113" s="541"/>
      <c r="L113" s="540"/>
    </row>
    <row r="114" spans="2:12" x14ac:dyDescent="0.25">
      <c r="C114" s="709"/>
      <c r="D114" s="709"/>
      <c r="E114" s="709"/>
      <c r="F114" s="709"/>
      <c r="G114" s="709"/>
      <c r="H114" s="709"/>
      <c r="I114" s="709"/>
      <c r="J114" s="709"/>
    </row>
    <row r="115" spans="2:12" x14ac:dyDescent="0.25">
      <c r="C115" s="709"/>
      <c r="D115" s="709"/>
      <c r="E115" s="709"/>
      <c r="F115" s="709"/>
      <c r="G115" s="709"/>
      <c r="H115" s="709"/>
      <c r="I115" s="709"/>
      <c r="J115" s="709"/>
    </row>
    <row r="116" spans="2:12" x14ac:dyDescent="0.25">
      <c r="C116" s="709"/>
      <c r="D116" s="709"/>
      <c r="E116" s="709"/>
      <c r="F116" s="709"/>
      <c r="G116" s="709"/>
      <c r="H116" s="709"/>
      <c r="I116" s="709"/>
      <c r="J116" s="709"/>
    </row>
    <row r="117" spans="2:12" s="539" customFormat="1" ht="6.9" customHeight="1" x14ac:dyDescent="0.25">
      <c r="B117" s="597"/>
      <c r="C117" s="742"/>
      <c r="D117" s="742"/>
      <c r="E117" s="742"/>
      <c r="F117" s="742"/>
      <c r="G117" s="742"/>
      <c r="H117" s="742"/>
      <c r="I117" s="742"/>
      <c r="J117" s="742"/>
      <c r="K117" s="596"/>
      <c r="L117" s="540"/>
    </row>
    <row r="118" spans="2:12" s="539" customFormat="1" ht="24.9" customHeight="1" x14ac:dyDescent="0.25">
      <c r="B118" s="540"/>
      <c r="C118" s="710" t="s">
        <v>116</v>
      </c>
      <c r="D118" s="714"/>
      <c r="E118" s="714"/>
      <c r="F118" s="714"/>
      <c r="G118" s="714"/>
      <c r="H118" s="714"/>
      <c r="I118" s="714"/>
      <c r="J118" s="714"/>
      <c r="L118" s="540"/>
    </row>
    <row r="119" spans="2:12" s="539" customFormat="1" ht="6.9" customHeight="1" x14ac:dyDescent="0.25">
      <c r="B119" s="540"/>
      <c r="C119" s="714"/>
      <c r="D119" s="714"/>
      <c r="E119" s="714"/>
      <c r="F119" s="714"/>
      <c r="G119" s="714"/>
      <c r="H119" s="714"/>
      <c r="I119" s="714"/>
      <c r="J119" s="714"/>
      <c r="L119" s="540"/>
    </row>
    <row r="120" spans="2:12" s="539" customFormat="1" ht="12.05" customHeight="1" x14ac:dyDescent="0.25">
      <c r="B120" s="540"/>
      <c r="C120" s="711" t="s">
        <v>15</v>
      </c>
      <c r="D120" s="714"/>
      <c r="E120" s="714"/>
      <c r="F120" s="714"/>
      <c r="G120" s="714"/>
      <c r="H120" s="714"/>
      <c r="I120" s="714"/>
      <c r="J120" s="714"/>
      <c r="L120" s="540"/>
    </row>
    <row r="121" spans="2:12" s="539" customFormat="1" ht="16.5" customHeight="1" x14ac:dyDescent="0.25">
      <c r="B121" s="540"/>
      <c r="C121" s="714"/>
      <c r="D121" s="714"/>
      <c r="E121" s="712" t="str">
        <f>E7</f>
        <v>Rekonstrukce plynové kotelny Rokycanské nemocnice</v>
      </c>
      <c r="F121" s="713"/>
      <c r="G121" s="713"/>
      <c r="H121" s="713"/>
      <c r="I121" s="714"/>
      <c r="J121" s="714"/>
      <c r="L121" s="540"/>
    </row>
    <row r="122" spans="2:12" s="539" customFormat="1" ht="12.05" customHeight="1" x14ac:dyDescent="0.25">
      <c r="B122" s="540"/>
      <c r="C122" s="711" t="s">
        <v>93</v>
      </c>
      <c r="D122" s="714"/>
      <c r="E122" s="714"/>
      <c r="F122" s="714"/>
      <c r="G122" s="714"/>
      <c r="H122" s="714"/>
      <c r="I122" s="714"/>
      <c r="J122" s="714"/>
      <c r="L122" s="540"/>
    </row>
    <row r="123" spans="2:12" s="539" customFormat="1" ht="16.5" customHeight="1" x14ac:dyDescent="0.25">
      <c r="B123" s="540"/>
      <c r="C123" s="714"/>
      <c r="D123" s="714"/>
      <c r="E123" s="715" t="str">
        <f>E9</f>
        <v>D.1.1.4d) - SO 01 Kotelna - Rozvod plynu (PZ)</v>
      </c>
      <c r="F123" s="716"/>
      <c r="G123" s="716"/>
      <c r="H123" s="716"/>
      <c r="I123" s="714"/>
      <c r="J123" s="714"/>
      <c r="L123" s="540"/>
    </row>
    <row r="124" spans="2:12" s="539" customFormat="1" ht="6.9" customHeight="1" x14ac:dyDescent="0.25">
      <c r="B124" s="540"/>
      <c r="C124" s="714"/>
      <c r="D124" s="714"/>
      <c r="E124" s="714"/>
      <c r="F124" s="714"/>
      <c r="G124" s="714"/>
      <c r="H124" s="714"/>
      <c r="I124" s="714"/>
      <c r="J124" s="714"/>
      <c r="L124" s="540"/>
    </row>
    <row r="125" spans="2:12" s="539" customFormat="1" ht="12.05" customHeight="1" x14ac:dyDescent="0.25">
      <c r="B125" s="540"/>
      <c r="C125" s="711" t="s">
        <v>21</v>
      </c>
      <c r="D125" s="714"/>
      <c r="E125" s="714"/>
      <c r="F125" s="717" t="str">
        <f>F12</f>
        <v>Rokycany</v>
      </c>
      <c r="G125" s="714"/>
      <c r="H125" s="714"/>
      <c r="I125" s="711" t="s">
        <v>23</v>
      </c>
      <c r="J125" s="718" t="str">
        <f>IF(J12="","",J12)</f>
        <v>15. 3. 2023</v>
      </c>
      <c r="L125" s="540"/>
    </row>
    <row r="126" spans="2:12" s="539" customFormat="1" ht="6.9" customHeight="1" x14ac:dyDescent="0.25">
      <c r="B126" s="540"/>
      <c r="C126" s="714"/>
      <c r="D126" s="714"/>
      <c r="E126" s="714"/>
      <c r="F126" s="714"/>
      <c r="G126" s="714"/>
      <c r="H126" s="714"/>
      <c r="I126" s="714"/>
      <c r="J126" s="714"/>
      <c r="L126" s="540"/>
    </row>
    <row r="127" spans="2:12" s="539" customFormat="1" ht="40.1" customHeight="1" x14ac:dyDescent="0.25">
      <c r="B127" s="540"/>
      <c r="C127" s="711" t="s">
        <v>27</v>
      </c>
      <c r="D127" s="714"/>
      <c r="E127" s="714"/>
      <c r="F127" s="717" t="str">
        <f>E15</f>
        <v>Plzeňský kraj, Škroupova 1760/18, 301 00 Plzeň</v>
      </c>
      <c r="G127" s="714"/>
      <c r="H127" s="714"/>
      <c r="I127" s="711" t="s">
        <v>34</v>
      </c>
      <c r="J127" s="743" t="str">
        <f>E21</f>
        <v xml:space="preserve">ČKJ Projekt s.r.o., Doležalova 1059, 198 00 Praha </v>
      </c>
      <c r="L127" s="540"/>
    </row>
    <row r="128" spans="2:12" s="539" customFormat="1" ht="15.2" customHeight="1" x14ac:dyDescent="0.25">
      <c r="B128" s="540"/>
      <c r="C128" s="711" t="s">
        <v>2995</v>
      </c>
      <c r="D128" s="714"/>
      <c r="E128" s="714"/>
      <c r="F128" s="717" t="str">
        <f>IF(E18="","",E18)</f>
        <v>Vyplň údaj</v>
      </c>
      <c r="G128" s="714"/>
      <c r="H128" s="714"/>
      <c r="I128" s="711" t="s">
        <v>38</v>
      </c>
      <c r="J128" s="743" t="str">
        <f>E24</f>
        <v>J.Seidl</v>
      </c>
      <c r="L128" s="540"/>
    </row>
    <row r="129" spans="2:65" s="539" customFormat="1" ht="10.3" customHeight="1" x14ac:dyDescent="0.25">
      <c r="B129" s="540"/>
      <c r="C129" s="714"/>
      <c r="D129" s="714"/>
      <c r="E129" s="714"/>
      <c r="F129" s="714"/>
      <c r="G129" s="714"/>
      <c r="H129" s="714"/>
      <c r="I129" s="714"/>
      <c r="J129" s="714"/>
      <c r="L129" s="540"/>
    </row>
    <row r="130" spans="2:65" s="581" customFormat="1" ht="29.25" customHeight="1" x14ac:dyDescent="0.25">
      <c r="B130" s="585"/>
      <c r="C130" s="752" t="s">
        <v>117</v>
      </c>
      <c r="D130" s="753" t="s">
        <v>60</v>
      </c>
      <c r="E130" s="753" t="s">
        <v>56</v>
      </c>
      <c r="F130" s="753" t="s">
        <v>57</v>
      </c>
      <c r="G130" s="753" t="s">
        <v>118</v>
      </c>
      <c r="H130" s="753" t="s">
        <v>119</v>
      </c>
      <c r="I130" s="753" t="s">
        <v>120</v>
      </c>
      <c r="J130" s="771" t="s">
        <v>97</v>
      </c>
      <c r="K130" s="586" t="s">
        <v>121</v>
      </c>
      <c r="L130" s="585"/>
      <c r="M130" s="584" t="s">
        <v>3</v>
      </c>
      <c r="N130" s="583" t="s">
        <v>45</v>
      </c>
      <c r="O130" s="583" t="s">
        <v>122</v>
      </c>
      <c r="P130" s="583" t="s">
        <v>123</v>
      </c>
      <c r="Q130" s="583" t="s">
        <v>124</v>
      </c>
      <c r="R130" s="583" t="s">
        <v>125</v>
      </c>
      <c r="S130" s="583" t="s">
        <v>126</v>
      </c>
      <c r="T130" s="582" t="s">
        <v>127</v>
      </c>
    </row>
    <row r="131" spans="2:65" s="539" customFormat="1" ht="22.8" customHeight="1" x14ac:dyDescent="0.35">
      <c r="B131" s="540"/>
      <c r="C131" s="754" t="s">
        <v>128</v>
      </c>
      <c r="D131" s="714"/>
      <c r="E131" s="714"/>
      <c r="F131" s="714"/>
      <c r="G131" s="714"/>
      <c r="H131" s="714"/>
      <c r="I131" s="714"/>
      <c r="J131" s="772">
        <f>BK131</f>
        <v>0</v>
      </c>
      <c r="L131" s="540"/>
      <c r="M131" s="579"/>
      <c r="N131" s="577"/>
      <c r="O131" s="577"/>
      <c r="P131" s="578">
        <f>P132+P232</f>
        <v>0</v>
      </c>
      <c r="Q131" s="577"/>
      <c r="R131" s="578">
        <f>R132+R232</f>
        <v>0.74333999999999978</v>
      </c>
      <c r="S131" s="577"/>
      <c r="T131" s="576">
        <f>T132+T232</f>
        <v>1.26145</v>
      </c>
      <c r="AT131" s="543" t="s">
        <v>74</v>
      </c>
      <c r="AU131" s="543" t="s">
        <v>98</v>
      </c>
      <c r="BK131" s="575">
        <f>BK132+BK232</f>
        <v>0</v>
      </c>
    </row>
    <row r="132" spans="2:65" s="560" customFormat="1" ht="25.95" customHeight="1" x14ac:dyDescent="0.35">
      <c r="B132" s="567"/>
      <c r="C132" s="755"/>
      <c r="D132" s="756" t="s">
        <v>74</v>
      </c>
      <c r="E132" s="757" t="s">
        <v>233</v>
      </c>
      <c r="F132" s="757" t="s">
        <v>234</v>
      </c>
      <c r="G132" s="755"/>
      <c r="H132" s="755"/>
      <c r="I132" s="755"/>
      <c r="J132" s="773">
        <f>BK132</f>
        <v>0</v>
      </c>
      <c r="L132" s="567"/>
      <c r="M132" s="566"/>
      <c r="P132" s="565">
        <f>P133+P212+P219</f>
        <v>0</v>
      </c>
      <c r="R132" s="565">
        <f>R133+R212+R219</f>
        <v>0.74333999999999978</v>
      </c>
      <c r="T132" s="564">
        <f>T133+T212+T219</f>
        <v>1.26145</v>
      </c>
      <c r="AR132" s="562" t="s">
        <v>85</v>
      </c>
      <c r="AT132" s="563" t="s">
        <v>74</v>
      </c>
      <c r="AU132" s="563" t="s">
        <v>75</v>
      </c>
      <c r="AY132" s="562" t="s">
        <v>131</v>
      </c>
      <c r="BK132" s="561">
        <f>BK133+BK212+BK219</f>
        <v>0</v>
      </c>
    </row>
    <row r="133" spans="2:65" s="560" customFormat="1" ht="22.8" customHeight="1" x14ac:dyDescent="0.3">
      <c r="B133" s="567"/>
      <c r="D133" s="756" t="s">
        <v>74</v>
      </c>
      <c r="E133" s="758" t="s">
        <v>3819</v>
      </c>
      <c r="F133" s="758" t="s">
        <v>3820</v>
      </c>
      <c r="G133" s="755"/>
      <c r="H133" s="755"/>
      <c r="I133" s="568"/>
      <c r="J133" s="774">
        <f>BK133</f>
        <v>0</v>
      </c>
      <c r="L133" s="567"/>
      <c r="M133" s="566"/>
      <c r="P133" s="565">
        <f>SUM(P134:P211)</f>
        <v>0</v>
      </c>
      <c r="R133" s="565">
        <f>SUM(R134:R211)</f>
        <v>0.72633999999999976</v>
      </c>
      <c r="T133" s="564">
        <f>SUM(T134:T211)</f>
        <v>1.26145</v>
      </c>
      <c r="AR133" s="562" t="s">
        <v>85</v>
      </c>
      <c r="AT133" s="563" t="s">
        <v>74</v>
      </c>
      <c r="AU133" s="563" t="s">
        <v>83</v>
      </c>
      <c r="AY133" s="562" t="s">
        <v>131</v>
      </c>
      <c r="BK133" s="561">
        <f>SUM(BK134:BK211)</f>
        <v>0</v>
      </c>
    </row>
    <row r="134" spans="2:65" s="539" customFormat="1" ht="24.2" customHeight="1" x14ac:dyDescent="0.25">
      <c r="B134" s="557"/>
      <c r="C134" s="556" t="s">
        <v>83</v>
      </c>
      <c r="D134" s="759" t="s">
        <v>133</v>
      </c>
      <c r="E134" s="760" t="s">
        <v>3821</v>
      </c>
      <c r="F134" s="761" t="s">
        <v>3822</v>
      </c>
      <c r="G134" s="762" t="s">
        <v>278</v>
      </c>
      <c r="H134" s="763">
        <v>6</v>
      </c>
      <c r="I134" s="555"/>
      <c r="J134" s="775">
        <f>ROUND(I134*H134,2)</f>
        <v>0</v>
      </c>
      <c r="K134" s="554"/>
      <c r="L134" s="540"/>
      <c r="M134" s="553" t="s">
        <v>3</v>
      </c>
      <c r="N134" s="552" t="s">
        <v>46</v>
      </c>
      <c r="P134" s="551">
        <f>O134*H134</f>
        <v>0</v>
      </c>
      <c r="Q134" s="551">
        <v>1.47E-3</v>
      </c>
      <c r="R134" s="551">
        <f>Q134*H134</f>
        <v>8.8199999999999997E-3</v>
      </c>
      <c r="S134" s="551">
        <v>0</v>
      </c>
      <c r="T134" s="550">
        <f>S134*H134</f>
        <v>0</v>
      </c>
      <c r="AR134" s="548" t="s">
        <v>239</v>
      </c>
      <c r="AT134" s="548" t="s">
        <v>133</v>
      </c>
      <c r="AU134" s="548" t="s">
        <v>85</v>
      </c>
      <c r="AY134" s="543" t="s">
        <v>131</v>
      </c>
      <c r="BE134" s="549">
        <f>IF(N134="základní",J134,0)</f>
        <v>0</v>
      </c>
      <c r="BF134" s="549">
        <f>IF(N134="snížená",J134,0)</f>
        <v>0</v>
      </c>
      <c r="BG134" s="549">
        <f>IF(N134="zákl. přenesená",J134,0)</f>
        <v>0</v>
      </c>
      <c r="BH134" s="549">
        <f>IF(N134="sníž. přenesená",J134,0)</f>
        <v>0</v>
      </c>
      <c r="BI134" s="549">
        <f>IF(N134="nulová",J134,0)</f>
        <v>0</v>
      </c>
      <c r="BJ134" s="543" t="s">
        <v>83</v>
      </c>
      <c r="BK134" s="549">
        <f>ROUND(I134*H134,2)</f>
        <v>0</v>
      </c>
      <c r="BL134" s="543" t="s">
        <v>239</v>
      </c>
      <c r="BM134" s="548" t="s">
        <v>3823</v>
      </c>
    </row>
    <row r="135" spans="2:65" s="539" customFormat="1" ht="17.8" x14ac:dyDescent="0.25">
      <c r="B135" s="540"/>
      <c r="D135" s="764" t="s">
        <v>2681</v>
      </c>
      <c r="E135" s="714"/>
      <c r="F135" s="765" t="s">
        <v>3824</v>
      </c>
      <c r="G135" s="714"/>
      <c r="H135" s="714"/>
      <c r="I135" s="547"/>
      <c r="J135" s="714"/>
      <c r="L135" s="540"/>
      <c r="M135" s="559"/>
      <c r="T135" s="558"/>
      <c r="AT135" s="543" t="s">
        <v>2681</v>
      </c>
      <c r="AU135" s="543" t="s">
        <v>85</v>
      </c>
    </row>
    <row r="136" spans="2:65" s="539" customFormat="1" ht="24.2" customHeight="1" x14ac:dyDescent="0.25">
      <c r="B136" s="557"/>
      <c r="C136" s="556" t="s">
        <v>85</v>
      </c>
      <c r="D136" s="759" t="s">
        <v>133</v>
      </c>
      <c r="E136" s="760" t="s">
        <v>3825</v>
      </c>
      <c r="F136" s="761" t="s">
        <v>3826</v>
      </c>
      <c r="G136" s="762" t="s">
        <v>278</v>
      </c>
      <c r="H136" s="763">
        <v>36</v>
      </c>
      <c r="I136" s="555"/>
      <c r="J136" s="775">
        <f>ROUND(I136*H136,2)</f>
        <v>0</v>
      </c>
      <c r="K136" s="554"/>
      <c r="L136" s="540"/>
      <c r="M136" s="553" t="s">
        <v>3</v>
      </c>
      <c r="N136" s="552" t="s">
        <v>46</v>
      </c>
      <c r="P136" s="551">
        <f>O136*H136</f>
        <v>0</v>
      </c>
      <c r="Q136" s="551">
        <v>1.8500000000000001E-3</v>
      </c>
      <c r="R136" s="551">
        <f>Q136*H136</f>
        <v>6.6600000000000006E-2</v>
      </c>
      <c r="S136" s="551">
        <v>0</v>
      </c>
      <c r="T136" s="550">
        <f>S136*H136</f>
        <v>0</v>
      </c>
      <c r="AR136" s="548" t="s">
        <v>239</v>
      </c>
      <c r="AT136" s="548" t="s">
        <v>133</v>
      </c>
      <c r="AU136" s="548" t="s">
        <v>85</v>
      </c>
      <c r="AY136" s="543" t="s">
        <v>131</v>
      </c>
      <c r="BE136" s="549">
        <f>IF(N136="základní",J136,0)</f>
        <v>0</v>
      </c>
      <c r="BF136" s="549">
        <f>IF(N136="snížená",J136,0)</f>
        <v>0</v>
      </c>
      <c r="BG136" s="549">
        <f>IF(N136="zákl. přenesená",J136,0)</f>
        <v>0</v>
      </c>
      <c r="BH136" s="549">
        <f>IF(N136="sníž. přenesená",J136,0)</f>
        <v>0</v>
      </c>
      <c r="BI136" s="549">
        <f>IF(N136="nulová",J136,0)</f>
        <v>0</v>
      </c>
      <c r="BJ136" s="543" t="s">
        <v>83</v>
      </c>
      <c r="BK136" s="549">
        <f>ROUND(I136*H136,2)</f>
        <v>0</v>
      </c>
      <c r="BL136" s="543" t="s">
        <v>239</v>
      </c>
      <c r="BM136" s="548" t="s">
        <v>3827</v>
      </c>
    </row>
    <row r="137" spans="2:65" s="539" customFormat="1" ht="17.8" x14ac:dyDescent="0.25">
      <c r="B137" s="540"/>
      <c r="D137" s="764" t="s">
        <v>2681</v>
      </c>
      <c r="E137" s="714"/>
      <c r="F137" s="765" t="s">
        <v>3828</v>
      </c>
      <c r="G137" s="714"/>
      <c r="H137" s="714"/>
      <c r="I137" s="547"/>
      <c r="J137" s="714"/>
      <c r="L137" s="540"/>
      <c r="M137" s="559"/>
      <c r="T137" s="558"/>
      <c r="AT137" s="543" t="s">
        <v>2681</v>
      </c>
      <c r="AU137" s="543" t="s">
        <v>85</v>
      </c>
    </row>
    <row r="138" spans="2:65" s="539" customFormat="1" ht="24.2" customHeight="1" x14ac:dyDescent="0.25">
      <c r="B138" s="557"/>
      <c r="C138" s="556" t="s">
        <v>152</v>
      </c>
      <c r="D138" s="759" t="s">
        <v>133</v>
      </c>
      <c r="E138" s="760" t="s">
        <v>3829</v>
      </c>
      <c r="F138" s="761" t="s">
        <v>3830</v>
      </c>
      <c r="G138" s="762" t="s">
        <v>278</v>
      </c>
      <c r="H138" s="763">
        <v>20</v>
      </c>
      <c r="I138" s="555"/>
      <c r="J138" s="775">
        <f>ROUND(I138*H138,2)</f>
        <v>0</v>
      </c>
      <c r="K138" s="554"/>
      <c r="L138" s="540"/>
      <c r="M138" s="553" t="s">
        <v>3</v>
      </c>
      <c r="N138" s="552" t="s">
        <v>46</v>
      </c>
      <c r="P138" s="551">
        <f>O138*H138</f>
        <v>0</v>
      </c>
      <c r="Q138" s="551">
        <v>3.96E-3</v>
      </c>
      <c r="R138" s="551">
        <f>Q138*H138</f>
        <v>7.9199999999999993E-2</v>
      </c>
      <c r="S138" s="551">
        <v>0</v>
      </c>
      <c r="T138" s="550">
        <f>S138*H138</f>
        <v>0</v>
      </c>
      <c r="AR138" s="548" t="s">
        <v>239</v>
      </c>
      <c r="AT138" s="548" t="s">
        <v>133</v>
      </c>
      <c r="AU138" s="548" t="s">
        <v>85</v>
      </c>
      <c r="AY138" s="543" t="s">
        <v>131</v>
      </c>
      <c r="BE138" s="549">
        <f>IF(N138="základní",J138,0)</f>
        <v>0</v>
      </c>
      <c r="BF138" s="549">
        <f>IF(N138="snížená",J138,0)</f>
        <v>0</v>
      </c>
      <c r="BG138" s="549">
        <f>IF(N138="zákl. přenesená",J138,0)</f>
        <v>0</v>
      </c>
      <c r="BH138" s="549">
        <f>IF(N138="sníž. přenesená",J138,0)</f>
        <v>0</v>
      </c>
      <c r="BI138" s="549">
        <f>IF(N138="nulová",J138,0)</f>
        <v>0</v>
      </c>
      <c r="BJ138" s="543" t="s">
        <v>83</v>
      </c>
      <c r="BK138" s="549">
        <f>ROUND(I138*H138,2)</f>
        <v>0</v>
      </c>
      <c r="BL138" s="543" t="s">
        <v>239</v>
      </c>
      <c r="BM138" s="548" t="s">
        <v>3831</v>
      </c>
    </row>
    <row r="139" spans="2:65" s="539" customFormat="1" ht="17.8" x14ac:dyDescent="0.25">
      <c r="B139" s="540"/>
      <c r="D139" s="764" t="s">
        <v>2681</v>
      </c>
      <c r="E139" s="714"/>
      <c r="F139" s="765" t="s">
        <v>3832</v>
      </c>
      <c r="G139" s="714"/>
      <c r="H139" s="714"/>
      <c r="I139" s="547"/>
      <c r="J139" s="714"/>
      <c r="L139" s="540"/>
      <c r="M139" s="559"/>
      <c r="T139" s="558"/>
      <c r="AT139" s="543" t="s">
        <v>2681</v>
      </c>
      <c r="AU139" s="543" t="s">
        <v>85</v>
      </c>
    </row>
    <row r="140" spans="2:65" s="539" customFormat="1" ht="24.2" customHeight="1" x14ac:dyDescent="0.25">
      <c r="B140" s="557"/>
      <c r="C140" s="556" t="s">
        <v>138</v>
      </c>
      <c r="D140" s="759" t="s">
        <v>133</v>
      </c>
      <c r="E140" s="760" t="s">
        <v>3833</v>
      </c>
      <c r="F140" s="761" t="s">
        <v>3834</v>
      </c>
      <c r="G140" s="762" t="s">
        <v>278</v>
      </c>
      <c r="H140" s="763">
        <v>20</v>
      </c>
      <c r="I140" s="555"/>
      <c r="J140" s="775">
        <f>ROUND(I140*H140,2)</f>
        <v>0</v>
      </c>
      <c r="K140" s="554"/>
      <c r="L140" s="540"/>
      <c r="M140" s="553" t="s">
        <v>3</v>
      </c>
      <c r="N140" s="552" t="s">
        <v>46</v>
      </c>
      <c r="P140" s="551">
        <f>O140*H140</f>
        <v>0</v>
      </c>
      <c r="Q140" s="551">
        <v>1.1E-4</v>
      </c>
      <c r="R140" s="551">
        <f>Q140*H140</f>
        <v>2.2000000000000001E-3</v>
      </c>
      <c r="S140" s="551">
        <v>2.15E-3</v>
      </c>
      <c r="T140" s="550">
        <f>S140*H140</f>
        <v>4.2999999999999997E-2</v>
      </c>
      <c r="AR140" s="548" t="s">
        <v>239</v>
      </c>
      <c r="AT140" s="548" t="s">
        <v>133</v>
      </c>
      <c r="AU140" s="548" t="s">
        <v>85</v>
      </c>
      <c r="AY140" s="543" t="s">
        <v>131</v>
      </c>
      <c r="BE140" s="549">
        <f>IF(N140="základní",J140,0)</f>
        <v>0</v>
      </c>
      <c r="BF140" s="549">
        <f>IF(N140="snížená",J140,0)</f>
        <v>0</v>
      </c>
      <c r="BG140" s="549">
        <f>IF(N140="zákl. přenesená",J140,0)</f>
        <v>0</v>
      </c>
      <c r="BH140" s="549">
        <f>IF(N140="sníž. přenesená",J140,0)</f>
        <v>0</v>
      </c>
      <c r="BI140" s="549">
        <f>IF(N140="nulová",J140,0)</f>
        <v>0</v>
      </c>
      <c r="BJ140" s="543" t="s">
        <v>83</v>
      </c>
      <c r="BK140" s="549">
        <f>ROUND(I140*H140,2)</f>
        <v>0</v>
      </c>
      <c r="BL140" s="543" t="s">
        <v>239</v>
      </c>
      <c r="BM140" s="548" t="s">
        <v>3835</v>
      </c>
    </row>
    <row r="141" spans="2:65" s="539" customFormat="1" ht="17.8" x14ac:dyDescent="0.25">
      <c r="B141" s="540"/>
      <c r="D141" s="764" t="s">
        <v>2681</v>
      </c>
      <c r="E141" s="714"/>
      <c r="F141" s="765" t="s">
        <v>3836</v>
      </c>
      <c r="G141" s="714"/>
      <c r="H141" s="714"/>
      <c r="I141" s="547"/>
      <c r="J141" s="714"/>
      <c r="L141" s="540"/>
      <c r="M141" s="559"/>
      <c r="T141" s="558"/>
      <c r="AT141" s="543" t="s">
        <v>2681</v>
      </c>
      <c r="AU141" s="543" t="s">
        <v>85</v>
      </c>
    </row>
    <row r="142" spans="2:65" s="539" customFormat="1" ht="24.2" customHeight="1" x14ac:dyDescent="0.25">
      <c r="B142" s="557"/>
      <c r="C142" s="556" t="s">
        <v>171</v>
      </c>
      <c r="D142" s="759" t="s">
        <v>133</v>
      </c>
      <c r="E142" s="760" t="s">
        <v>3837</v>
      </c>
      <c r="F142" s="761" t="s">
        <v>3838</v>
      </c>
      <c r="G142" s="762" t="s">
        <v>278</v>
      </c>
      <c r="H142" s="763">
        <v>40</v>
      </c>
      <c r="I142" s="555"/>
      <c r="J142" s="775">
        <f>ROUND(I142*H142,2)</f>
        <v>0</v>
      </c>
      <c r="K142" s="554"/>
      <c r="L142" s="540"/>
      <c r="M142" s="553" t="s">
        <v>3</v>
      </c>
      <c r="N142" s="552" t="s">
        <v>46</v>
      </c>
      <c r="P142" s="551">
        <f>O142*H142</f>
        <v>0</v>
      </c>
      <c r="Q142" s="551">
        <v>3.8999999999999999E-4</v>
      </c>
      <c r="R142" s="551">
        <f>Q142*H142</f>
        <v>1.5599999999999999E-2</v>
      </c>
      <c r="S142" s="551">
        <v>3.4199999999999999E-3</v>
      </c>
      <c r="T142" s="550">
        <f>S142*H142</f>
        <v>0.1368</v>
      </c>
      <c r="AR142" s="548" t="s">
        <v>239</v>
      </c>
      <c r="AT142" s="548" t="s">
        <v>133</v>
      </c>
      <c r="AU142" s="548" t="s">
        <v>85</v>
      </c>
      <c r="AY142" s="543" t="s">
        <v>131</v>
      </c>
      <c r="BE142" s="549">
        <f>IF(N142="základní",J142,0)</f>
        <v>0</v>
      </c>
      <c r="BF142" s="549">
        <f>IF(N142="snížená",J142,0)</f>
        <v>0</v>
      </c>
      <c r="BG142" s="549">
        <f>IF(N142="zákl. přenesená",J142,0)</f>
        <v>0</v>
      </c>
      <c r="BH142" s="549">
        <f>IF(N142="sníž. přenesená",J142,0)</f>
        <v>0</v>
      </c>
      <c r="BI142" s="549">
        <f>IF(N142="nulová",J142,0)</f>
        <v>0</v>
      </c>
      <c r="BJ142" s="543" t="s">
        <v>83</v>
      </c>
      <c r="BK142" s="549">
        <f>ROUND(I142*H142,2)</f>
        <v>0</v>
      </c>
      <c r="BL142" s="543" t="s">
        <v>239</v>
      </c>
      <c r="BM142" s="548" t="s">
        <v>3839</v>
      </c>
    </row>
    <row r="143" spans="2:65" s="539" customFormat="1" ht="17.8" x14ac:dyDescent="0.25">
      <c r="B143" s="540"/>
      <c r="D143" s="764" t="s">
        <v>2681</v>
      </c>
      <c r="E143" s="714"/>
      <c r="F143" s="765" t="s">
        <v>3840</v>
      </c>
      <c r="G143" s="714"/>
      <c r="H143" s="714"/>
      <c r="I143" s="547"/>
      <c r="J143" s="714"/>
      <c r="L143" s="540"/>
      <c r="M143" s="559"/>
      <c r="T143" s="558"/>
      <c r="AT143" s="543" t="s">
        <v>2681</v>
      </c>
      <c r="AU143" s="543" t="s">
        <v>85</v>
      </c>
    </row>
    <row r="144" spans="2:65" s="539" customFormat="1" ht="24.2" customHeight="1" x14ac:dyDescent="0.25">
      <c r="B144" s="557"/>
      <c r="C144" s="556" t="s">
        <v>180</v>
      </c>
      <c r="D144" s="759" t="s">
        <v>133</v>
      </c>
      <c r="E144" s="760" t="s">
        <v>3841</v>
      </c>
      <c r="F144" s="761" t="s">
        <v>3842</v>
      </c>
      <c r="G144" s="762" t="s">
        <v>278</v>
      </c>
      <c r="H144" s="763">
        <v>1</v>
      </c>
      <c r="I144" s="555"/>
      <c r="J144" s="775">
        <f>ROUND(I144*H144,2)</f>
        <v>0</v>
      </c>
      <c r="K144" s="554"/>
      <c r="L144" s="540"/>
      <c r="M144" s="553" t="s">
        <v>3</v>
      </c>
      <c r="N144" s="552" t="s">
        <v>46</v>
      </c>
      <c r="P144" s="551">
        <f>O144*H144</f>
        <v>0</v>
      </c>
      <c r="Q144" s="551">
        <v>4.9300000000000004E-3</v>
      </c>
      <c r="R144" s="551">
        <f>Q144*H144</f>
        <v>4.9300000000000004E-3</v>
      </c>
      <c r="S144" s="551">
        <v>0</v>
      </c>
      <c r="T144" s="550">
        <f>S144*H144</f>
        <v>0</v>
      </c>
      <c r="AR144" s="548" t="s">
        <v>239</v>
      </c>
      <c r="AT144" s="548" t="s">
        <v>133</v>
      </c>
      <c r="AU144" s="548" t="s">
        <v>85</v>
      </c>
      <c r="AY144" s="543" t="s">
        <v>131</v>
      </c>
      <c r="BE144" s="549">
        <f>IF(N144="základní",J144,0)</f>
        <v>0</v>
      </c>
      <c r="BF144" s="549">
        <f>IF(N144="snížená",J144,0)</f>
        <v>0</v>
      </c>
      <c r="BG144" s="549">
        <f>IF(N144="zákl. přenesená",J144,0)</f>
        <v>0</v>
      </c>
      <c r="BH144" s="549">
        <f>IF(N144="sníž. přenesená",J144,0)</f>
        <v>0</v>
      </c>
      <c r="BI144" s="549">
        <f>IF(N144="nulová",J144,0)</f>
        <v>0</v>
      </c>
      <c r="BJ144" s="543" t="s">
        <v>83</v>
      </c>
      <c r="BK144" s="549">
        <f>ROUND(I144*H144,2)</f>
        <v>0</v>
      </c>
      <c r="BL144" s="543" t="s">
        <v>239</v>
      </c>
      <c r="BM144" s="548" t="s">
        <v>3843</v>
      </c>
    </row>
    <row r="145" spans="2:65" s="539" customFormat="1" ht="17.8" x14ac:dyDescent="0.25">
      <c r="B145" s="540"/>
      <c r="D145" s="764" t="s">
        <v>2681</v>
      </c>
      <c r="E145" s="714"/>
      <c r="F145" s="765" t="s">
        <v>3844</v>
      </c>
      <c r="G145" s="714"/>
      <c r="H145" s="714"/>
      <c r="I145" s="547"/>
      <c r="J145" s="714"/>
      <c r="L145" s="540"/>
      <c r="M145" s="559"/>
      <c r="T145" s="558"/>
      <c r="AT145" s="543" t="s">
        <v>2681</v>
      </c>
      <c r="AU145" s="543" t="s">
        <v>85</v>
      </c>
    </row>
    <row r="146" spans="2:65" s="539" customFormat="1" ht="24.2" customHeight="1" x14ac:dyDescent="0.25">
      <c r="B146" s="557"/>
      <c r="C146" s="556" t="s">
        <v>185</v>
      </c>
      <c r="D146" s="759" t="s">
        <v>133</v>
      </c>
      <c r="E146" s="760" t="s">
        <v>3845</v>
      </c>
      <c r="F146" s="761" t="s">
        <v>3846</v>
      </c>
      <c r="G146" s="762" t="s">
        <v>278</v>
      </c>
      <c r="H146" s="763">
        <v>24</v>
      </c>
      <c r="I146" s="555"/>
      <c r="J146" s="775">
        <f>ROUND(I146*H146,2)</f>
        <v>0</v>
      </c>
      <c r="K146" s="554"/>
      <c r="L146" s="540"/>
      <c r="M146" s="553" t="s">
        <v>3</v>
      </c>
      <c r="N146" s="552" t="s">
        <v>46</v>
      </c>
      <c r="P146" s="551">
        <f>O146*H146</f>
        <v>0</v>
      </c>
      <c r="Q146" s="551">
        <v>8.8800000000000007E-3</v>
      </c>
      <c r="R146" s="551">
        <f>Q146*H146</f>
        <v>0.21312000000000003</v>
      </c>
      <c r="S146" s="551">
        <v>0</v>
      </c>
      <c r="T146" s="550">
        <f>S146*H146</f>
        <v>0</v>
      </c>
      <c r="AR146" s="548" t="s">
        <v>239</v>
      </c>
      <c r="AT146" s="548" t="s">
        <v>133</v>
      </c>
      <c r="AU146" s="548" t="s">
        <v>85</v>
      </c>
      <c r="AY146" s="543" t="s">
        <v>131</v>
      </c>
      <c r="BE146" s="549">
        <f>IF(N146="základní",J146,0)</f>
        <v>0</v>
      </c>
      <c r="BF146" s="549">
        <f>IF(N146="snížená",J146,0)</f>
        <v>0</v>
      </c>
      <c r="BG146" s="549">
        <f>IF(N146="zákl. přenesená",J146,0)</f>
        <v>0</v>
      </c>
      <c r="BH146" s="549">
        <f>IF(N146="sníž. přenesená",J146,0)</f>
        <v>0</v>
      </c>
      <c r="BI146" s="549">
        <f>IF(N146="nulová",J146,0)</f>
        <v>0</v>
      </c>
      <c r="BJ146" s="543" t="s">
        <v>83</v>
      </c>
      <c r="BK146" s="549">
        <f>ROUND(I146*H146,2)</f>
        <v>0</v>
      </c>
      <c r="BL146" s="543" t="s">
        <v>239</v>
      </c>
      <c r="BM146" s="548" t="s">
        <v>3847</v>
      </c>
    </row>
    <row r="147" spans="2:65" s="539" customFormat="1" ht="17.8" x14ac:dyDescent="0.25">
      <c r="B147" s="540"/>
      <c r="D147" s="764" t="s">
        <v>2681</v>
      </c>
      <c r="E147" s="714"/>
      <c r="F147" s="765" t="s">
        <v>3848</v>
      </c>
      <c r="G147" s="714"/>
      <c r="H147" s="714"/>
      <c r="I147" s="547"/>
      <c r="J147" s="714"/>
      <c r="L147" s="540"/>
      <c r="M147" s="559"/>
      <c r="T147" s="558"/>
      <c r="AT147" s="543" t="s">
        <v>2681</v>
      </c>
      <c r="AU147" s="543" t="s">
        <v>85</v>
      </c>
    </row>
    <row r="148" spans="2:65" s="539" customFormat="1" ht="21.75" customHeight="1" x14ac:dyDescent="0.25">
      <c r="B148" s="557"/>
      <c r="C148" s="556" t="s">
        <v>149</v>
      </c>
      <c r="D148" s="759" t="s">
        <v>133</v>
      </c>
      <c r="E148" s="760" t="s">
        <v>3849</v>
      </c>
      <c r="F148" s="761" t="s">
        <v>3850</v>
      </c>
      <c r="G148" s="762" t="s">
        <v>194</v>
      </c>
      <c r="H148" s="763">
        <v>1</v>
      </c>
      <c r="I148" s="555"/>
      <c r="J148" s="775">
        <f>ROUND(I148*H148,2)</f>
        <v>0</v>
      </c>
      <c r="K148" s="554"/>
      <c r="L148" s="540"/>
      <c r="M148" s="553" t="s">
        <v>3</v>
      </c>
      <c r="N148" s="552" t="s">
        <v>46</v>
      </c>
      <c r="P148" s="551">
        <f>O148*H148</f>
        <v>0</v>
      </c>
      <c r="Q148" s="551">
        <v>5.8999999999999999E-3</v>
      </c>
      <c r="R148" s="551">
        <f>Q148*H148</f>
        <v>5.8999999999999999E-3</v>
      </c>
      <c r="S148" s="551">
        <v>0</v>
      </c>
      <c r="T148" s="550">
        <f>S148*H148</f>
        <v>0</v>
      </c>
      <c r="AR148" s="548" t="s">
        <v>239</v>
      </c>
      <c r="AT148" s="548" t="s">
        <v>133</v>
      </c>
      <c r="AU148" s="548" t="s">
        <v>85</v>
      </c>
      <c r="AY148" s="543" t="s">
        <v>131</v>
      </c>
      <c r="BE148" s="549">
        <f>IF(N148="základní",J148,0)</f>
        <v>0</v>
      </c>
      <c r="BF148" s="549">
        <f>IF(N148="snížená",J148,0)</f>
        <v>0</v>
      </c>
      <c r="BG148" s="549">
        <f>IF(N148="zákl. přenesená",J148,0)</f>
        <v>0</v>
      </c>
      <c r="BH148" s="549">
        <f>IF(N148="sníž. přenesená",J148,0)</f>
        <v>0</v>
      </c>
      <c r="BI148" s="549">
        <f>IF(N148="nulová",J148,0)</f>
        <v>0</v>
      </c>
      <c r="BJ148" s="543" t="s">
        <v>83</v>
      </c>
      <c r="BK148" s="549">
        <f>ROUND(I148*H148,2)</f>
        <v>0</v>
      </c>
      <c r="BL148" s="543" t="s">
        <v>239</v>
      </c>
      <c r="BM148" s="548" t="s">
        <v>3851</v>
      </c>
    </row>
    <row r="149" spans="2:65" s="539" customFormat="1" ht="17.8" x14ac:dyDescent="0.25">
      <c r="B149" s="540"/>
      <c r="D149" s="764" t="s">
        <v>2681</v>
      </c>
      <c r="E149" s="714"/>
      <c r="F149" s="765" t="s">
        <v>3852</v>
      </c>
      <c r="G149" s="714"/>
      <c r="H149" s="714"/>
      <c r="I149" s="547"/>
      <c r="J149" s="714"/>
      <c r="L149" s="540"/>
      <c r="M149" s="559"/>
      <c r="T149" s="558"/>
      <c r="AT149" s="543" t="s">
        <v>2681</v>
      </c>
      <c r="AU149" s="543" t="s">
        <v>85</v>
      </c>
    </row>
    <row r="150" spans="2:65" s="539" customFormat="1" ht="16.5" customHeight="1" x14ac:dyDescent="0.25">
      <c r="B150" s="557"/>
      <c r="C150" s="556" t="s">
        <v>169</v>
      </c>
      <c r="D150" s="759" t="s">
        <v>133</v>
      </c>
      <c r="E150" s="760" t="s">
        <v>3853</v>
      </c>
      <c r="F150" s="761" t="s">
        <v>3854</v>
      </c>
      <c r="G150" s="762" t="s">
        <v>278</v>
      </c>
      <c r="H150" s="763">
        <v>1</v>
      </c>
      <c r="I150" s="555"/>
      <c r="J150" s="775">
        <f>ROUND(I150*H150,2)</f>
        <v>0</v>
      </c>
      <c r="K150" s="554"/>
      <c r="L150" s="540"/>
      <c r="M150" s="553" t="s">
        <v>3</v>
      </c>
      <c r="N150" s="552" t="s">
        <v>46</v>
      </c>
      <c r="P150" s="551">
        <f>O150*H150</f>
        <v>0</v>
      </c>
      <c r="Q150" s="551">
        <v>1.171E-2</v>
      </c>
      <c r="R150" s="551">
        <f>Q150*H150</f>
        <v>1.171E-2</v>
      </c>
      <c r="S150" s="551">
        <v>0</v>
      </c>
      <c r="T150" s="550">
        <f>S150*H150</f>
        <v>0</v>
      </c>
      <c r="AR150" s="548" t="s">
        <v>239</v>
      </c>
      <c r="AT150" s="548" t="s">
        <v>133</v>
      </c>
      <c r="AU150" s="548" t="s">
        <v>85</v>
      </c>
      <c r="AY150" s="543" t="s">
        <v>131</v>
      </c>
      <c r="BE150" s="549">
        <f>IF(N150="základní",J150,0)</f>
        <v>0</v>
      </c>
      <c r="BF150" s="549">
        <f>IF(N150="snížená",J150,0)</f>
        <v>0</v>
      </c>
      <c r="BG150" s="549">
        <f>IF(N150="zákl. přenesená",J150,0)</f>
        <v>0</v>
      </c>
      <c r="BH150" s="549">
        <f>IF(N150="sníž. přenesená",J150,0)</f>
        <v>0</v>
      </c>
      <c r="BI150" s="549">
        <f>IF(N150="nulová",J150,0)</f>
        <v>0</v>
      </c>
      <c r="BJ150" s="543" t="s">
        <v>83</v>
      </c>
      <c r="BK150" s="549">
        <f>ROUND(I150*H150,2)</f>
        <v>0</v>
      </c>
      <c r="BL150" s="543" t="s">
        <v>239</v>
      </c>
      <c r="BM150" s="548" t="s">
        <v>3855</v>
      </c>
    </row>
    <row r="151" spans="2:65" s="539" customFormat="1" ht="17.8" x14ac:dyDescent="0.25">
      <c r="B151" s="540"/>
      <c r="D151" s="764" t="s">
        <v>2681</v>
      </c>
      <c r="E151" s="714"/>
      <c r="F151" s="765" t="s">
        <v>3856</v>
      </c>
      <c r="G151" s="714"/>
      <c r="H151" s="714"/>
      <c r="I151" s="547"/>
      <c r="J151" s="714"/>
      <c r="L151" s="540"/>
      <c r="M151" s="559"/>
      <c r="T151" s="558"/>
      <c r="AT151" s="543" t="s">
        <v>2681</v>
      </c>
      <c r="AU151" s="543" t="s">
        <v>85</v>
      </c>
    </row>
    <row r="152" spans="2:65" s="539" customFormat="1" ht="24.2" customHeight="1" x14ac:dyDescent="0.25">
      <c r="B152" s="557"/>
      <c r="C152" s="556" t="s">
        <v>205</v>
      </c>
      <c r="D152" s="759" t="s">
        <v>133</v>
      </c>
      <c r="E152" s="760" t="s">
        <v>3857</v>
      </c>
      <c r="F152" s="761" t="s">
        <v>3858</v>
      </c>
      <c r="G152" s="762" t="s">
        <v>278</v>
      </c>
      <c r="H152" s="763">
        <v>10</v>
      </c>
      <c r="I152" s="555"/>
      <c r="J152" s="775">
        <f>ROUND(I152*H152,2)</f>
        <v>0</v>
      </c>
      <c r="K152" s="554"/>
      <c r="L152" s="540"/>
      <c r="M152" s="553" t="s">
        <v>3</v>
      </c>
      <c r="N152" s="552" t="s">
        <v>46</v>
      </c>
      <c r="P152" s="551">
        <f>O152*H152</f>
        <v>0</v>
      </c>
      <c r="Q152" s="551">
        <v>2.4000000000000001E-4</v>
      </c>
      <c r="R152" s="551">
        <f>Q152*H152</f>
        <v>2.4000000000000002E-3</v>
      </c>
      <c r="S152" s="551">
        <v>5.5300000000000002E-3</v>
      </c>
      <c r="T152" s="550">
        <f>S152*H152</f>
        <v>5.5300000000000002E-2</v>
      </c>
      <c r="AR152" s="548" t="s">
        <v>239</v>
      </c>
      <c r="AT152" s="548" t="s">
        <v>133</v>
      </c>
      <c r="AU152" s="548" t="s">
        <v>85</v>
      </c>
      <c r="AY152" s="543" t="s">
        <v>131</v>
      </c>
      <c r="BE152" s="549">
        <f>IF(N152="základní",J152,0)</f>
        <v>0</v>
      </c>
      <c r="BF152" s="549">
        <f>IF(N152="snížená",J152,0)</f>
        <v>0</v>
      </c>
      <c r="BG152" s="549">
        <f>IF(N152="zákl. přenesená",J152,0)</f>
        <v>0</v>
      </c>
      <c r="BH152" s="549">
        <f>IF(N152="sníž. přenesená",J152,0)</f>
        <v>0</v>
      </c>
      <c r="BI152" s="549">
        <f>IF(N152="nulová",J152,0)</f>
        <v>0</v>
      </c>
      <c r="BJ152" s="543" t="s">
        <v>83</v>
      </c>
      <c r="BK152" s="549">
        <f>ROUND(I152*H152,2)</f>
        <v>0</v>
      </c>
      <c r="BL152" s="543" t="s">
        <v>239</v>
      </c>
      <c r="BM152" s="548" t="s">
        <v>3859</v>
      </c>
    </row>
    <row r="153" spans="2:65" s="539" customFormat="1" ht="17.8" x14ac:dyDescent="0.25">
      <c r="B153" s="540"/>
      <c r="D153" s="764" t="s">
        <v>2681</v>
      </c>
      <c r="E153" s="714"/>
      <c r="F153" s="765" t="s">
        <v>3860</v>
      </c>
      <c r="G153" s="714"/>
      <c r="H153" s="714"/>
      <c r="I153" s="547"/>
      <c r="J153" s="714"/>
      <c r="L153" s="540"/>
      <c r="M153" s="559"/>
      <c r="T153" s="558"/>
      <c r="AT153" s="543" t="s">
        <v>2681</v>
      </c>
      <c r="AU153" s="543" t="s">
        <v>85</v>
      </c>
    </row>
    <row r="154" spans="2:65" s="539" customFormat="1" ht="24.2" customHeight="1" x14ac:dyDescent="0.25">
      <c r="B154" s="557"/>
      <c r="C154" s="556" t="s">
        <v>210</v>
      </c>
      <c r="D154" s="759" t="s">
        <v>133</v>
      </c>
      <c r="E154" s="760" t="s">
        <v>3861</v>
      </c>
      <c r="F154" s="761" t="s">
        <v>3862</v>
      </c>
      <c r="G154" s="762" t="s">
        <v>278</v>
      </c>
      <c r="H154" s="763">
        <v>35</v>
      </c>
      <c r="I154" s="555"/>
      <c r="J154" s="775">
        <f>ROUND(I154*H154,2)</f>
        <v>0</v>
      </c>
      <c r="K154" s="554"/>
      <c r="L154" s="540"/>
      <c r="M154" s="553" t="s">
        <v>3</v>
      </c>
      <c r="N154" s="552" t="s">
        <v>46</v>
      </c>
      <c r="P154" s="551">
        <f>O154*H154</f>
        <v>0</v>
      </c>
      <c r="Q154" s="551">
        <v>3.5E-4</v>
      </c>
      <c r="R154" s="551">
        <f>Q154*H154</f>
        <v>1.225E-2</v>
      </c>
      <c r="S154" s="551">
        <v>9.8099999999999993E-3</v>
      </c>
      <c r="T154" s="550">
        <f>S154*H154</f>
        <v>0.34334999999999999</v>
      </c>
      <c r="AR154" s="548" t="s">
        <v>239</v>
      </c>
      <c r="AT154" s="548" t="s">
        <v>133</v>
      </c>
      <c r="AU154" s="548" t="s">
        <v>85</v>
      </c>
      <c r="AY154" s="543" t="s">
        <v>131</v>
      </c>
      <c r="BE154" s="549">
        <f>IF(N154="základní",J154,0)</f>
        <v>0</v>
      </c>
      <c r="BF154" s="549">
        <f>IF(N154="snížená",J154,0)</f>
        <v>0</v>
      </c>
      <c r="BG154" s="549">
        <f>IF(N154="zákl. přenesená",J154,0)</f>
        <v>0</v>
      </c>
      <c r="BH154" s="549">
        <f>IF(N154="sníž. přenesená",J154,0)</f>
        <v>0</v>
      </c>
      <c r="BI154" s="549">
        <f>IF(N154="nulová",J154,0)</f>
        <v>0</v>
      </c>
      <c r="BJ154" s="543" t="s">
        <v>83</v>
      </c>
      <c r="BK154" s="549">
        <f>ROUND(I154*H154,2)</f>
        <v>0</v>
      </c>
      <c r="BL154" s="543" t="s">
        <v>239</v>
      </c>
      <c r="BM154" s="548" t="s">
        <v>3863</v>
      </c>
    </row>
    <row r="155" spans="2:65" s="539" customFormat="1" ht="17.8" x14ac:dyDescent="0.25">
      <c r="B155" s="540"/>
      <c r="D155" s="764" t="s">
        <v>2681</v>
      </c>
      <c r="E155" s="714"/>
      <c r="F155" s="765" t="s">
        <v>3864</v>
      </c>
      <c r="G155" s="714"/>
      <c r="H155" s="714"/>
      <c r="I155" s="547"/>
      <c r="J155" s="714"/>
      <c r="L155" s="540"/>
      <c r="M155" s="559"/>
      <c r="T155" s="558"/>
      <c r="AT155" s="543" t="s">
        <v>2681</v>
      </c>
      <c r="AU155" s="543" t="s">
        <v>85</v>
      </c>
    </row>
    <row r="156" spans="2:65" s="539" customFormat="1" ht="24.2" customHeight="1" x14ac:dyDescent="0.25">
      <c r="B156" s="557"/>
      <c r="C156" s="556" t="s">
        <v>215</v>
      </c>
      <c r="D156" s="759" t="s">
        <v>133</v>
      </c>
      <c r="E156" s="760" t="s">
        <v>3865</v>
      </c>
      <c r="F156" s="761" t="s">
        <v>3866</v>
      </c>
      <c r="G156" s="762" t="s">
        <v>278</v>
      </c>
      <c r="H156" s="763">
        <v>20</v>
      </c>
      <c r="I156" s="555"/>
      <c r="J156" s="775">
        <f>ROUND(I156*H156,2)</f>
        <v>0</v>
      </c>
      <c r="K156" s="554"/>
      <c r="L156" s="540"/>
      <c r="M156" s="553" t="s">
        <v>3</v>
      </c>
      <c r="N156" s="552" t="s">
        <v>46</v>
      </c>
      <c r="P156" s="551">
        <f>O156*H156</f>
        <v>0</v>
      </c>
      <c r="Q156" s="551">
        <v>5.5000000000000003E-4</v>
      </c>
      <c r="R156" s="551">
        <f>Q156*H156</f>
        <v>1.1000000000000001E-2</v>
      </c>
      <c r="S156" s="551">
        <v>1.6480000000000002E-2</v>
      </c>
      <c r="T156" s="550">
        <f>S156*H156</f>
        <v>0.3296</v>
      </c>
      <c r="AR156" s="548" t="s">
        <v>239</v>
      </c>
      <c r="AT156" s="548" t="s">
        <v>133</v>
      </c>
      <c r="AU156" s="548" t="s">
        <v>85</v>
      </c>
      <c r="AY156" s="543" t="s">
        <v>131</v>
      </c>
      <c r="BE156" s="549">
        <f>IF(N156="základní",J156,0)</f>
        <v>0</v>
      </c>
      <c r="BF156" s="549">
        <f>IF(N156="snížená",J156,0)</f>
        <v>0</v>
      </c>
      <c r="BG156" s="549">
        <f>IF(N156="zákl. přenesená",J156,0)</f>
        <v>0</v>
      </c>
      <c r="BH156" s="549">
        <f>IF(N156="sníž. přenesená",J156,0)</f>
        <v>0</v>
      </c>
      <c r="BI156" s="549">
        <f>IF(N156="nulová",J156,0)</f>
        <v>0</v>
      </c>
      <c r="BJ156" s="543" t="s">
        <v>83</v>
      </c>
      <c r="BK156" s="549">
        <f>ROUND(I156*H156,2)</f>
        <v>0</v>
      </c>
      <c r="BL156" s="543" t="s">
        <v>239</v>
      </c>
      <c r="BM156" s="548" t="s">
        <v>3867</v>
      </c>
    </row>
    <row r="157" spans="2:65" s="539" customFormat="1" ht="17.8" x14ac:dyDescent="0.25">
      <c r="B157" s="540"/>
      <c r="D157" s="764" t="s">
        <v>2681</v>
      </c>
      <c r="E157" s="714"/>
      <c r="F157" s="765" t="s">
        <v>3868</v>
      </c>
      <c r="G157" s="714"/>
      <c r="H157" s="714"/>
      <c r="I157" s="547"/>
      <c r="J157" s="714"/>
      <c r="L157" s="540"/>
      <c r="M157" s="559"/>
      <c r="T157" s="558"/>
      <c r="AT157" s="543" t="s">
        <v>2681</v>
      </c>
      <c r="AU157" s="543" t="s">
        <v>85</v>
      </c>
    </row>
    <row r="158" spans="2:65" s="539" customFormat="1" ht="21.75" customHeight="1" x14ac:dyDescent="0.25">
      <c r="B158" s="557"/>
      <c r="C158" s="556" t="s">
        <v>221</v>
      </c>
      <c r="D158" s="759" t="s">
        <v>133</v>
      </c>
      <c r="E158" s="760" t="s">
        <v>3869</v>
      </c>
      <c r="F158" s="761" t="s">
        <v>3870</v>
      </c>
      <c r="G158" s="762" t="s">
        <v>278</v>
      </c>
      <c r="H158" s="763">
        <v>10</v>
      </c>
      <c r="I158" s="555"/>
      <c r="J158" s="775">
        <f>ROUND(I158*H158,2)</f>
        <v>0</v>
      </c>
      <c r="K158" s="554"/>
      <c r="L158" s="540"/>
      <c r="M158" s="553" t="s">
        <v>3</v>
      </c>
      <c r="N158" s="552" t="s">
        <v>46</v>
      </c>
      <c r="P158" s="551">
        <f>O158*H158</f>
        <v>0</v>
      </c>
      <c r="Q158" s="551">
        <v>7.3999999999999999E-4</v>
      </c>
      <c r="R158" s="551">
        <f>Q158*H158</f>
        <v>7.4000000000000003E-3</v>
      </c>
      <c r="S158" s="551">
        <v>3.5340000000000003E-2</v>
      </c>
      <c r="T158" s="550">
        <f>S158*H158</f>
        <v>0.35340000000000005</v>
      </c>
      <c r="AR158" s="548" t="s">
        <v>239</v>
      </c>
      <c r="AT158" s="548" t="s">
        <v>133</v>
      </c>
      <c r="AU158" s="548" t="s">
        <v>85</v>
      </c>
      <c r="AY158" s="543" t="s">
        <v>131</v>
      </c>
      <c r="BE158" s="549">
        <f>IF(N158="základní",J158,0)</f>
        <v>0</v>
      </c>
      <c r="BF158" s="549">
        <f>IF(N158="snížená",J158,0)</f>
        <v>0</v>
      </c>
      <c r="BG158" s="549">
        <f>IF(N158="zákl. přenesená",J158,0)</f>
        <v>0</v>
      </c>
      <c r="BH158" s="549">
        <f>IF(N158="sníž. přenesená",J158,0)</f>
        <v>0</v>
      </c>
      <c r="BI158" s="549">
        <f>IF(N158="nulová",J158,0)</f>
        <v>0</v>
      </c>
      <c r="BJ158" s="543" t="s">
        <v>83</v>
      </c>
      <c r="BK158" s="549">
        <f>ROUND(I158*H158,2)</f>
        <v>0</v>
      </c>
      <c r="BL158" s="543" t="s">
        <v>239</v>
      </c>
      <c r="BM158" s="548" t="s">
        <v>3871</v>
      </c>
    </row>
    <row r="159" spans="2:65" s="539" customFormat="1" x14ac:dyDescent="0.25">
      <c r="B159" s="540"/>
      <c r="D159" s="764" t="s">
        <v>2681</v>
      </c>
      <c r="E159" s="714"/>
      <c r="F159" s="765" t="s">
        <v>3872</v>
      </c>
      <c r="G159" s="714"/>
      <c r="H159" s="714"/>
      <c r="I159" s="547"/>
      <c r="J159" s="714"/>
      <c r="L159" s="540"/>
      <c r="M159" s="559"/>
      <c r="T159" s="558"/>
      <c r="AT159" s="543" t="s">
        <v>2681</v>
      </c>
      <c r="AU159" s="543" t="s">
        <v>85</v>
      </c>
    </row>
    <row r="160" spans="2:65" s="539" customFormat="1" ht="24.2" customHeight="1" x14ac:dyDescent="0.25">
      <c r="B160" s="557"/>
      <c r="C160" s="556" t="s">
        <v>228</v>
      </c>
      <c r="D160" s="759" t="s">
        <v>133</v>
      </c>
      <c r="E160" s="760" t="s">
        <v>3873</v>
      </c>
      <c r="F160" s="761" t="s">
        <v>3874</v>
      </c>
      <c r="G160" s="762" t="s">
        <v>291</v>
      </c>
      <c r="H160" s="763">
        <v>3</v>
      </c>
      <c r="I160" s="555"/>
      <c r="J160" s="775">
        <f>ROUND(I160*H160,2)</f>
        <v>0</v>
      </c>
      <c r="K160" s="554"/>
      <c r="L160" s="540"/>
      <c r="M160" s="553" t="s">
        <v>3</v>
      </c>
      <c r="N160" s="552" t="s">
        <v>46</v>
      </c>
      <c r="P160" s="551">
        <f>O160*H160</f>
        <v>0</v>
      </c>
      <c r="Q160" s="551">
        <v>6.79E-3</v>
      </c>
      <c r="R160" s="551">
        <f>Q160*H160</f>
        <v>2.0369999999999999E-2</v>
      </c>
      <c r="S160" s="551">
        <v>0</v>
      </c>
      <c r="T160" s="550">
        <f>S160*H160</f>
        <v>0</v>
      </c>
      <c r="AR160" s="548" t="s">
        <v>239</v>
      </c>
      <c r="AT160" s="548" t="s">
        <v>133</v>
      </c>
      <c r="AU160" s="548" t="s">
        <v>85</v>
      </c>
      <c r="AY160" s="543" t="s">
        <v>131</v>
      </c>
      <c r="BE160" s="549">
        <f>IF(N160="základní",J160,0)</f>
        <v>0</v>
      </c>
      <c r="BF160" s="549">
        <f>IF(N160="snížená",J160,0)</f>
        <v>0</v>
      </c>
      <c r="BG160" s="549">
        <f>IF(N160="zákl. přenesená",J160,0)</f>
        <v>0</v>
      </c>
      <c r="BH160" s="549">
        <f>IF(N160="sníž. přenesená",J160,0)</f>
        <v>0</v>
      </c>
      <c r="BI160" s="549">
        <f>IF(N160="nulová",J160,0)</f>
        <v>0</v>
      </c>
      <c r="BJ160" s="543" t="s">
        <v>83</v>
      </c>
      <c r="BK160" s="549">
        <f>ROUND(I160*H160,2)</f>
        <v>0</v>
      </c>
      <c r="BL160" s="543" t="s">
        <v>239</v>
      </c>
      <c r="BM160" s="548" t="s">
        <v>3875</v>
      </c>
    </row>
    <row r="161" spans="2:65" s="539" customFormat="1" ht="26.65" x14ac:dyDescent="0.25">
      <c r="B161" s="540"/>
      <c r="D161" s="764" t="s">
        <v>2681</v>
      </c>
      <c r="E161" s="714"/>
      <c r="F161" s="765" t="s">
        <v>3876</v>
      </c>
      <c r="G161" s="714"/>
      <c r="H161" s="714"/>
      <c r="I161" s="547"/>
      <c r="J161" s="714"/>
      <c r="L161" s="540"/>
      <c r="M161" s="559"/>
      <c r="T161" s="558"/>
      <c r="AT161" s="543" t="s">
        <v>2681</v>
      </c>
      <c r="AU161" s="543" t="s">
        <v>85</v>
      </c>
    </row>
    <row r="162" spans="2:65" s="539" customFormat="1" ht="16.5" customHeight="1" x14ac:dyDescent="0.25">
      <c r="B162" s="557"/>
      <c r="C162" s="556" t="s">
        <v>9</v>
      </c>
      <c r="D162" s="759" t="s">
        <v>133</v>
      </c>
      <c r="E162" s="760" t="s">
        <v>3877</v>
      </c>
      <c r="F162" s="761" t="s">
        <v>3878</v>
      </c>
      <c r="G162" s="762" t="s">
        <v>194</v>
      </c>
      <c r="H162" s="763">
        <v>1</v>
      </c>
      <c r="I162" s="555"/>
      <c r="J162" s="775">
        <f>ROUND(I162*H162,2)</f>
        <v>0</v>
      </c>
      <c r="K162" s="554"/>
      <c r="L162" s="540"/>
      <c r="M162" s="553" t="s">
        <v>3</v>
      </c>
      <c r="N162" s="552" t="s">
        <v>46</v>
      </c>
      <c r="P162" s="551">
        <f>O162*H162</f>
        <v>0</v>
      </c>
      <c r="Q162" s="551">
        <v>1.2999999999999999E-4</v>
      </c>
      <c r="R162" s="551">
        <f>Q162*H162</f>
        <v>1.2999999999999999E-4</v>
      </c>
      <c r="S162" s="551">
        <v>0</v>
      </c>
      <c r="T162" s="550">
        <f>S162*H162</f>
        <v>0</v>
      </c>
      <c r="AR162" s="548" t="s">
        <v>239</v>
      </c>
      <c r="AT162" s="548" t="s">
        <v>133</v>
      </c>
      <c r="AU162" s="548" t="s">
        <v>85</v>
      </c>
      <c r="AY162" s="543" t="s">
        <v>131</v>
      </c>
      <c r="BE162" s="549">
        <f>IF(N162="základní",J162,0)</f>
        <v>0</v>
      </c>
      <c r="BF162" s="549">
        <f>IF(N162="snížená",J162,0)</f>
        <v>0</v>
      </c>
      <c r="BG162" s="549">
        <f>IF(N162="zákl. přenesená",J162,0)</f>
        <v>0</v>
      </c>
      <c r="BH162" s="549">
        <f>IF(N162="sníž. přenesená",J162,0)</f>
        <v>0</v>
      </c>
      <c r="BI162" s="549">
        <f>IF(N162="nulová",J162,0)</f>
        <v>0</v>
      </c>
      <c r="BJ162" s="543" t="s">
        <v>83</v>
      </c>
      <c r="BK162" s="549">
        <f>ROUND(I162*H162,2)</f>
        <v>0</v>
      </c>
      <c r="BL162" s="543" t="s">
        <v>239</v>
      </c>
      <c r="BM162" s="548" t="s">
        <v>3879</v>
      </c>
    </row>
    <row r="163" spans="2:65" s="539" customFormat="1" ht="17.8" x14ac:dyDescent="0.25">
      <c r="B163" s="540"/>
      <c r="D163" s="764" t="s">
        <v>2681</v>
      </c>
      <c r="E163" s="714"/>
      <c r="F163" s="765" t="s">
        <v>3880</v>
      </c>
      <c r="G163" s="714"/>
      <c r="H163" s="714"/>
      <c r="I163" s="547"/>
      <c r="J163" s="714"/>
      <c r="L163" s="540"/>
      <c r="M163" s="559"/>
      <c r="T163" s="558"/>
      <c r="AT163" s="543" t="s">
        <v>2681</v>
      </c>
      <c r="AU163" s="543" t="s">
        <v>85</v>
      </c>
    </row>
    <row r="164" spans="2:65" s="539" customFormat="1" ht="16.5" customHeight="1" x14ac:dyDescent="0.25">
      <c r="B164" s="557"/>
      <c r="C164" s="556" t="s">
        <v>239</v>
      </c>
      <c r="D164" s="759" t="s">
        <v>133</v>
      </c>
      <c r="E164" s="760" t="s">
        <v>3881</v>
      </c>
      <c r="F164" s="761" t="s">
        <v>3882</v>
      </c>
      <c r="G164" s="762" t="s">
        <v>194</v>
      </c>
      <c r="H164" s="763">
        <v>4</v>
      </c>
      <c r="I164" s="555"/>
      <c r="J164" s="775">
        <f>ROUND(I164*H164,2)</f>
        <v>0</v>
      </c>
      <c r="K164" s="554"/>
      <c r="L164" s="540"/>
      <c r="M164" s="553" t="s">
        <v>3</v>
      </c>
      <c r="N164" s="552" t="s">
        <v>46</v>
      </c>
      <c r="P164" s="551">
        <f>O164*H164</f>
        <v>0</v>
      </c>
      <c r="Q164" s="551">
        <v>2.3000000000000001E-4</v>
      </c>
      <c r="R164" s="551">
        <f>Q164*H164</f>
        <v>9.2000000000000003E-4</v>
      </c>
      <c r="S164" s="551">
        <v>0</v>
      </c>
      <c r="T164" s="550">
        <f>S164*H164</f>
        <v>0</v>
      </c>
      <c r="AR164" s="548" t="s">
        <v>239</v>
      </c>
      <c r="AT164" s="548" t="s">
        <v>133</v>
      </c>
      <c r="AU164" s="548" t="s">
        <v>85</v>
      </c>
      <c r="AY164" s="543" t="s">
        <v>131</v>
      </c>
      <c r="BE164" s="549">
        <f>IF(N164="základní",J164,0)</f>
        <v>0</v>
      </c>
      <c r="BF164" s="549">
        <f>IF(N164="snížená",J164,0)</f>
        <v>0</v>
      </c>
      <c r="BG164" s="549">
        <f>IF(N164="zákl. přenesená",J164,0)</f>
        <v>0</v>
      </c>
      <c r="BH164" s="549">
        <f>IF(N164="sníž. přenesená",J164,0)</f>
        <v>0</v>
      </c>
      <c r="BI164" s="549">
        <f>IF(N164="nulová",J164,0)</f>
        <v>0</v>
      </c>
      <c r="BJ164" s="543" t="s">
        <v>83</v>
      </c>
      <c r="BK164" s="549">
        <f>ROUND(I164*H164,2)</f>
        <v>0</v>
      </c>
      <c r="BL164" s="543" t="s">
        <v>239</v>
      </c>
      <c r="BM164" s="548" t="s">
        <v>3883</v>
      </c>
    </row>
    <row r="165" spans="2:65" s="539" customFormat="1" ht="17.8" x14ac:dyDescent="0.25">
      <c r="B165" s="540"/>
      <c r="D165" s="764" t="s">
        <v>2681</v>
      </c>
      <c r="E165" s="714"/>
      <c r="F165" s="765" t="s">
        <v>3884</v>
      </c>
      <c r="G165" s="714"/>
      <c r="H165" s="714"/>
      <c r="I165" s="547"/>
      <c r="J165" s="714"/>
      <c r="L165" s="540"/>
      <c r="M165" s="559"/>
      <c r="T165" s="558"/>
      <c r="AT165" s="543" t="s">
        <v>2681</v>
      </c>
      <c r="AU165" s="543" t="s">
        <v>85</v>
      </c>
    </row>
    <row r="166" spans="2:65" s="539" customFormat="1" ht="16.5" customHeight="1" x14ac:dyDescent="0.25">
      <c r="B166" s="557"/>
      <c r="C166" s="556" t="s">
        <v>248</v>
      </c>
      <c r="D166" s="759" t="s">
        <v>133</v>
      </c>
      <c r="E166" s="760" t="s">
        <v>3885</v>
      </c>
      <c r="F166" s="761" t="s">
        <v>3886</v>
      </c>
      <c r="G166" s="762" t="s">
        <v>194</v>
      </c>
      <c r="H166" s="763">
        <v>3</v>
      </c>
      <c r="I166" s="555"/>
      <c r="J166" s="775">
        <f>ROUND(I166*H166,2)</f>
        <v>0</v>
      </c>
      <c r="K166" s="554"/>
      <c r="L166" s="540"/>
      <c r="M166" s="553" t="s">
        <v>3</v>
      </c>
      <c r="N166" s="552" t="s">
        <v>46</v>
      </c>
      <c r="P166" s="551">
        <f>O166*H166</f>
        <v>0</v>
      </c>
      <c r="Q166" s="551">
        <v>0</v>
      </c>
      <c r="R166" s="551">
        <f>Q166*H166</f>
        <v>0</v>
      </c>
      <c r="S166" s="551">
        <v>0</v>
      </c>
      <c r="T166" s="550">
        <f>S166*H166</f>
        <v>0</v>
      </c>
      <c r="AR166" s="548" t="s">
        <v>239</v>
      </c>
      <c r="AT166" s="548" t="s">
        <v>133</v>
      </c>
      <c r="AU166" s="548" t="s">
        <v>85</v>
      </c>
      <c r="AY166" s="543" t="s">
        <v>131</v>
      </c>
      <c r="BE166" s="549">
        <f>IF(N166="základní",J166,0)</f>
        <v>0</v>
      </c>
      <c r="BF166" s="549">
        <f>IF(N166="snížená",J166,0)</f>
        <v>0</v>
      </c>
      <c r="BG166" s="549">
        <f>IF(N166="zákl. přenesená",J166,0)</f>
        <v>0</v>
      </c>
      <c r="BH166" s="549">
        <f>IF(N166="sníž. přenesená",J166,0)</f>
        <v>0</v>
      </c>
      <c r="BI166" s="549">
        <f>IF(N166="nulová",J166,0)</f>
        <v>0</v>
      </c>
      <c r="BJ166" s="543" t="s">
        <v>83</v>
      </c>
      <c r="BK166" s="549">
        <f>ROUND(I166*H166,2)</f>
        <v>0</v>
      </c>
      <c r="BL166" s="543" t="s">
        <v>239</v>
      </c>
      <c r="BM166" s="548" t="s">
        <v>3887</v>
      </c>
    </row>
    <row r="167" spans="2:65" s="539" customFormat="1" ht="17.8" x14ac:dyDescent="0.25">
      <c r="B167" s="540"/>
      <c r="D167" s="764" t="s">
        <v>2681</v>
      </c>
      <c r="E167" s="714"/>
      <c r="F167" s="765" t="s">
        <v>3888</v>
      </c>
      <c r="G167" s="714"/>
      <c r="H167" s="714"/>
      <c r="I167" s="547"/>
      <c r="J167" s="714"/>
      <c r="L167" s="540"/>
      <c r="M167" s="559"/>
      <c r="T167" s="558"/>
      <c r="AT167" s="543" t="s">
        <v>2681</v>
      </c>
      <c r="AU167" s="543" t="s">
        <v>85</v>
      </c>
    </row>
    <row r="168" spans="2:65" s="539" customFormat="1" ht="16.5" customHeight="1" x14ac:dyDescent="0.25">
      <c r="B168" s="557"/>
      <c r="C168" s="556" t="s">
        <v>254</v>
      </c>
      <c r="D168" s="759" t="s">
        <v>133</v>
      </c>
      <c r="E168" s="760" t="s">
        <v>3889</v>
      </c>
      <c r="F168" s="761" t="s">
        <v>3890</v>
      </c>
      <c r="G168" s="762" t="s">
        <v>194</v>
      </c>
      <c r="H168" s="763">
        <v>16</v>
      </c>
      <c r="I168" s="555"/>
      <c r="J168" s="775">
        <f>ROUND(I168*H168,2)</f>
        <v>0</v>
      </c>
      <c r="K168" s="554"/>
      <c r="L168" s="540"/>
      <c r="M168" s="553" t="s">
        <v>3</v>
      </c>
      <c r="N168" s="552" t="s">
        <v>46</v>
      </c>
      <c r="P168" s="551">
        <f>O168*H168</f>
        <v>0</v>
      </c>
      <c r="Q168" s="551">
        <v>0</v>
      </c>
      <c r="R168" s="551">
        <f>Q168*H168</f>
        <v>0</v>
      </c>
      <c r="S168" s="551">
        <v>0</v>
      </c>
      <c r="T168" s="550">
        <f>S168*H168</f>
        <v>0</v>
      </c>
      <c r="AR168" s="548" t="s">
        <v>239</v>
      </c>
      <c r="AT168" s="548" t="s">
        <v>133</v>
      </c>
      <c r="AU168" s="548" t="s">
        <v>85</v>
      </c>
      <c r="AY168" s="543" t="s">
        <v>131</v>
      </c>
      <c r="BE168" s="549">
        <f>IF(N168="základní",J168,0)</f>
        <v>0</v>
      </c>
      <c r="BF168" s="549">
        <f>IF(N168="snížená",J168,0)</f>
        <v>0</v>
      </c>
      <c r="BG168" s="549">
        <f>IF(N168="zákl. přenesená",J168,0)</f>
        <v>0</v>
      </c>
      <c r="BH168" s="549">
        <f>IF(N168="sníž. přenesená",J168,0)</f>
        <v>0</v>
      </c>
      <c r="BI168" s="549">
        <f>IF(N168="nulová",J168,0)</f>
        <v>0</v>
      </c>
      <c r="BJ168" s="543" t="s">
        <v>83</v>
      </c>
      <c r="BK168" s="549">
        <f>ROUND(I168*H168,2)</f>
        <v>0</v>
      </c>
      <c r="BL168" s="543" t="s">
        <v>239</v>
      </c>
      <c r="BM168" s="548" t="s">
        <v>3891</v>
      </c>
    </row>
    <row r="169" spans="2:65" s="539" customFormat="1" x14ac:dyDescent="0.25">
      <c r="B169" s="540"/>
      <c r="D169" s="764" t="s">
        <v>2681</v>
      </c>
      <c r="E169" s="714"/>
      <c r="F169" s="765" t="s">
        <v>3892</v>
      </c>
      <c r="G169" s="714"/>
      <c r="H169" s="714"/>
      <c r="I169" s="547"/>
      <c r="J169" s="714"/>
      <c r="L169" s="540"/>
      <c r="M169" s="559"/>
      <c r="T169" s="558"/>
      <c r="AT169" s="543" t="s">
        <v>2681</v>
      </c>
      <c r="AU169" s="543" t="s">
        <v>85</v>
      </c>
    </row>
    <row r="170" spans="2:65" s="539" customFormat="1" ht="16.5" customHeight="1" x14ac:dyDescent="0.25">
      <c r="B170" s="557"/>
      <c r="C170" s="556" t="s">
        <v>259</v>
      </c>
      <c r="D170" s="759" t="s">
        <v>133</v>
      </c>
      <c r="E170" s="760" t="s">
        <v>3893</v>
      </c>
      <c r="F170" s="761" t="s">
        <v>3894</v>
      </c>
      <c r="G170" s="762" t="s">
        <v>278</v>
      </c>
      <c r="H170" s="763">
        <v>75</v>
      </c>
      <c r="I170" s="555"/>
      <c r="J170" s="775">
        <f>ROUND(I170*H170,2)</f>
        <v>0</v>
      </c>
      <c r="K170" s="554"/>
      <c r="L170" s="540"/>
      <c r="M170" s="553" t="s">
        <v>3</v>
      </c>
      <c r="N170" s="552" t="s">
        <v>46</v>
      </c>
      <c r="P170" s="551">
        <f>O170*H170</f>
        <v>0</v>
      </c>
      <c r="Q170" s="551">
        <v>0</v>
      </c>
      <c r="R170" s="551">
        <f>Q170*H170</f>
        <v>0</v>
      </c>
      <c r="S170" s="551">
        <v>0</v>
      </c>
      <c r="T170" s="550">
        <f>S170*H170</f>
        <v>0</v>
      </c>
      <c r="AR170" s="548" t="s">
        <v>239</v>
      </c>
      <c r="AT170" s="548" t="s">
        <v>133</v>
      </c>
      <c r="AU170" s="548" t="s">
        <v>85</v>
      </c>
      <c r="AY170" s="543" t="s">
        <v>131</v>
      </c>
      <c r="BE170" s="549">
        <f>IF(N170="základní",J170,0)</f>
        <v>0</v>
      </c>
      <c r="BF170" s="549">
        <f>IF(N170="snížená",J170,0)</f>
        <v>0</v>
      </c>
      <c r="BG170" s="549">
        <f>IF(N170="zákl. přenesená",J170,0)</f>
        <v>0</v>
      </c>
      <c r="BH170" s="549">
        <f>IF(N170="sníž. přenesená",J170,0)</f>
        <v>0</v>
      </c>
      <c r="BI170" s="549">
        <f>IF(N170="nulová",J170,0)</f>
        <v>0</v>
      </c>
      <c r="BJ170" s="543" t="s">
        <v>83</v>
      </c>
      <c r="BK170" s="549">
        <f>ROUND(I170*H170,2)</f>
        <v>0</v>
      </c>
      <c r="BL170" s="543" t="s">
        <v>239</v>
      </c>
      <c r="BM170" s="548" t="s">
        <v>3895</v>
      </c>
    </row>
    <row r="171" spans="2:65" s="539" customFormat="1" x14ac:dyDescent="0.25">
      <c r="B171" s="540"/>
      <c r="D171" s="764" t="s">
        <v>2681</v>
      </c>
      <c r="E171" s="714"/>
      <c r="F171" s="765" t="s">
        <v>3896</v>
      </c>
      <c r="G171" s="714"/>
      <c r="H171" s="714"/>
      <c r="I171" s="547"/>
      <c r="J171" s="714"/>
      <c r="L171" s="540"/>
      <c r="M171" s="559"/>
      <c r="T171" s="558"/>
      <c r="AT171" s="543" t="s">
        <v>2681</v>
      </c>
      <c r="AU171" s="543" t="s">
        <v>85</v>
      </c>
    </row>
    <row r="172" spans="2:65" s="539" customFormat="1" ht="16.5" customHeight="1" x14ac:dyDescent="0.25">
      <c r="B172" s="557"/>
      <c r="C172" s="556" t="s">
        <v>264</v>
      </c>
      <c r="D172" s="759" t="s">
        <v>133</v>
      </c>
      <c r="E172" s="760" t="s">
        <v>3897</v>
      </c>
      <c r="F172" s="761" t="s">
        <v>3898</v>
      </c>
      <c r="G172" s="762" t="s">
        <v>194</v>
      </c>
      <c r="H172" s="763">
        <v>2</v>
      </c>
      <c r="I172" s="555"/>
      <c r="J172" s="775">
        <f>ROUND(I172*H172,2)</f>
        <v>0</v>
      </c>
      <c r="K172" s="554"/>
      <c r="L172" s="540"/>
      <c r="M172" s="553" t="s">
        <v>3</v>
      </c>
      <c r="N172" s="552" t="s">
        <v>46</v>
      </c>
      <c r="P172" s="551">
        <f>O172*H172</f>
        <v>0</v>
      </c>
      <c r="Q172" s="551">
        <v>0</v>
      </c>
      <c r="R172" s="551">
        <f>Q172*H172</f>
        <v>0</v>
      </c>
      <c r="S172" s="551">
        <v>0</v>
      </c>
      <c r="T172" s="550">
        <f>S172*H172</f>
        <v>0</v>
      </c>
      <c r="AR172" s="548" t="s">
        <v>239</v>
      </c>
      <c r="AT172" s="548" t="s">
        <v>133</v>
      </c>
      <c r="AU172" s="548" t="s">
        <v>85</v>
      </c>
      <c r="AY172" s="543" t="s">
        <v>131</v>
      </c>
      <c r="BE172" s="549">
        <f>IF(N172="základní",J172,0)</f>
        <v>0</v>
      </c>
      <c r="BF172" s="549">
        <f>IF(N172="snížená",J172,0)</f>
        <v>0</v>
      </c>
      <c r="BG172" s="549">
        <f>IF(N172="zákl. přenesená",J172,0)</f>
        <v>0</v>
      </c>
      <c r="BH172" s="549">
        <f>IF(N172="sníž. přenesená",J172,0)</f>
        <v>0</v>
      </c>
      <c r="BI172" s="549">
        <f>IF(N172="nulová",J172,0)</f>
        <v>0</v>
      </c>
      <c r="BJ172" s="543" t="s">
        <v>83</v>
      </c>
      <c r="BK172" s="549">
        <f>ROUND(I172*H172,2)</f>
        <v>0</v>
      </c>
      <c r="BL172" s="543" t="s">
        <v>239</v>
      </c>
      <c r="BM172" s="548" t="s">
        <v>3899</v>
      </c>
    </row>
    <row r="173" spans="2:65" s="539" customFormat="1" ht="17.8" x14ac:dyDescent="0.25">
      <c r="B173" s="540"/>
      <c r="D173" s="764" t="s">
        <v>2681</v>
      </c>
      <c r="E173" s="714"/>
      <c r="F173" s="765" t="s">
        <v>3900</v>
      </c>
      <c r="G173" s="714"/>
      <c r="H173" s="714"/>
      <c r="I173" s="547"/>
      <c r="J173" s="714"/>
      <c r="L173" s="540"/>
      <c r="M173" s="559"/>
      <c r="T173" s="558"/>
      <c r="AT173" s="543" t="s">
        <v>2681</v>
      </c>
      <c r="AU173" s="543" t="s">
        <v>85</v>
      </c>
    </row>
    <row r="174" spans="2:65" s="539" customFormat="1" ht="24.2" customHeight="1" x14ac:dyDescent="0.25">
      <c r="B174" s="557"/>
      <c r="C174" s="556" t="s">
        <v>8</v>
      </c>
      <c r="D174" s="759" t="s">
        <v>133</v>
      </c>
      <c r="E174" s="760" t="s">
        <v>3901</v>
      </c>
      <c r="F174" s="761" t="s">
        <v>3902</v>
      </c>
      <c r="G174" s="762" t="s">
        <v>291</v>
      </c>
      <c r="H174" s="763">
        <v>1</v>
      </c>
      <c r="I174" s="555"/>
      <c r="J174" s="775">
        <f>ROUND(I174*H174,2)</f>
        <v>0</v>
      </c>
      <c r="K174" s="554"/>
      <c r="L174" s="540"/>
      <c r="M174" s="553" t="s">
        <v>3</v>
      </c>
      <c r="N174" s="552" t="s">
        <v>46</v>
      </c>
      <c r="P174" s="551">
        <f>O174*H174</f>
        <v>0</v>
      </c>
      <c r="Q174" s="551">
        <v>6.4670000000000005E-2</v>
      </c>
      <c r="R174" s="551">
        <f>Q174*H174</f>
        <v>6.4670000000000005E-2</v>
      </c>
      <c r="S174" s="551">
        <v>0</v>
      </c>
      <c r="T174" s="550">
        <f>S174*H174</f>
        <v>0</v>
      </c>
      <c r="AR174" s="548" t="s">
        <v>239</v>
      </c>
      <c r="AT174" s="548" t="s">
        <v>133</v>
      </c>
      <c r="AU174" s="548" t="s">
        <v>85</v>
      </c>
      <c r="AY174" s="543" t="s">
        <v>131</v>
      </c>
      <c r="BE174" s="549">
        <f>IF(N174="základní",J174,0)</f>
        <v>0</v>
      </c>
      <c r="BF174" s="549">
        <f>IF(N174="snížená",J174,0)</f>
        <v>0</v>
      </c>
      <c r="BG174" s="549">
        <f>IF(N174="zákl. přenesená",J174,0)</f>
        <v>0</v>
      </c>
      <c r="BH174" s="549">
        <f>IF(N174="sníž. přenesená",J174,0)</f>
        <v>0</v>
      </c>
      <c r="BI174" s="549">
        <f>IF(N174="nulová",J174,0)</f>
        <v>0</v>
      </c>
      <c r="BJ174" s="543" t="s">
        <v>83</v>
      </c>
      <c r="BK174" s="549">
        <f>ROUND(I174*H174,2)</f>
        <v>0</v>
      </c>
      <c r="BL174" s="543" t="s">
        <v>239</v>
      </c>
      <c r="BM174" s="548" t="s">
        <v>3903</v>
      </c>
    </row>
    <row r="175" spans="2:65" s="539" customFormat="1" ht="17.8" x14ac:dyDescent="0.25">
      <c r="B175" s="540"/>
      <c r="D175" s="764" t="s">
        <v>2681</v>
      </c>
      <c r="E175" s="714"/>
      <c r="F175" s="765" t="s">
        <v>3902</v>
      </c>
      <c r="G175" s="714"/>
      <c r="H175" s="714"/>
      <c r="I175" s="547"/>
      <c r="J175" s="714"/>
      <c r="L175" s="540"/>
      <c r="M175" s="559"/>
      <c r="T175" s="558"/>
      <c r="AT175" s="543" t="s">
        <v>2681</v>
      </c>
      <c r="AU175" s="543" t="s">
        <v>85</v>
      </c>
    </row>
    <row r="176" spans="2:65" s="539" customFormat="1" ht="16.5" customHeight="1" x14ac:dyDescent="0.25">
      <c r="B176" s="557"/>
      <c r="C176" s="556" t="s">
        <v>275</v>
      </c>
      <c r="D176" s="759" t="s">
        <v>133</v>
      </c>
      <c r="E176" s="760" t="s">
        <v>3904</v>
      </c>
      <c r="F176" s="761" t="s">
        <v>3905</v>
      </c>
      <c r="G176" s="762" t="s">
        <v>291</v>
      </c>
      <c r="H176" s="763">
        <v>1</v>
      </c>
      <c r="I176" s="555"/>
      <c r="J176" s="775">
        <f>ROUND(I176*H176,2)</f>
        <v>0</v>
      </c>
      <c r="K176" s="554"/>
      <c r="L176" s="540"/>
      <c r="M176" s="553" t="s">
        <v>3</v>
      </c>
      <c r="N176" s="552" t="s">
        <v>46</v>
      </c>
      <c r="P176" s="551">
        <f>O176*H176</f>
        <v>0</v>
      </c>
      <c r="Q176" s="551">
        <v>6.4999999999999997E-3</v>
      </c>
      <c r="R176" s="551">
        <f>Q176*H176</f>
        <v>6.4999999999999997E-3</v>
      </c>
      <c r="S176" s="551">
        <v>0</v>
      </c>
      <c r="T176" s="550">
        <f>S176*H176</f>
        <v>0</v>
      </c>
      <c r="AR176" s="548" t="s">
        <v>239</v>
      </c>
      <c r="AT176" s="548" t="s">
        <v>133</v>
      </c>
      <c r="AU176" s="548" t="s">
        <v>85</v>
      </c>
      <c r="AY176" s="543" t="s">
        <v>131</v>
      </c>
      <c r="BE176" s="549">
        <f>IF(N176="základní",J176,0)</f>
        <v>0</v>
      </c>
      <c r="BF176" s="549">
        <f>IF(N176="snížená",J176,0)</f>
        <v>0</v>
      </c>
      <c r="BG176" s="549">
        <f>IF(N176="zákl. přenesená",J176,0)</f>
        <v>0</v>
      </c>
      <c r="BH176" s="549">
        <f>IF(N176="sníž. přenesená",J176,0)</f>
        <v>0</v>
      </c>
      <c r="BI176" s="549">
        <f>IF(N176="nulová",J176,0)</f>
        <v>0</v>
      </c>
      <c r="BJ176" s="543" t="s">
        <v>83</v>
      </c>
      <c r="BK176" s="549">
        <f>ROUND(I176*H176,2)</f>
        <v>0</v>
      </c>
      <c r="BL176" s="543" t="s">
        <v>239</v>
      </c>
      <c r="BM176" s="548" t="s">
        <v>3906</v>
      </c>
    </row>
    <row r="177" spans="2:65" s="539" customFormat="1" x14ac:dyDescent="0.25">
      <c r="B177" s="540"/>
      <c r="D177" s="764" t="s">
        <v>2681</v>
      </c>
      <c r="E177" s="714"/>
      <c r="F177" s="765" t="s">
        <v>3907</v>
      </c>
      <c r="G177" s="714"/>
      <c r="H177" s="714"/>
      <c r="I177" s="547"/>
      <c r="J177" s="714"/>
      <c r="L177" s="540"/>
      <c r="M177" s="559"/>
      <c r="T177" s="558"/>
      <c r="AT177" s="543" t="s">
        <v>2681</v>
      </c>
      <c r="AU177" s="543" t="s">
        <v>85</v>
      </c>
    </row>
    <row r="178" spans="2:65" s="539" customFormat="1" ht="16.5" customHeight="1" x14ac:dyDescent="0.25">
      <c r="B178" s="557"/>
      <c r="C178" s="556" t="s">
        <v>281</v>
      </c>
      <c r="D178" s="759" t="s">
        <v>133</v>
      </c>
      <c r="E178" s="760" t="s">
        <v>3908</v>
      </c>
      <c r="F178" s="761" t="s">
        <v>3909</v>
      </c>
      <c r="G178" s="762" t="s">
        <v>291</v>
      </c>
      <c r="H178" s="763">
        <v>2</v>
      </c>
      <c r="I178" s="555"/>
      <c r="J178" s="775">
        <f>ROUND(I178*H178,2)</f>
        <v>0</v>
      </c>
      <c r="K178" s="554"/>
      <c r="L178" s="540"/>
      <c r="M178" s="553" t="s">
        <v>3</v>
      </c>
      <c r="N178" s="552" t="s">
        <v>46</v>
      </c>
      <c r="P178" s="551">
        <f>O178*H178</f>
        <v>0</v>
      </c>
      <c r="Q178" s="551">
        <v>1.188E-2</v>
      </c>
      <c r="R178" s="551">
        <f>Q178*H178</f>
        <v>2.376E-2</v>
      </c>
      <c r="S178" s="551">
        <v>0</v>
      </c>
      <c r="T178" s="550">
        <f>S178*H178</f>
        <v>0</v>
      </c>
      <c r="AR178" s="548" t="s">
        <v>239</v>
      </c>
      <c r="AT178" s="548" t="s">
        <v>133</v>
      </c>
      <c r="AU178" s="548" t="s">
        <v>85</v>
      </c>
      <c r="AY178" s="543" t="s">
        <v>131</v>
      </c>
      <c r="BE178" s="549">
        <f>IF(N178="základní",J178,0)</f>
        <v>0</v>
      </c>
      <c r="BF178" s="549">
        <f>IF(N178="snížená",J178,0)</f>
        <v>0</v>
      </c>
      <c r="BG178" s="549">
        <f>IF(N178="zákl. přenesená",J178,0)</f>
        <v>0</v>
      </c>
      <c r="BH178" s="549">
        <f>IF(N178="sníž. přenesená",J178,0)</f>
        <v>0</v>
      </c>
      <c r="BI178" s="549">
        <f>IF(N178="nulová",J178,0)</f>
        <v>0</v>
      </c>
      <c r="BJ178" s="543" t="s">
        <v>83</v>
      </c>
      <c r="BK178" s="549">
        <f>ROUND(I178*H178,2)</f>
        <v>0</v>
      </c>
      <c r="BL178" s="543" t="s">
        <v>239</v>
      </c>
      <c r="BM178" s="548" t="s">
        <v>3910</v>
      </c>
    </row>
    <row r="179" spans="2:65" s="539" customFormat="1" x14ac:dyDescent="0.25">
      <c r="B179" s="540"/>
      <c r="D179" s="764" t="s">
        <v>2681</v>
      </c>
      <c r="E179" s="714"/>
      <c r="F179" s="765" t="s">
        <v>3911</v>
      </c>
      <c r="G179" s="714"/>
      <c r="H179" s="714"/>
      <c r="I179" s="547"/>
      <c r="J179" s="714"/>
      <c r="L179" s="540"/>
      <c r="M179" s="559"/>
      <c r="T179" s="558"/>
      <c r="AT179" s="543" t="s">
        <v>2681</v>
      </c>
      <c r="AU179" s="543" t="s">
        <v>85</v>
      </c>
    </row>
    <row r="180" spans="2:65" s="539" customFormat="1" ht="24.2" customHeight="1" x14ac:dyDescent="0.25">
      <c r="B180" s="557"/>
      <c r="C180" s="556" t="s">
        <v>288</v>
      </c>
      <c r="D180" s="759" t="s">
        <v>133</v>
      </c>
      <c r="E180" s="760" t="s">
        <v>3912</v>
      </c>
      <c r="F180" s="761" t="s">
        <v>3913</v>
      </c>
      <c r="G180" s="762" t="s">
        <v>291</v>
      </c>
      <c r="H180" s="763">
        <v>1</v>
      </c>
      <c r="I180" s="555"/>
      <c r="J180" s="775">
        <f>ROUND(I180*H180,2)</f>
        <v>0</v>
      </c>
      <c r="K180" s="554"/>
      <c r="L180" s="540"/>
      <c r="M180" s="553" t="s">
        <v>3</v>
      </c>
      <c r="N180" s="552" t="s">
        <v>46</v>
      </c>
      <c r="P180" s="551">
        <f>O180*H180</f>
        <v>0</v>
      </c>
      <c r="Q180" s="551">
        <v>2.9739999999999999E-2</v>
      </c>
      <c r="R180" s="551">
        <f>Q180*H180</f>
        <v>2.9739999999999999E-2</v>
      </c>
      <c r="S180" s="551">
        <v>0</v>
      </c>
      <c r="T180" s="550">
        <f>S180*H180</f>
        <v>0</v>
      </c>
      <c r="AR180" s="548" t="s">
        <v>239</v>
      </c>
      <c r="AT180" s="548" t="s">
        <v>133</v>
      </c>
      <c r="AU180" s="548" t="s">
        <v>85</v>
      </c>
      <c r="AY180" s="543" t="s">
        <v>131</v>
      </c>
      <c r="BE180" s="549">
        <f>IF(N180="základní",J180,0)</f>
        <v>0</v>
      </c>
      <c r="BF180" s="549">
        <f>IF(N180="snížená",J180,0)</f>
        <v>0</v>
      </c>
      <c r="BG180" s="549">
        <f>IF(N180="zákl. přenesená",J180,0)</f>
        <v>0</v>
      </c>
      <c r="BH180" s="549">
        <f>IF(N180="sníž. přenesená",J180,0)</f>
        <v>0</v>
      </c>
      <c r="BI180" s="549">
        <f>IF(N180="nulová",J180,0)</f>
        <v>0</v>
      </c>
      <c r="BJ180" s="543" t="s">
        <v>83</v>
      </c>
      <c r="BK180" s="549">
        <f>ROUND(I180*H180,2)</f>
        <v>0</v>
      </c>
      <c r="BL180" s="543" t="s">
        <v>239</v>
      </c>
      <c r="BM180" s="548" t="s">
        <v>3914</v>
      </c>
    </row>
    <row r="181" spans="2:65" s="539" customFormat="1" ht="26.65" x14ac:dyDescent="0.25">
      <c r="B181" s="540"/>
      <c r="D181" s="764" t="s">
        <v>2681</v>
      </c>
      <c r="E181" s="714"/>
      <c r="F181" s="765" t="s">
        <v>3915</v>
      </c>
      <c r="G181" s="714"/>
      <c r="H181" s="714"/>
      <c r="I181" s="547"/>
      <c r="J181" s="714"/>
      <c r="L181" s="540"/>
      <c r="M181" s="559"/>
      <c r="T181" s="558"/>
      <c r="AT181" s="543" t="s">
        <v>2681</v>
      </c>
      <c r="AU181" s="543" t="s">
        <v>85</v>
      </c>
    </row>
    <row r="182" spans="2:65" s="539" customFormat="1" ht="24.2" customHeight="1" x14ac:dyDescent="0.25">
      <c r="B182" s="557"/>
      <c r="C182" s="556" t="s">
        <v>295</v>
      </c>
      <c r="D182" s="759" t="s">
        <v>133</v>
      </c>
      <c r="E182" s="760" t="s">
        <v>3916</v>
      </c>
      <c r="F182" s="761" t="s">
        <v>3917</v>
      </c>
      <c r="G182" s="762" t="s">
        <v>194</v>
      </c>
      <c r="H182" s="763">
        <v>3</v>
      </c>
      <c r="I182" s="555"/>
      <c r="J182" s="775">
        <f>ROUND(I182*H182,2)</f>
        <v>0</v>
      </c>
      <c r="K182" s="554"/>
      <c r="L182" s="540"/>
      <c r="M182" s="553" t="s">
        <v>3</v>
      </c>
      <c r="N182" s="552" t="s">
        <v>46</v>
      </c>
      <c r="P182" s="551">
        <f>O182*H182</f>
        <v>0</v>
      </c>
      <c r="Q182" s="551">
        <v>4.0000000000000001E-3</v>
      </c>
      <c r="R182" s="551">
        <f>Q182*H182</f>
        <v>1.2E-2</v>
      </c>
      <c r="S182" s="551">
        <v>0</v>
      </c>
      <c r="T182" s="550">
        <f>S182*H182</f>
        <v>0</v>
      </c>
      <c r="AR182" s="548" t="s">
        <v>239</v>
      </c>
      <c r="AT182" s="548" t="s">
        <v>133</v>
      </c>
      <c r="AU182" s="548" t="s">
        <v>85</v>
      </c>
      <c r="AY182" s="543" t="s">
        <v>131</v>
      </c>
      <c r="BE182" s="549">
        <f>IF(N182="základní",J182,0)</f>
        <v>0</v>
      </c>
      <c r="BF182" s="549">
        <f>IF(N182="snížená",J182,0)</f>
        <v>0</v>
      </c>
      <c r="BG182" s="549">
        <f>IF(N182="zákl. přenesená",J182,0)</f>
        <v>0</v>
      </c>
      <c r="BH182" s="549">
        <f>IF(N182="sníž. přenesená",J182,0)</f>
        <v>0</v>
      </c>
      <c r="BI182" s="549">
        <f>IF(N182="nulová",J182,0)</f>
        <v>0</v>
      </c>
      <c r="BJ182" s="543" t="s">
        <v>83</v>
      </c>
      <c r="BK182" s="549">
        <f>ROUND(I182*H182,2)</f>
        <v>0</v>
      </c>
      <c r="BL182" s="543" t="s">
        <v>239</v>
      </c>
      <c r="BM182" s="548" t="s">
        <v>3918</v>
      </c>
    </row>
    <row r="183" spans="2:65" s="539" customFormat="1" ht="17.8" x14ac:dyDescent="0.25">
      <c r="B183" s="540"/>
      <c r="D183" s="764" t="s">
        <v>2681</v>
      </c>
      <c r="E183" s="714"/>
      <c r="F183" s="765" t="s">
        <v>3919</v>
      </c>
      <c r="G183" s="714"/>
      <c r="H183" s="714"/>
      <c r="I183" s="547"/>
      <c r="J183" s="714"/>
      <c r="L183" s="540"/>
      <c r="M183" s="559"/>
      <c r="T183" s="558"/>
      <c r="AT183" s="543" t="s">
        <v>2681</v>
      </c>
      <c r="AU183" s="543" t="s">
        <v>85</v>
      </c>
    </row>
    <row r="184" spans="2:65" s="539" customFormat="1" ht="24.2" customHeight="1" x14ac:dyDescent="0.25">
      <c r="B184" s="557"/>
      <c r="C184" s="574" t="s">
        <v>302</v>
      </c>
      <c r="D184" s="766" t="s">
        <v>145</v>
      </c>
      <c r="E184" s="767" t="s">
        <v>3920</v>
      </c>
      <c r="F184" s="768" t="s">
        <v>3921</v>
      </c>
      <c r="G184" s="769" t="s">
        <v>194</v>
      </c>
      <c r="H184" s="770">
        <v>3</v>
      </c>
      <c r="I184" s="573"/>
      <c r="J184" s="776">
        <f>ROUND(I184*H184,2)</f>
        <v>0</v>
      </c>
      <c r="K184" s="572"/>
      <c r="L184" s="571"/>
      <c r="M184" s="570" t="s">
        <v>3</v>
      </c>
      <c r="N184" s="569" t="s">
        <v>46</v>
      </c>
      <c r="P184" s="551">
        <f>O184*H184</f>
        <v>0</v>
      </c>
      <c r="Q184" s="551">
        <v>0.02</v>
      </c>
      <c r="R184" s="551">
        <f>Q184*H184</f>
        <v>0.06</v>
      </c>
      <c r="S184" s="551">
        <v>0</v>
      </c>
      <c r="T184" s="550">
        <f>S184*H184</f>
        <v>0</v>
      </c>
      <c r="AR184" s="548" t="s">
        <v>245</v>
      </c>
      <c r="AT184" s="548" t="s">
        <v>145</v>
      </c>
      <c r="AU184" s="548" t="s">
        <v>85</v>
      </c>
      <c r="AY184" s="543" t="s">
        <v>131</v>
      </c>
      <c r="BE184" s="549">
        <f>IF(N184="základní",J184,0)</f>
        <v>0</v>
      </c>
      <c r="BF184" s="549">
        <f>IF(N184="snížená",J184,0)</f>
        <v>0</v>
      </c>
      <c r="BG184" s="549">
        <f>IF(N184="zákl. přenesená",J184,0)</f>
        <v>0</v>
      </c>
      <c r="BH184" s="549">
        <f>IF(N184="sníž. přenesená",J184,0)</f>
        <v>0</v>
      </c>
      <c r="BI184" s="549">
        <f>IF(N184="nulová",J184,0)</f>
        <v>0</v>
      </c>
      <c r="BJ184" s="543" t="s">
        <v>83</v>
      </c>
      <c r="BK184" s="549">
        <f>ROUND(I184*H184,2)</f>
        <v>0</v>
      </c>
      <c r="BL184" s="543" t="s">
        <v>239</v>
      </c>
      <c r="BM184" s="548" t="s">
        <v>3922</v>
      </c>
    </row>
    <row r="185" spans="2:65" s="539" customFormat="1" x14ac:dyDescent="0.25">
      <c r="B185" s="540"/>
      <c r="D185" s="764" t="s">
        <v>2681</v>
      </c>
      <c r="E185" s="714"/>
      <c r="F185" s="765" t="s">
        <v>3923</v>
      </c>
      <c r="G185" s="714"/>
      <c r="H185" s="714"/>
      <c r="I185" s="547"/>
      <c r="J185" s="714"/>
      <c r="L185" s="540"/>
      <c r="M185" s="559"/>
      <c r="T185" s="558"/>
      <c r="AT185" s="543" t="s">
        <v>2681</v>
      </c>
      <c r="AU185" s="543" t="s">
        <v>85</v>
      </c>
    </row>
    <row r="186" spans="2:65" s="539" customFormat="1" ht="24.2" customHeight="1" x14ac:dyDescent="0.25">
      <c r="B186" s="557"/>
      <c r="C186" s="556" t="s">
        <v>310</v>
      </c>
      <c r="D186" s="759" t="s">
        <v>133</v>
      </c>
      <c r="E186" s="760" t="s">
        <v>3924</v>
      </c>
      <c r="F186" s="761" t="s">
        <v>3925</v>
      </c>
      <c r="G186" s="762" t="s">
        <v>194</v>
      </c>
      <c r="H186" s="763">
        <v>1</v>
      </c>
      <c r="I186" s="555"/>
      <c r="J186" s="775">
        <f>ROUND(I186*H186,2)</f>
        <v>0</v>
      </c>
      <c r="K186" s="554"/>
      <c r="L186" s="540"/>
      <c r="M186" s="553" t="s">
        <v>3</v>
      </c>
      <c r="N186" s="552" t="s">
        <v>46</v>
      </c>
      <c r="P186" s="551">
        <f>O186*H186</f>
        <v>0</v>
      </c>
      <c r="Q186" s="551">
        <v>8.0300000000000007E-3</v>
      </c>
      <c r="R186" s="551">
        <f>Q186*H186</f>
        <v>8.0300000000000007E-3</v>
      </c>
      <c r="S186" s="551">
        <v>0</v>
      </c>
      <c r="T186" s="550">
        <f>S186*H186</f>
        <v>0</v>
      </c>
      <c r="AR186" s="548" t="s">
        <v>239</v>
      </c>
      <c r="AT186" s="548" t="s">
        <v>133</v>
      </c>
      <c r="AU186" s="548" t="s">
        <v>85</v>
      </c>
      <c r="AY186" s="543" t="s">
        <v>131</v>
      </c>
      <c r="BE186" s="549">
        <f>IF(N186="základní",J186,0)</f>
        <v>0</v>
      </c>
      <c r="BF186" s="549">
        <f>IF(N186="snížená",J186,0)</f>
        <v>0</v>
      </c>
      <c r="BG186" s="549">
        <f>IF(N186="zákl. přenesená",J186,0)</f>
        <v>0</v>
      </c>
      <c r="BH186" s="549">
        <f>IF(N186="sníž. přenesená",J186,0)</f>
        <v>0</v>
      </c>
      <c r="BI186" s="549">
        <f>IF(N186="nulová",J186,0)</f>
        <v>0</v>
      </c>
      <c r="BJ186" s="543" t="s">
        <v>83</v>
      </c>
      <c r="BK186" s="549">
        <f>ROUND(I186*H186,2)</f>
        <v>0</v>
      </c>
      <c r="BL186" s="543" t="s">
        <v>239</v>
      </c>
      <c r="BM186" s="548" t="s">
        <v>3926</v>
      </c>
    </row>
    <row r="187" spans="2:65" s="539" customFormat="1" ht="17.8" x14ac:dyDescent="0.25">
      <c r="B187" s="540"/>
      <c r="D187" s="764" t="s">
        <v>2681</v>
      </c>
      <c r="E187" s="714"/>
      <c r="F187" s="765" t="s">
        <v>3927</v>
      </c>
      <c r="G187" s="714"/>
      <c r="H187" s="714"/>
      <c r="I187" s="547"/>
      <c r="J187" s="714"/>
      <c r="L187" s="540"/>
      <c r="M187" s="559"/>
      <c r="T187" s="558"/>
      <c r="AT187" s="543" t="s">
        <v>2681</v>
      </c>
      <c r="AU187" s="543" t="s">
        <v>85</v>
      </c>
    </row>
    <row r="188" spans="2:65" s="539" customFormat="1" ht="21.75" customHeight="1" x14ac:dyDescent="0.25">
      <c r="B188" s="557"/>
      <c r="C188" s="574" t="s">
        <v>316</v>
      </c>
      <c r="D188" s="766" t="s">
        <v>145</v>
      </c>
      <c r="E188" s="767" t="s">
        <v>3928</v>
      </c>
      <c r="F188" s="768" t="s">
        <v>3929</v>
      </c>
      <c r="G188" s="769" t="s">
        <v>194</v>
      </c>
      <c r="H188" s="770">
        <v>1</v>
      </c>
      <c r="I188" s="573"/>
      <c r="J188" s="776">
        <f>ROUND(I188*H188,2)</f>
        <v>0</v>
      </c>
      <c r="K188" s="572"/>
      <c r="L188" s="571"/>
      <c r="M188" s="570" t="s">
        <v>3</v>
      </c>
      <c r="N188" s="569" t="s">
        <v>46</v>
      </c>
      <c r="P188" s="551">
        <f>O188*H188</f>
        <v>0</v>
      </c>
      <c r="Q188" s="551">
        <v>0.03</v>
      </c>
      <c r="R188" s="551">
        <f>Q188*H188</f>
        <v>0.03</v>
      </c>
      <c r="S188" s="551">
        <v>0</v>
      </c>
      <c r="T188" s="550">
        <f>S188*H188</f>
        <v>0</v>
      </c>
      <c r="AR188" s="548" t="s">
        <v>245</v>
      </c>
      <c r="AT188" s="548" t="s">
        <v>145</v>
      </c>
      <c r="AU188" s="548" t="s">
        <v>85</v>
      </c>
      <c r="AY188" s="543" t="s">
        <v>131</v>
      </c>
      <c r="BE188" s="549">
        <f>IF(N188="základní",J188,0)</f>
        <v>0</v>
      </c>
      <c r="BF188" s="549">
        <f>IF(N188="snížená",J188,0)</f>
        <v>0</v>
      </c>
      <c r="BG188" s="549">
        <f>IF(N188="zákl. přenesená",J188,0)</f>
        <v>0</v>
      </c>
      <c r="BH188" s="549">
        <f>IF(N188="sníž. přenesená",J188,0)</f>
        <v>0</v>
      </c>
      <c r="BI188" s="549">
        <f>IF(N188="nulová",J188,0)</f>
        <v>0</v>
      </c>
      <c r="BJ188" s="543" t="s">
        <v>83</v>
      </c>
      <c r="BK188" s="549">
        <f>ROUND(I188*H188,2)</f>
        <v>0</v>
      </c>
      <c r="BL188" s="543" t="s">
        <v>239</v>
      </c>
      <c r="BM188" s="548" t="s">
        <v>3930</v>
      </c>
    </row>
    <row r="189" spans="2:65" s="539" customFormat="1" x14ac:dyDescent="0.25">
      <c r="B189" s="540"/>
      <c r="D189" s="764" t="s">
        <v>2681</v>
      </c>
      <c r="E189" s="714"/>
      <c r="F189" s="765" t="s">
        <v>3923</v>
      </c>
      <c r="G189" s="714"/>
      <c r="H189" s="714"/>
      <c r="I189" s="547"/>
      <c r="J189" s="714"/>
      <c r="L189" s="540"/>
      <c r="M189" s="559"/>
      <c r="T189" s="558"/>
      <c r="AT189" s="543" t="s">
        <v>2681</v>
      </c>
      <c r="AU189" s="543" t="s">
        <v>85</v>
      </c>
    </row>
    <row r="190" spans="2:65" s="539" customFormat="1" ht="44.3" customHeight="1" x14ac:dyDescent="0.25">
      <c r="B190" s="557"/>
      <c r="C190" s="574" t="s">
        <v>321</v>
      </c>
      <c r="D190" s="766" t="s">
        <v>145</v>
      </c>
      <c r="E190" s="767" t="s">
        <v>3931</v>
      </c>
      <c r="F190" s="768" t="s">
        <v>3932</v>
      </c>
      <c r="G190" s="769" t="s">
        <v>194</v>
      </c>
      <c r="H190" s="770">
        <v>1</v>
      </c>
      <c r="I190" s="573"/>
      <c r="J190" s="776">
        <f>ROUND(I190*H190,2)</f>
        <v>0</v>
      </c>
      <c r="K190" s="572"/>
      <c r="L190" s="571"/>
      <c r="M190" s="570" t="s">
        <v>3</v>
      </c>
      <c r="N190" s="569" t="s">
        <v>46</v>
      </c>
      <c r="P190" s="551">
        <f>O190*H190</f>
        <v>0</v>
      </c>
      <c r="Q190" s="551">
        <v>0.01</v>
      </c>
      <c r="R190" s="551">
        <f>Q190*H190</f>
        <v>0.01</v>
      </c>
      <c r="S190" s="551">
        <v>0</v>
      </c>
      <c r="T190" s="550">
        <f>S190*H190</f>
        <v>0</v>
      </c>
      <c r="AR190" s="548" t="s">
        <v>245</v>
      </c>
      <c r="AT190" s="548" t="s">
        <v>145</v>
      </c>
      <c r="AU190" s="548" t="s">
        <v>85</v>
      </c>
      <c r="AY190" s="543" t="s">
        <v>131</v>
      </c>
      <c r="BE190" s="549">
        <f>IF(N190="základní",J190,0)</f>
        <v>0</v>
      </c>
      <c r="BF190" s="549">
        <f>IF(N190="snížená",J190,0)</f>
        <v>0</v>
      </c>
      <c r="BG190" s="549">
        <f>IF(N190="zákl. přenesená",J190,0)</f>
        <v>0</v>
      </c>
      <c r="BH190" s="549">
        <f>IF(N190="sníž. přenesená",J190,0)</f>
        <v>0</v>
      </c>
      <c r="BI190" s="549">
        <f>IF(N190="nulová",J190,0)</f>
        <v>0</v>
      </c>
      <c r="BJ190" s="543" t="s">
        <v>83</v>
      </c>
      <c r="BK190" s="549">
        <f>ROUND(I190*H190,2)</f>
        <v>0</v>
      </c>
      <c r="BL190" s="543" t="s">
        <v>239</v>
      </c>
      <c r="BM190" s="548" t="s">
        <v>3933</v>
      </c>
    </row>
    <row r="191" spans="2:65" s="539" customFormat="1" x14ac:dyDescent="0.25">
      <c r="B191" s="540"/>
      <c r="D191" s="764" t="s">
        <v>2681</v>
      </c>
      <c r="E191" s="714"/>
      <c r="F191" s="765" t="s">
        <v>3923</v>
      </c>
      <c r="G191" s="714"/>
      <c r="H191" s="714"/>
      <c r="I191" s="547"/>
      <c r="J191" s="714"/>
      <c r="L191" s="540"/>
      <c r="M191" s="559"/>
      <c r="T191" s="558"/>
      <c r="AT191" s="543" t="s">
        <v>2681</v>
      </c>
      <c r="AU191" s="543" t="s">
        <v>85</v>
      </c>
    </row>
    <row r="192" spans="2:65" s="539" customFormat="1" ht="21.75" customHeight="1" x14ac:dyDescent="0.25">
      <c r="B192" s="557"/>
      <c r="C192" s="556" t="s">
        <v>326</v>
      </c>
      <c r="D192" s="759" t="s">
        <v>133</v>
      </c>
      <c r="E192" s="760" t="s">
        <v>3934</v>
      </c>
      <c r="F192" s="761" t="s">
        <v>3935</v>
      </c>
      <c r="G192" s="762" t="s">
        <v>194</v>
      </c>
      <c r="H192" s="763">
        <v>3</v>
      </c>
      <c r="I192" s="555"/>
      <c r="J192" s="775">
        <f>ROUND(I192*H192,2)</f>
        <v>0</v>
      </c>
      <c r="K192" s="554"/>
      <c r="L192" s="540"/>
      <c r="M192" s="553" t="s">
        <v>3</v>
      </c>
      <c r="N192" s="552" t="s">
        <v>46</v>
      </c>
      <c r="P192" s="551">
        <f>O192*H192</f>
        <v>0</v>
      </c>
      <c r="Q192" s="551">
        <v>1.8000000000000001E-4</v>
      </c>
      <c r="R192" s="551">
        <f>Q192*H192</f>
        <v>5.4000000000000001E-4</v>
      </c>
      <c r="S192" s="551">
        <v>0</v>
      </c>
      <c r="T192" s="550">
        <f>S192*H192</f>
        <v>0</v>
      </c>
      <c r="AR192" s="548" t="s">
        <v>239</v>
      </c>
      <c r="AT192" s="548" t="s">
        <v>133</v>
      </c>
      <c r="AU192" s="548" t="s">
        <v>85</v>
      </c>
      <c r="AY192" s="543" t="s">
        <v>131</v>
      </c>
      <c r="BE192" s="549">
        <f>IF(N192="základní",J192,0)</f>
        <v>0</v>
      </c>
      <c r="BF192" s="549">
        <f>IF(N192="snížená",J192,0)</f>
        <v>0</v>
      </c>
      <c r="BG192" s="549">
        <f>IF(N192="zákl. přenesená",J192,0)</f>
        <v>0</v>
      </c>
      <c r="BH192" s="549">
        <f>IF(N192="sníž. přenesená",J192,0)</f>
        <v>0</v>
      </c>
      <c r="BI192" s="549">
        <f>IF(N192="nulová",J192,0)</f>
        <v>0</v>
      </c>
      <c r="BJ192" s="543" t="s">
        <v>83</v>
      </c>
      <c r="BK192" s="549">
        <f>ROUND(I192*H192,2)</f>
        <v>0</v>
      </c>
      <c r="BL192" s="543" t="s">
        <v>239</v>
      </c>
      <c r="BM192" s="548" t="s">
        <v>3936</v>
      </c>
    </row>
    <row r="193" spans="2:65" s="539" customFormat="1" ht="17.8" x14ac:dyDescent="0.25">
      <c r="B193" s="540"/>
      <c r="D193" s="764" t="s">
        <v>2681</v>
      </c>
      <c r="E193" s="714"/>
      <c r="F193" s="765" t="s">
        <v>3937</v>
      </c>
      <c r="G193" s="714"/>
      <c r="H193" s="714"/>
      <c r="I193" s="547"/>
      <c r="J193" s="714"/>
      <c r="L193" s="540"/>
      <c r="M193" s="559"/>
      <c r="T193" s="558"/>
      <c r="AT193" s="543" t="s">
        <v>2681</v>
      </c>
      <c r="AU193" s="543" t="s">
        <v>85</v>
      </c>
    </row>
    <row r="194" spans="2:65" s="539" customFormat="1" ht="24.2" customHeight="1" x14ac:dyDescent="0.25">
      <c r="B194" s="557"/>
      <c r="C194" s="556" t="s">
        <v>331</v>
      </c>
      <c r="D194" s="759" t="s">
        <v>133</v>
      </c>
      <c r="E194" s="760" t="s">
        <v>3938</v>
      </c>
      <c r="F194" s="761" t="s">
        <v>3939</v>
      </c>
      <c r="G194" s="762" t="s">
        <v>291</v>
      </c>
      <c r="H194" s="763">
        <v>5</v>
      </c>
      <c r="I194" s="555"/>
      <c r="J194" s="775">
        <f>ROUND(I194*H194,2)</f>
        <v>0</v>
      </c>
      <c r="K194" s="554"/>
      <c r="L194" s="540"/>
      <c r="M194" s="553" t="s">
        <v>3</v>
      </c>
      <c r="N194" s="552" t="s">
        <v>46</v>
      </c>
      <c r="P194" s="551">
        <f>O194*H194</f>
        <v>0</v>
      </c>
      <c r="Q194" s="551">
        <v>6.9999999999999994E-5</v>
      </c>
      <c r="R194" s="551">
        <f>Q194*H194</f>
        <v>3.4999999999999994E-4</v>
      </c>
      <c r="S194" s="551">
        <v>0</v>
      </c>
      <c r="T194" s="550">
        <f>S194*H194</f>
        <v>0</v>
      </c>
      <c r="AR194" s="548" t="s">
        <v>239</v>
      </c>
      <c r="AT194" s="548" t="s">
        <v>133</v>
      </c>
      <c r="AU194" s="548" t="s">
        <v>85</v>
      </c>
      <c r="AY194" s="543" t="s">
        <v>131</v>
      </c>
      <c r="BE194" s="549">
        <f>IF(N194="základní",J194,0)</f>
        <v>0</v>
      </c>
      <c r="BF194" s="549">
        <f>IF(N194="snížená",J194,0)</f>
        <v>0</v>
      </c>
      <c r="BG194" s="549">
        <f>IF(N194="zákl. přenesená",J194,0)</f>
        <v>0</v>
      </c>
      <c r="BH194" s="549">
        <f>IF(N194="sníž. přenesená",J194,0)</f>
        <v>0</v>
      </c>
      <c r="BI194" s="549">
        <f>IF(N194="nulová",J194,0)</f>
        <v>0</v>
      </c>
      <c r="BJ194" s="543" t="s">
        <v>83</v>
      </c>
      <c r="BK194" s="549">
        <f>ROUND(I194*H194,2)</f>
        <v>0</v>
      </c>
      <c r="BL194" s="543" t="s">
        <v>239</v>
      </c>
      <c r="BM194" s="548" t="s">
        <v>3940</v>
      </c>
    </row>
    <row r="195" spans="2:65" s="539" customFormat="1" ht="17.8" x14ac:dyDescent="0.25">
      <c r="B195" s="540"/>
      <c r="D195" s="764" t="s">
        <v>2681</v>
      </c>
      <c r="E195" s="714"/>
      <c r="F195" s="765" t="s">
        <v>3941</v>
      </c>
      <c r="G195" s="714"/>
      <c r="H195" s="714"/>
      <c r="I195" s="547"/>
      <c r="J195" s="714"/>
      <c r="L195" s="540"/>
      <c r="M195" s="559"/>
      <c r="T195" s="558"/>
      <c r="AT195" s="543" t="s">
        <v>2681</v>
      </c>
      <c r="AU195" s="543" t="s">
        <v>85</v>
      </c>
    </row>
    <row r="196" spans="2:65" s="539" customFormat="1" ht="16.5" customHeight="1" x14ac:dyDescent="0.25">
      <c r="B196" s="557"/>
      <c r="C196" s="574" t="s">
        <v>245</v>
      </c>
      <c r="D196" s="766" t="s">
        <v>145</v>
      </c>
      <c r="E196" s="767" t="s">
        <v>3942</v>
      </c>
      <c r="F196" s="768" t="s">
        <v>3943</v>
      </c>
      <c r="G196" s="769" t="s">
        <v>194</v>
      </c>
      <c r="H196" s="770">
        <v>5</v>
      </c>
      <c r="I196" s="573"/>
      <c r="J196" s="776">
        <f>ROUND(I196*H196,2)</f>
        <v>0</v>
      </c>
      <c r="K196" s="572"/>
      <c r="L196" s="571"/>
      <c r="M196" s="570" t="s">
        <v>3</v>
      </c>
      <c r="N196" s="569" t="s">
        <v>46</v>
      </c>
      <c r="P196" s="551">
        <f>O196*H196</f>
        <v>0</v>
      </c>
      <c r="Q196" s="551">
        <v>1.5E-3</v>
      </c>
      <c r="R196" s="551">
        <f>Q196*H196</f>
        <v>7.4999999999999997E-3</v>
      </c>
      <c r="S196" s="551">
        <v>0</v>
      </c>
      <c r="T196" s="550">
        <f>S196*H196</f>
        <v>0</v>
      </c>
      <c r="AR196" s="548" t="s">
        <v>245</v>
      </c>
      <c r="AT196" s="548" t="s">
        <v>145</v>
      </c>
      <c r="AU196" s="548" t="s">
        <v>85</v>
      </c>
      <c r="AY196" s="543" t="s">
        <v>131</v>
      </c>
      <c r="BE196" s="549">
        <f>IF(N196="základní",J196,0)</f>
        <v>0</v>
      </c>
      <c r="BF196" s="549">
        <f>IF(N196="snížená",J196,0)</f>
        <v>0</v>
      </c>
      <c r="BG196" s="549">
        <f>IF(N196="zákl. přenesená",J196,0)</f>
        <v>0</v>
      </c>
      <c r="BH196" s="549">
        <f>IF(N196="sníž. přenesená",J196,0)</f>
        <v>0</v>
      </c>
      <c r="BI196" s="549">
        <f>IF(N196="nulová",J196,0)</f>
        <v>0</v>
      </c>
      <c r="BJ196" s="543" t="s">
        <v>83</v>
      </c>
      <c r="BK196" s="549">
        <f>ROUND(I196*H196,2)</f>
        <v>0</v>
      </c>
      <c r="BL196" s="543" t="s">
        <v>239</v>
      </c>
      <c r="BM196" s="548" t="s">
        <v>3944</v>
      </c>
    </row>
    <row r="197" spans="2:65" s="539" customFormat="1" x14ac:dyDescent="0.25">
      <c r="B197" s="540"/>
      <c r="D197" s="764" t="s">
        <v>2681</v>
      </c>
      <c r="E197" s="714"/>
      <c r="F197" s="765" t="s">
        <v>3923</v>
      </c>
      <c r="G197" s="714"/>
      <c r="H197" s="714"/>
      <c r="I197" s="547"/>
      <c r="J197" s="714"/>
      <c r="L197" s="540"/>
      <c r="M197" s="559"/>
      <c r="T197" s="558"/>
      <c r="AT197" s="543" t="s">
        <v>2681</v>
      </c>
      <c r="AU197" s="543" t="s">
        <v>85</v>
      </c>
    </row>
    <row r="198" spans="2:65" s="539" customFormat="1" ht="24.2" customHeight="1" x14ac:dyDescent="0.25">
      <c r="B198" s="557"/>
      <c r="C198" s="556" t="s">
        <v>340</v>
      </c>
      <c r="D198" s="759" t="s">
        <v>133</v>
      </c>
      <c r="E198" s="760" t="s">
        <v>3945</v>
      </c>
      <c r="F198" s="761" t="s">
        <v>3946</v>
      </c>
      <c r="G198" s="762" t="s">
        <v>194</v>
      </c>
      <c r="H198" s="763">
        <v>3</v>
      </c>
      <c r="I198" s="555"/>
      <c r="J198" s="775">
        <f>ROUND(I198*H198,2)</f>
        <v>0</v>
      </c>
      <c r="K198" s="554"/>
      <c r="L198" s="540"/>
      <c r="M198" s="553" t="s">
        <v>3</v>
      </c>
      <c r="N198" s="552" t="s">
        <v>46</v>
      </c>
      <c r="P198" s="551">
        <f>O198*H198</f>
        <v>0</v>
      </c>
      <c r="Q198" s="551">
        <v>2.4000000000000001E-4</v>
      </c>
      <c r="R198" s="551">
        <f>Q198*H198</f>
        <v>7.2000000000000005E-4</v>
      </c>
      <c r="S198" s="551">
        <v>0</v>
      </c>
      <c r="T198" s="550">
        <f>S198*H198</f>
        <v>0</v>
      </c>
      <c r="AR198" s="548" t="s">
        <v>239</v>
      </c>
      <c r="AT198" s="548" t="s">
        <v>133</v>
      </c>
      <c r="AU198" s="548" t="s">
        <v>85</v>
      </c>
      <c r="AY198" s="543" t="s">
        <v>131</v>
      </c>
      <c r="BE198" s="549">
        <f>IF(N198="základní",J198,0)</f>
        <v>0</v>
      </c>
      <c r="BF198" s="549">
        <f>IF(N198="snížená",J198,0)</f>
        <v>0</v>
      </c>
      <c r="BG198" s="549">
        <f>IF(N198="zákl. přenesená",J198,0)</f>
        <v>0</v>
      </c>
      <c r="BH198" s="549">
        <f>IF(N198="sníž. přenesená",J198,0)</f>
        <v>0</v>
      </c>
      <c r="BI198" s="549">
        <f>IF(N198="nulová",J198,0)</f>
        <v>0</v>
      </c>
      <c r="BJ198" s="543" t="s">
        <v>83</v>
      </c>
      <c r="BK198" s="549">
        <f>ROUND(I198*H198,2)</f>
        <v>0</v>
      </c>
      <c r="BL198" s="543" t="s">
        <v>239</v>
      </c>
      <c r="BM198" s="548" t="s">
        <v>3947</v>
      </c>
    </row>
    <row r="199" spans="2:65" s="539" customFormat="1" ht="17.8" x14ac:dyDescent="0.25">
      <c r="B199" s="540"/>
      <c r="D199" s="764" t="s">
        <v>2681</v>
      </c>
      <c r="E199" s="714"/>
      <c r="F199" s="765" t="s">
        <v>3948</v>
      </c>
      <c r="G199" s="714"/>
      <c r="H199" s="714"/>
      <c r="I199" s="547"/>
      <c r="J199" s="714"/>
      <c r="L199" s="540"/>
      <c r="M199" s="559"/>
      <c r="T199" s="558"/>
      <c r="AT199" s="543" t="s">
        <v>2681</v>
      </c>
      <c r="AU199" s="543" t="s">
        <v>85</v>
      </c>
    </row>
    <row r="200" spans="2:65" s="539" customFormat="1" ht="24.2" customHeight="1" x14ac:dyDescent="0.25">
      <c r="B200" s="557"/>
      <c r="C200" s="556" t="s">
        <v>345</v>
      </c>
      <c r="D200" s="759" t="s">
        <v>133</v>
      </c>
      <c r="E200" s="760" t="s">
        <v>3949</v>
      </c>
      <c r="F200" s="761" t="s">
        <v>3950</v>
      </c>
      <c r="G200" s="762" t="s">
        <v>194</v>
      </c>
      <c r="H200" s="763">
        <v>6</v>
      </c>
      <c r="I200" s="555"/>
      <c r="J200" s="775">
        <f>ROUND(I200*H200,2)</f>
        <v>0</v>
      </c>
      <c r="K200" s="554"/>
      <c r="L200" s="540"/>
      <c r="M200" s="553" t="s">
        <v>3</v>
      </c>
      <c r="N200" s="552" t="s">
        <v>46</v>
      </c>
      <c r="P200" s="551">
        <f>O200*H200</f>
        <v>0</v>
      </c>
      <c r="Q200" s="551">
        <v>3.8000000000000002E-4</v>
      </c>
      <c r="R200" s="551">
        <f>Q200*H200</f>
        <v>2.2799999999999999E-3</v>
      </c>
      <c r="S200" s="551">
        <v>0</v>
      </c>
      <c r="T200" s="550">
        <f>S200*H200</f>
        <v>0</v>
      </c>
      <c r="AR200" s="548" t="s">
        <v>239</v>
      </c>
      <c r="AT200" s="548" t="s">
        <v>133</v>
      </c>
      <c r="AU200" s="548" t="s">
        <v>85</v>
      </c>
      <c r="AY200" s="543" t="s">
        <v>131</v>
      </c>
      <c r="BE200" s="549">
        <f>IF(N200="základní",J200,0)</f>
        <v>0</v>
      </c>
      <c r="BF200" s="549">
        <f>IF(N200="snížená",J200,0)</f>
        <v>0</v>
      </c>
      <c r="BG200" s="549">
        <f>IF(N200="zákl. přenesená",J200,0)</f>
        <v>0</v>
      </c>
      <c r="BH200" s="549">
        <f>IF(N200="sníž. přenesená",J200,0)</f>
        <v>0</v>
      </c>
      <c r="BI200" s="549">
        <f>IF(N200="nulová",J200,0)</f>
        <v>0</v>
      </c>
      <c r="BJ200" s="543" t="s">
        <v>83</v>
      </c>
      <c r="BK200" s="549">
        <f>ROUND(I200*H200,2)</f>
        <v>0</v>
      </c>
      <c r="BL200" s="543" t="s">
        <v>239</v>
      </c>
      <c r="BM200" s="548" t="s">
        <v>3951</v>
      </c>
    </row>
    <row r="201" spans="2:65" s="539" customFormat="1" ht="17.8" x14ac:dyDescent="0.25">
      <c r="B201" s="540"/>
      <c r="D201" s="764" t="s">
        <v>2681</v>
      </c>
      <c r="E201" s="714"/>
      <c r="F201" s="765" t="s">
        <v>3952</v>
      </c>
      <c r="G201" s="714"/>
      <c r="H201" s="714"/>
      <c r="I201" s="547"/>
      <c r="J201" s="714"/>
      <c r="L201" s="540"/>
      <c r="M201" s="559"/>
      <c r="T201" s="558"/>
      <c r="AT201" s="543" t="s">
        <v>2681</v>
      </c>
      <c r="AU201" s="543" t="s">
        <v>85</v>
      </c>
    </row>
    <row r="202" spans="2:65" s="539" customFormat="1" ht="24.2" customHeight="1" x14ac:dyDescent="0.25">
      <c r="B202" s="557"/>
      <c r="C202" s="556" t="s">
        <v>352</v>
      </c>
      <c r="D202" s="759" t="s">
        <v>133</v>
      </c>
      <c r="E202" s="760" t="s">
        <v>3953</v>
      </c>
      <c r="F202" s="761" t="s">
        <v>3954</v>
      </c>
      <c r="G202" s="762" t="s">
        <v>194</v>
      </c>
      <c r="H202" s="763">
        <v>1</v>
      </c>
      <c r="I202" s="555"/>
      <c r="J202" s="775">
        <f>ROUND(I202*H202,2)</f>
        <v>0</v>
      </c>
      <c r="K202" s="554"/>
      <c r="L202" s="540"/>
      <c r="M202" s="553" t="s">
        <v>3</v>
      </c>
      <c r="N202" s="552" t="s">
        <v>46</v>
      </c>
      <c r="P202" s="551">
        <f>O202*H202</f>
        <v>0</v>
      </c>
      <c r="Q202" s="551">
        <v>1.2999999999999999E-3</v>
      </c>
      <c r="R202" s="551">
        <f>Q202*H202</f>
        <v>1.2999999999999999E-3</v>
      </c>
      <c r="S202" s="551">
        <v>0</v>
      </c>
      <c r="T202" s="550">
        <f>S202*H202</f>
        <v>0</v>
      </c>
      <c r="AR202" s="548" t="s">
        <v>239</v>
      </c>
      <c r="AT202" s="548" t="s">
        <v>133</v>
      </c>
      <c r="AU202" s="548" t="s">
        <v>85</v>
      </c>
      <c r="AY202" s="543" t="s">
        <v>131</v>
      </c>
      <c r="BE202" s="549">
        <f>IF(N202="základní",J202,0)</f>
        <v>0</v>
      </c>
      <c r="BF202" s="549">
        <f>IF(N202="snížená",J202,0)</f>
        <v>0</v>
      </c>
      <c r="BG202" s="549">
        <f>IF(N202="zákl. přenesená",J202,0)</f>
        <v>0</v>
      </c>
      <c r="BH202" s="549">
        <f>IF(N202="sníž. přenesená",J202,0)</f>
        <v>0</v>
      </c>
      <c r="BI202" s="549">
        <f>IF(N202="nulová",J202,0)</f>
        <v>0</v>
      </c>
      <c r="BJ202" s="543" t="s">
        <v>83</v>
      </c>
      <c r="BK202" s="549">
        <f>ROUND(I202*H202,2)</f>
        <v>0</v>
      </c>
      <c r="BL202" s="543" t="s">
        <v>239</v>
      </c>
      <c r="BM202" s="548" t="s">
        <v>3955</v>
      </c>
    </row>
    <row r="203" spans="2:65" s="539" customFormat="1" ht="17.8" x14ac:dyDescent="0.25">
      <c r="B203" s="540"/>
      <c r="D203" s="764" t="s">
        <v>2681</v>
      </c>
      <c r="E203" s="714"/>
      <c r="F203" s="765" t="s">
        <v>3956</v>
      </c>
      <c r="G203" s="714"/>
      <c r="H203" s="714"/>
      <c r="I203" s="547"/>
      <c r="J203" s="714"/>
      <c r="L203" s="540"/>
      <c r="M203" s="559"/>
      <c r="T203" s="558"/>
      <c r="AT203" s="543" t="s">
        <v>2681</v>
      </c>
      <c r="AU203" s="543" t="s">
        <v>85</v>
      </c>
    </row>
    <row r="204" spans="2:65" s="539" customFormat="1" ht="21.75" customHeight="1" x14ac:dyDescent="0.25">
      <c r="B204" s="557"/>
      <c r="C204" s="556" t="s">
        <v>357</v>
      </c>
      <c r="D204" s="759" t="s">
        <v>133</v>
      </c>
      <c r="E204" s="760" t="s">
        <v>3957</v>
      </c>
      <c r="F204" s="761" t="s">
        <v>3958</v>
      </c>
      <c r="G204" s="762" t="s">
        <v>194</v>
      </c>
      <c r="H204" s="763">
        <v>3</v>
      </c>
      <c r="I204" s="555"/>
      <c r="J204" s="775">
        <f>ROUND(I204*H204,2)</f>
        <v>0</v>
      </c>
      <c r="K204" s="554"/>
      <c r="L204" s="540"/>
      <c r="M204" s="553" t="s">
        <v>3</v>
      </c>
      <c r="N204" s="552" t="s">
        <v>46</v>
      </c>
      <c r="P204" s="551">
        <f>O204*H204</f>
        <v>0</v>
      </c>
      <c r="Q204" s="551">
        <v>1.17E-3</v>
      </c>
      <c r="R204" s="551">
        <f>Q204*H204</f>
        <v>3.5100000000000001E-3</v>
      </c>
      <c r="S204" s="551">
        <v>0</v>
      </c>
      <c r="T204" s="550">
        <f>S204*H204</f>
        <v>0</v>
      </c>
      <c r="AR204" s="548" t="s">
        <v>239</v>
      </c>
      <c r="AT204" s="548" t="s">
        <v>133</v>
      </c>
      <c r="AU204" s="548" t="s">
        <v>85</v>
      </c>
      <c r="AY204" s="543" t="s">
        <v>131</v>
      </c>
      <c r="BE204" s="549">
        <f>IF(N204="základní",J204,0)</f>
        <v>0</v>
      </c>
      <c r="BF204" s="549">
        <f>IF(N204="snížená",J204,0)</f>
        <v>0</v>
      </c>
      <c r="BG204" s="549">
        <f>IF(N204="zákl. přenesená",J204,0)</f>
        <v>0</v>
      </c>
      <c r="BH204" s="549">
        <f>IF(N204="sníž. přenesená",J204,0)</f>
        <v>0</v>
      </c>
      <c r="BI204" s="549">
        <f>IF(N204="nulová",J204,0)</f>
        <v>0</v>
      </c>
      <c r="BJ204" s="543" t="s">
        <v>83</v>
      </c>
      <c r="BK204" s="549">
        <f>ROUND(I204*H204,2)</f>
        <v>0</v>
      </c>
      <c r="BL204" s="543" t="s">
        <v>239</v>
      </c>
      <c r="BM204" s="548" t="s">
        <v>3959</v>
      </c>
    </row>
    <row r="205" spans="2:65" s="539" customFormat="1" ht="17.8" x14ac:dyDescent="0.25">
      <c r="B205" s="540"/>
      <c r="D205" s="764" t="s">
        <v>2681</v>
      </c>
      <c r="E205" s="714"/>
      <c r="F205" s="765" t="s">
        <v>3960</v>
      </c>
      <c r="G205" s="714"/>
      <c r="H205" s="714"/>
      <c r="I205" s="547"/>
      <c r="J205" s="714"/>
      <c r="L205" s="540"/>
      <c r="M205" s="559"/>
      <c r="T205" s="558"/>
      <c r="AT205" s="543" t="s">
        <v>2681</v>
      </c>
      <c r="AU205" s="543" t="s">
        <v>85</v>
      </c>
    </row>
    <row r="206" spans="2:65" s="539" customFormat="1" ht="24.2" customHeight="1" x14ac:dyDescent="0.25">
      <c r="B206" s="557"/>
      <c r="C206" s="556" t="s">
        <v>363</v>
      </c>
      <c r="D206" s="759" t="s">
        <v>133</v>
      </c>
      <c r="E206" s="760" t="s">
        <v>3961</v>
      </c>
      <c r="F206" s="761" t="s">
        <v>3962</v>
      </c>
      <c r="G206" s="762" t="s">
        <v>194</v>
      </c>
      <c r="H206" s="763">
        <v>1</v>
      </c>
      <c r="I206" s="555"/>
      <c r="J206" s="775">
        <f>ROUND(I206*H206,2)</f>
        <v>0</v>
      </c>
      <c r="K206" s="554"/>
      <c r="L206" s="540"/>
      <c r="M206" s="553" t="s">
        <v>3</v>
      </c>
      <c r="N206" s="552" t="s">
        <v>46</v>
      </c>
      <c r="P206" s="551">
        <f>O206*H206</f>
        <v>0</v>
      </c>
      <c r="Q206" s="551">
        <v>2.8900000000000002E-3</v>
      </c>
      <c r="R206" s="551">
        <f>Q206*H206</f>
        <v>2.8900000000000002E-3</v>
      </c>
      <c r="S206" s="551">
        <v>0</v>
      </c>
      <c r="T206" s="550">
        <f>S206*H206</f>
        <v>0</v>
      </c>
      <c r="AR206" s="548" t="s">
        <v>239</v>
      </c>
      <c r="AT206" s="548" t="s">
        <v>133</v>
      </c>
      <c r="AU206" s="548" t="s">
        <v>85</v>
      </c>
      <c r="AY206" s="543" t="s">
        <v>131</v>
      </c>
      <c r="BE206" s="549">
        <f>IF(N206="základní",J206,0)</f>
        <v>0</v>
      </c>
      <c r="BF206" s="549">
        <f>IF(N206="snížená",J206,0)</f>
        <v>0</v>
      </c>
      <c r="BG206" s="549">
        <f>IF(N206="zákl. přenesená",J206,0)</f>
        <v>0</v>
      </c>
      <c r="BH206" s="549">
        <f>IF(N206="sníž. přenesená",J206,0)</f>
        <v>0</v>
      </c>
      <c r="BI206" s="549">
        <f>IF(N206="nulová",J206,0)</f>
        <v>0</v>
      </c>
      <c r="BJ206" s="543" t="s">
        <v>83</v>
      </c>
      <c r="BK206" s="549">
        <f>ROUND(I206*H206,2)</f>
        <v>0</v>
      </c>
      <c r="BL206" s="543" t="s">
        <v>239</v>
      </c>
      <c r="BM206" s="548" t="s">
        <v>3963</v>
      </c>
    </row>
    <row r="207" spans="2:65" s="539" customFormat="1" ht="17.8" x14ac:dyDescent="0.25">
      <c r="B207" s="540"/>
      <c r="D207" s="764" t="s">
        <v>2681</v>
      </c>
      <c r="E207" s="714"/>
      <c r="F207" s="765" t="s">
        <v>3964</v>
      </c>
      <c r="G207" s="714"/>
      <c r="H207" s="714"/>
      <c r="I207" s="547"/>
      <c r="J207" s="714"/>
      <c r="L207" s="540"/>
      <c r="M207" s="559"/>
      <c r="T207" s="558"/>
      <c r="AT207" s="543" t="s">
        <v>2681</v>
      </c>
      <c r="AU207" s="543" t="s">
        <v>85</v>
      </c>
    </row>
    <row r="208" spans="2:65" s="539" customFormat="1" ht="16.5" customHeight="1" x14ac:dyDescent="0.25">
      <c r="B208" s="557"/>
      <c r="C208" s="574" t="s">
        <v>370</v>
      </c>
      <c r="D208" s="766" t="s">
        <v>145</v>
      </c>
      <c r="E208" s="767" t="s">
        <v>3965</v>
      </c>
      <c r="F208" s="768" t="s">
        <v>3430</v>
      </c>
      <c r="G208" s="769" t="s">
        <v>201</v>
      </c>
      <c r="H208" s="770">
        <v>1</v>
      </c>
      <c r="I208" s="573"/>
      <c r="J208" s="776">
        <f>ROUND(I208*H208,2)</f>
        <v>0</v>
      </c>
      <c r="K208" s="572"/>
      <c r="L208" s="571"/>
      <c r="M208" s="570" t="s">
        <v>3</v>
      </c>
      <c r="N208" s="569" t="s">
        <v>46</v>
      </c>
      <c r="P208" s="551">
        <f>O208*H208</f>
        <v>0</v>
      </c>
      <c r="Q208" s="551">
        <v>0</v>
      </c>
      <c r="R208" s="551">
        <f>Q208*H208</f>
        <v>0</v>
      </c>
      <c r="S208" s="551">
        <v>0</v>
      </c>
      <c r="T208" s="550">
        <f>S208*H208</f>
        <v>0</v>
      </c>
      <c r="AR208" s="548" t="s">
        <v>245</v>
      </c>
      <c r="AT208" s="548" t="s">
        <v>145</v>
      </c>
      <c r="AU208" s="548" t="s">
        <v>85</v>
      </c>
      <c r="AY208" s="543" t="s">
        <v>131</v>
      </c>
      <c r="BE208" s="549">
        <f>IF(N208="základní",J208,0)</f>
        <v>0</v>
      </c>
      <c r="BF208" s="549">
        <f>IF(N208="snížená",J208,0)</f>
        <v>0</v>
      </c>
      <c r="BG208" s="549">
        <f>IF(N208="zákl. přenesená",J208,0)</f>
        <v>0</v>
      </c>
      <c r="BH208" s="549">
        <f>IF(N208="sníž. přenesená",J208,0)</f>
        <v>0</v>
      </c>
      <c r="BI208" s="549">
        <f>IF(N208="nulová",J208,0)</f>
        <v>0</v>
      </c>
      <c r="BJ208" s="543" t="s">
        <v>83</v>
      </c>
      <c r="BK208" s="549">
        <f>ROUND(I208*H208,2)</f>
        <v>0</v>
      </c>
      <c r="BL208" s="543" t="s">
        <v>239</v>
      </c>
      <c r="BM208" s="548" t="s">
        <v>3966</v>
      </c>
    </row>
    <row r="209" spans="2:65" s="539" customFormat="1" x14ac:dyDescent="0.25">
      <c r="B209" s="540"/>
      <c r="D209" s="764" t="s">
        <v>2681</v>
      </c>
      <c r="E209" s="714"/>
      <c r="F209" s="765" t="s">
        <v>3430</v>
      </c>
      <c r="G209" s="714"/>
      <c r="H209" s="714"/>
      <c r="I209" s="547"/>
      <c r="J209" s="714"/>
      <c r="L209" s="540"/>
      <c r="M209" s="559"/>
      <c r="T209" s="558"/>
      <c r="AT209" s="543" t="s">
        <v>2681</v>
      </c>
      <c r="AU209" s="543" t="s">
        <v>85</v>
      </c>
    </row>
    <row r="210" spans="2:65" s="539" customFormat="1" ht="24.2" customHeight="1" x14ac:dyDescent="0.25">
      <c r="B210" s="557"/>
      <c r="C210" s="556" t="s">
        <v>375</v>
      </c>
      <c r="D210" s="759" t="s">
        <v>133</v>
      </c>
      <c r="E210" s="760" t="s">
        <v>3967</v>
      </c>
      <c r="F210" s="761" t="s">
        <v>3968</v>
      </c>
      <c r="G210" s="762" t="s">
        <v>148</v>
      </c>
      <c r="H210" s="763">
        <v>0.72599999999999998</v>
      </c>
      <c r="I210" s="555"/>
      <c r="J210" s="775">
        <f>ROUND(I210*H210,2)</f>
        <v>0</v>
      </c>
      <c r="K210" s="554"/>
      <c r="L210" s="540"/>
      <c r="M210" s="553" t="s">
        <v>3</v>
      </c>
      <c r="N210" s="552" t="s">
        <v>46</v>
      </c>
      <c r="P210" s="551">
        <f>O210*H210</f>
        <v>0</v>
      </c>
      <c r="Q210" s="551">
        <v>0</v>
      </c>
      <c r="R210" s="551">
        <f>Q210*H210</f>
        <v>0</v>
      </c>
      <c r="S210" s="551">
        <v>0</v>
      </c>
      <c r="T210" s="550">
        <f>S210*H210</f>
        <v>0</v>
      </c>
      <c r="AR210" s="548" t="s">
        <v>239</v>
      </c>
      <c r="AT210" s="548" t="s">
        <v>133</v>
      </c>
      <c r="AU210" s="548" t="s">
        <v>85</v>
      </c>
      <c r="AY210" s="543" t="s">
        <v>131</v>
      </c>
      <c r="BE210" s="549">
        <f>IF(N210="základní",J210,0)</f>
        <v>0</v>
      </c>
      <c r="BF210" s="549">
        <f>IF(N210="snížená",J210,0)</f>
        <v>0</v>
      </c>
      <c r="BG210" s="549">
        <f>IF(N210="zákl. přenesená",J210,0)</f>
        <v>0</v>
      </c>
      <c r="BH210" s="549">
        <f>IF(N210="sníž. přenesená",J210,0)</f>
        <v>0</v>
      </c>
      <c r="BI210" s="549">
        <f>IF(N210="nulová",J210,0)</f>
        <v>0</v>
      </c>
      <c r="BJ210" s="543" t="s">
        <v>83</v>
      </c>
      <c r="BK210" s="549">
        <f>ROUND(I210*H210,2)</f>
        <v>0</v>
      </c>
      <c r="BL210" s="543" t="s">
        <v>239</v>
      </c>
      <c r="BM210" s="548" t="s">
        <v>3969</v>
      </c>
    </row>
    <row r="211" spans="2:65" s="539" customFormat="1" ht="26.65" x14ac:dyDescent="0.25">
      <c r="B211" s="540"/>
      <c r="D211" s="764" t="s">
        <v>2681</v>
      </c>
      <c r="E211" s="714"/>
      <c r="F211" s="765" t="s">
        <v>3970</v>
      </c>
      <c r="G211" s="714"/>
      <c r="H211" s="714"/>
      <c r="I211" s="547"/>
      <c r="J211" s="714"/>
      <c r="L211" s="540"/>
      <c r="M211" s="559"/>
      <c r="T211" s="558"/>
      <c r="AT211" s="543" t="s">
        <v>2681</v>
      </c>
      <c r="AU211" s="543" t="s">
        <v>85</v>
      </c>
    </row>
    <row r="212" spans="2:65" s="560" customFormat="1" ht="22.8" customHeight="1" x14ac:dyDescent="0.3">
      <c r="B212" s="567"/>
      <c r="D212" s="756" t="s">
        <v>74</v>
      </c>
      <c r="E212" s="758" t="s">
        <v>361</v>
      </c>
      <c r="F212" s="758" t="s">
        <v>362</v>
      </c>
      <c r="G212" s="755"/>
      <c r="H212" s="755"/>
      <c r="I212" s="568"/>
      <c r="J212" s="774">
        <f>BK212</f>
        <v>0</v>
      </c>
      <c r="L212" s="567"/>
      <c r="M212" s="566"/>
      <c r="P212" s="565">
        <f>SUM(P213:P218)</f>
        <v>0</v>
      </c>
      <c r="R212" s="565">
        <f>SUM(R213:R218)</f>
        <v>6.0000000000000001E-3</v>
      </c>
      <c r="T212" s="564">
        <f>SUM(T213:T218)</f>
        <v>0</v>
      </c>
      <c r="AR212" s="562" t="s">
        <v>85</v>
      </c>
      <c r="AT212" s="563" t="s">
        <v>74</v>
      </c>
      <c r="AU212" s="563" t="s">
        <v>83</v>
      </c>
      <c r="AY212" s="562" t="s">
        <v>131</v>
      </c>
      <c r="BK212" s="561">
        <f>SUM(BK213:BK218)</f>
        <v>0</v>
      </c>
    </row>
    <row r="213" spans="2:65" s="539" customFormat="1" ht="24.2" customHeight="1" x14ac:dyDescent="0.25">
      <c r="B213" s="557"/>
      <c r="C213" s="556" t="s">
        <v>380</v>
      </c>
      <c r="D213" s="759" t="s">
        <v>133</v>
      </c>
      <c r="E213" s="760" t="s">
        <v>3668</v>
      </c>
      <c r="F213" s="761" t="s">
        <v>3669</v>
      </c>
      <c r="G213" s="762" t="s">
        <v>1164</v>
      </c>
      <c r="H213" s="763">
        <v>100</v>
      </c>
      <c r="I213" s="555"/>
      <c r="J213" s="775">
        <f>ROUND(I213*H213,2)</f>
        <v>0</v>
      </c>
      <c r="K213" s="554"/>
      <c r="L213" s="540"/>
      <c r="M213" s="553" t="s">
        <v>3</v>
      </c>
      <c r="N213" s="552" t="s">
        <v>46</v>
      </c>
      <c r="P213" s="551">
        <f>O213*H213</f>
        <v>0</v>
      </c>
      <c r="Q213" s="551">
        <v>6.0000000000000002E-5</v>
      </c>
      <c r="R213" s="551">
        <f>Q213*H213</f>
        <v>6.0000000000000001E-3</v>
      </c>
      <c r="S213" s="551">
        <v>0</v>
      </c>
      <c r="T213" s="550">
        <f>S213*H213</f>
        <v>0</v>
      </c>
      <c r="AR213" s="548" t="s">
        <v>239</v>
      </c>
      <c r="AT213" s="548" t="s">
        <v>133</v>
      </c>
      <c r="AU213" s="548" t="s">
        <v>85</v>
      </c>
      <c r="AY213" s="543" t="s">
        <v>131</v>
      </c>
      <c r="BE213" s="549">
        <f>IF(N213="základní",J213,0)</f>
        <v>0</v>
      </c>
      <c r="BF213" s="549">
        <f>IF(N213="snížená",J213,0)</f>
        <v>0</v>
      </c>
      <c r="BG213" s="549">
        <f>IF(N213="zákl. přenesená",J213,0)</f>
        <v>0</v>
      </c>
      <c r="BH213" s="549">
        <f>IF(N213="sníž. přenesená",J213,0)</f>
        <v>0</v>
      </c>
      <c r="BI213" s="549">
        <f>IF(N213="nulová",J213,0)</f>
        <v>0</v>
      </c>
      <c r="BJ213" s="543" t="s">
        <v>83</v>
      </c>
      <c r="BK213" s="549">
        <f>ROUND(I213*H213,2)</f>
        <v>0</v>
      </c>
      <c r="BL213" s="543" t="s">
        <v>239</v>
      </c>
      <c r="BM213" s="548" t="s">
        <v>3971</v>
      </c>
    </row>
    <row r="214" spans="2:65" s="539" customFormat="1" ht="17.8" x14ac:dyDescent="0.25">
      <c r="B214" s="540"/>
      <c r="D214" s="764" t="s">
        <v>2681</v>
      </c>
      <c r="E214" s="714"/>
      <c r="F214" s="765" t="s">
        <v>3671</v>
      </c>
      <c r="G214" s="714"/>
      <c r="H214" s="714"/>
      <c r="I214" s="547"/>
      <c r="J214" s="714"/>
      <c r="L214" s="540"/>
      <c r="M214" s="559"/>
      <c r="T214" s="558"/>
      <c r="AT214" s="543" t="s">
        <v>2681</v>
      </c>
      <c r="AU214" s="543" t="s">
        <v>85</v>
      </c>
    </row>
    <row r="215" spans="2:65" s="539" customFormat="1" ht="16.5" customHeight="1" x14ac:dyDescent="0.25">
      <c r="B215" s="557"/>
      <c r="C215" s="574" t="s">
        <v>384</v>
      </c>
      <c r="D215" s="766" t="s">
        <v>145</v>
      </c>
      <c r="E215" s="767" t="s">
        <v>3673</v>
      </c>
      <c r="F215" s="768" t="s">
        <v>3676</v>
      </c>
      <c r="G215" s="769" t="s">
        <v>201</v>
      </c>
      <c r="H215" s="770">
        <v>1</v>
      </c>
      <c r="I215" s="573"/>
      <c r="J215" s="776">
        <f>ROUND(I215*H215,2)</f>
        <v>0</v>
      </c>
      <c r="K215" s="572"/>
      <c r="L215" s="571"/>
      <c r="M215" s="570" t="s">
        <v>3</v>
      </c>
      <c r="N215" s="569" t="s">
        <v>46</v>
      </c>
      <c r="P215" s="551">
        <f>O215*H215</f>
        <v>0</v>
      </c>
      <c r="Q215" s="551">
        <v>0</v>
      </c>
      <c r="R215" s="551">
        <f>Q215*H215</f>
        <v>0</v>
      </c>
      <c r="S215" s="551">
        <v>0</v>
      </c>
      <c r="T215" s="550">
        <f>S215*H215</f>
        <v>0</v>
      </c>
      <c r="AR215" s="548" t="s">
        <v>245</v>
      </c>
      <c r="AT215" s="548" t="s">
        <v>145</v>
      </c>
      <c r="AU215" s="548" t="s">
        <v>85</v>
      </c>
      <c r="AY215" s="543" t="s">
        <v>131</v>
      </c>
      <c r="BE215" s="549">
        <f>IF(N215="základní",J215,0)</f>
        <v>0</v>
      </c>
      <c r="BF215" s="549">
        <f>IF(N215="snížená",J215,0)</f>
        <v>0</v>
      </c>
      <c r="BG215" s="549">
        <f>IF(N215="zákl. přenesená",J215,0)</f>
        <v>0</v>
      </c>
      <c r="BH215" s="549">
        <f>IF(N215="sníž. přenesená",J215,0)</f>
        <v>0</v>
      </c>
      <c r="BI215" s="549">
        <f>IF(N215="nulová",J215,0)</f>
        <v>0</v>
      </c>
      <c r="BJ215" s="543" t="s">
        <v>83</v>
      </c>
      <c r="BK215" s="549">
        <f>ROUND(I215*H215,2)</f>
        <v>0</v>
      </c>
      <c r="BL215" s="543" t="s">
        <v>239</v>
      </c>
      <c r="BM215" s="548" t="s">
        <v>3972</v>
      </c>
    </row>
    <row r="216" spans="2:65" s="539" customFormat="1" x14ac:dyDescent="0.25">
      <c r="B216" s="540"/>
      <c r="D216" s="764" t="s">
        <v>2681</v>
      </c>
      <c r="E216" s="714"/>
      <c r="F216" s="765" t="s">
        <v>3676</v>
      </c>
      <c r="G216" s="714"/>
      <c r="H216" s="714"/>
      <c r="I216" s="547"/>
      <c r="J216" s="714"/>
      <c r="L216" s="540"/>
      <c r="M216" s="559"/>
      <c r="T216" s="558"/>
      <c r="AT216" s="543" t="s">
        <v>2681</v>
      </c>
      <c r="AU216" s="543" t="s">
        <v>85</v>
      </c>
    </row>
    <row r="217" spans="2:65" s="539" customFormat="1" ht="24.2" customHeight="1" x14ac:dyDescent="0.25">
      <c r="B217" s="557"/>
      <c r="C217" s="556" t="s">
        <v>389</v>
      </c>
      <c r="D217" s="759" t="s">
        <v>133</v>
      </c>
      <c r="E217" s="760" t="s">
        <v>443</v>
      </c>
      <c r="F217" s="761" t="s">
        <v>3687</v>
      </c>
      <c r="G217" s="762" t="s">
        <v>148</v>
      </c>
      <c r="H217" s="763">
        <v>6.0000000000000001E-3</v>
      </c>
      <c r="I217" s="555"/>
      <c r="J217" s="775">
        <f>ROUND(I217*H217,2)</f>
        <v>0</v>
      </c>
      <c r="K217" s="554"/>
      <c r="L217" s="540"/>
      <c r="M217" s="553" t="s">
        <v>3</v>
      </c>
      <c r="N217" s="552" t="s">
        <v>46</v>
      </c>
      <c r="P217" s="551">
        <f>O217*H217</f>
        <v>0</v>
      </c>
      <c r="Q217" s="551">
        <v>0</v>
      </c>
      <c r="R217" s="551">
        <f>Q217*H217</f>
        <v>0</v>
      </c>
      <c r="S217" s="551">
        <v>0</v>
      </c>
      <c r="T217" s="550">
        <f>S217*H217</f>
        <v>0</v>
      </c>
      <c r="AR217" s="548" t="s">
        <v>239</v>
      </c>
      <c r="AT217" s="548" t="s">
        <v>133</v>
      </c>
      <c r="AU217" s="548" t="s">
        <v>85</v>
      </c>
      <c r="AY217" s="543" t="s">
        <v>131</v>
      </c>
      <c r="BE217" s="549">
        <f>IF(N217="základní",J217,0)</f>
        <v>0</v>
      </c>
      <c r="BF217" s="549">
        <f>IF(N217="snížená",J217,0)</f>
        <v>0</v>
      </c>
      <c r="BG217" s="549">
        <f>IF(N217="zákl. přenesená",J217,0)</f>
        <v>0</v>
      </c>
      <c r="BH217" s="549">
        <f>IF(N217="sníž. přenesená",J217,0)</f>
        <v>0</v>
      </c>
      <c r="BI217" s="549">
        <f>IF(N217="nulová",J217,0)</f>
        <v>0</v>
      </c>
      <c r="BJ217" s="543" t="s">
        <v>83</v>
      </c>
      <c r="BK217" s="549">
        <f>ROUND(I217*H217,2)</f>
        <v>0</v>
      </c>
      <c r="BL217" s="543" t="s">
        <v>239</v>
      </c>
      <c r="BM217" s="548" t="s">
        <v>3973</v>
      </c>
    </row>
    <row r="218" spans="2:65" s="539" customFormat="1" ht="26.65" x14ac:dyDescent="0.25">
      <c r="B218" s="540"/>
      <c r="D218" s="764" t="s">
        <v>2681</v>
      </c>
      <c r="E218" s="714"/>
      <c r="F218" s="765" t="s">
        <v>444</v>
      </c>
      <c r="G218" s="714"/>
      <c r="H218" s="714"/>
      <c r="I218" s="547"/>
      <c r="J218" s="714"/>
      <c r="L218" s="540"/>
      <c r="M218" s="559"/>
      <c r="T218" s="558"/>
      <c r="AT218" s="543" t="s">
        <v>2681</v>
      </c>
      <c r="AU218" s="543" t="s">
        <v>85</v>
      </c>
    </row>
    <row r="219" spans="2:65" s="560" customFormat="1" ht="22.8" customHeight="1" x14ac:dyDescent="0.3">
      <c r="B219" s="567"/>
      <c r="D219" s="756" t="s">
        <v>74</v>
      </c>
      <c r="E219" s="758" t="s">
        <v>3689</v>
      </c>
      <c r="F219" s="758" t="s">
        <v>3690</v>
      </c>
      <c r="G219" s="755"/>
      <c r="H219" s="755"/>
      <c r="I219" s="568"/>
      <c r="J219" s="774">
        <f>BK219</f>
        <v>0</v>
      </c>
      <c r="L219" s="567"/>
      <c r="M219" s="566"/>
      <c r="P219" s="565">
        <f>SUM(P220:P231)</f>
        <v>0</v>
      </c>
      <c r="R219" s="565">
        <f>SUM(R220:R231)</f>
        <v>1.0999999999999999E-2</v>
      </c>
      <c r="T219" s="564">
        <f>SUM(T220:T231)</f>
        <v>0</v>
      </c>
      <c r="AR219" s="562" t="s">
        <v>85</v>
      </c>
      <c r="AT219" s="563" t="s">
        <v>74</v>
      </c>
      <c r="AU219" s="563" t="s">
        <v>83</v>
      </c>
      <c r="AY219" s="562" t="s">
        <v>131</v>
      </c>
      <c r="BK219" s="561">
        <f>SUM(BK220:BK231)</f>
        <v>0</v>
      </c>
    </row>
    <row r="220" spans="2:65" s="539" customFormat="1" ht="24.2" customHeight="1" x14ac:dyDescent="0.25">
      <c r="B220" s="557"/>
      <c r="C220" s="556" t="s">
        <v>394</v>
      </c>
      <c r="D220" s="759" t="s">
        <v>133</v>
      </c>
      <c r="E220" s="760" t="s">
        <v>3692</v>
      </c>
      <c r="F220" s="761" t="s">
        <v>3693</v>
      </c>
      <c r="G220" s="762" t="s">
        <v>278</v>
      </c>
      <c r="H220" s="763">
        <v>62</v>
      </c>
      <c r="I220" s="555"/>
      <c r="J220" s="775">
        <f>ROUND(I220*H220,2)</f>
        <v>0</v>
      </c>
      <c r="K220" s="554"/>
      <c r="L220" s="540"/>
      <c r="M220" s="553" t="s">
        <v>3</v>
      </c>
      <c r="N220" s="552" t="s">
        <v>46</v>
      </c>
      <c r="P220" s="551">
        <f>O220*H220</f>
        <v>0</v>
      </c>
      <c r="Q220" s="551">
        <v>0</v>
      </c>
      <c r="R220" s="551">
        <f>Q220*H220</f>
        <v>0</v>
      </c>
      <c r="S220" s="551">
        <v>0</v>
      </c>
      <c r="T220" s="550">
        <f>S220*H220</f>
        <v>0</v>
      </c>
      <c r="AR220" s="548" t="s">
        <v>239</v>
      </c>
      <c r="AT220" s="548" t="s">
        <v>133</v>
      </c>
      <c r="AU220" s="548" t="s">
        <v>85</v>
      </c>
      <c r="AY220" s="543" t="s">
        <v>131</v>
      </c>
      <c r="BE220" s="549">
        <f>IF(N220="základní",J220,0)</f>
        <v>0</v>
      </c>
      <c r="BF220" s="549">
        <f>IF(N220="snížená",J220,0)</f>
        <v>0</v>
      </c>
      <c r="BG220" s="549">
        <f>IF(N220="zákl. přenesená",J220,0)</f>
        <v>0</v>
      </c>
      <c r="BH220" s="549">
        <f>IF(N220="sníž. přenesená",J220,0)</f>
        <v>0</v>
      </c>
      <c r="BI220" s="549">
        <f>IF(N220="nulová",J220,0)</f>
        <v>0</v>
      </c>
      <c r="BJ220" s="543" t="s">
        <v>83</v>
      </c>
      <c r="BK220" s="549">
        <f>ROUND(I220*H220,2)</f>
        <v>0</v>
      </c>
      <c r="BL220" s="543" t="s">
        <v>239</v>
      </c>
      <c r="BM220" s="548" t="s">
        <v>3974</v>
      </c>
    </row>
    <row r="221" spans="2:65" s="539" customFormat="1" ht="17.8" x14ac:dyDescent="0.25">
      <c r="B221" s="540"/>
      <c r="D221" s="764" t="s">
        <v>2681</v>
      </c>
      <c r="E221" s="714"/>
      <c r="F221" s="765" t="s">
        <v>3695</v>
      </c>
      <c r="G221" s="714"/>
      <c r="H221" s="714"/>
      <c r="I221" s="547"/>
      <c r="J221" s="714"/>
      <c r="L221" s="540"/>
      <c r="M221" s="559"/>
      <c r="T221" s="558"/>
      <c r="AT221" s="543" t="s">
        <v>2681</v>
      </c>
      <c r="AU221" s="543" t="s">
        <v>85</v>
      </c>
    </row>
    <row r="222" spans="2:65" s="539" customFormat="1" ht="24.2" customHeight="1" x14ac:dyDescent="0.25">
      <c r="B222" s="557"/>
      <c r="C222" s="556" t="s">
        <v>398</v>
      </c>
      <c r="D222" s="759" t="s">
        <v>133</v>
      </c>
      <c r="E222" s="760" t="s">
        <v>3697</v>
      </c>
      <c r="F222" s="761" t="s">
        <v>3698</v>
      </c>
      <c r="G222" s="762" t="s">
        <v>278</v>
      </c>
      <c r="H222" s="763">
        <v>24</v>
      </c>
      <c r="I222" s="555"/>
      <c r="J222" s="775">
        <f>ROUND(I222*H222,2)</f>
        <v>0</v>
      </c>
      <c r="K222" s="554"/>
      <c r="L222" s="540"/>
      <c r="M222" s="553" t="s">
        <v>3</v>
      </c>
      <c r="N222" s="552" t="s">
        <v>46</v>
      </c>
      <c r="P222" s="551">
        <f>O222*H222</f>
        <v>0</v>
      </c>
      <c r="Q222" s="551">
        <v>0</v>
      </c>
      <c r="R222" s="551">
        <f>Q222*H222</f>
        <v>0</v>
      </c>
      <c r="S222" s="551">
        <v>0</v>
      </c>
      <c r="T222" s="550">
        <f>S222*H222</f>
        <v>0</v>
      </c>
      <c r="AR222" s="548" t="s">
        <v>239</v>
      </c>
      <c r="AT222" s="548" t="s">
        <v>133</v>
      </c>
      <c r="AU222" s="548" t="s">
        <v>85</v>
      </c>
      <c r="AY222" s="543" t="s">
        <v>131</v>
      </c>
      <c r="BE222" s="549">
        <f>IF(N222="základní",J222,0)</f>
        <v>0</v>
      </c>
      <c r="BF222" s="549">
        <f>IF(N222="snížená",J222,0)</f>
        <v>0</v>
      </c>
      <c r="BG222" s="549">
        <f>IF(N222="zákl. přenesená",J222,0)</f>
        <v>0</v>
      </c>
      <c r="BH222" s="549">
        <f>IF(N222="sníž. přenesená",J222,0)</f>
        <v>0</v>
      </c>
      <c r="BI222" s="549">
        <f>IF(N222="nulová",J222,0)</f>
        <v>0</v>
      </c>
      <c r="BJ222" s="543" t="s">
        <v>83</v>
      </c>
      <c r="BK222" s="549">
        <f>ROUND(I222*H222,2)</f>
        <v>0</v>
      </c>
      <c r="BL222" s="543" t="s">
        <v>239</v>
      </c>
      <c r="BM222" s="548" t="s">
        <v>3975</v>
      </c>
    </row>
    <row r="223" spans="2:65" s="539" customFormat="1" ht="26.65" x14ac:dyDescent="0.25">
      <c r="B223" s="540"/>
      <c r="D223" s="764" t="s">
        <v>2681</v>
      </c>
      <c r="E223" s="714"/>
      <c r="F223" s="765" t="s">
        <v>3700</v>
      </c>
      <c r="G223" s="714"/>
      <c r="H223" s="714"/>
      <c r="I223" s="547"/>
      <c r="J223" s="714"/>
      <c r="L223" s="540"/>
      <c r="M223" s="559"/>
      <c r="T223" s="558"/>
      <c r="AT223" s="543" t="s">
        <v>2681</v>
      </c>
      <c r="AU223" s="543" t="s">
        <v>85</v>
      </c>
    </row>
    <row r="224" spans="2:65" s="539" customFormat="1" ht="24.2" customHeight="1" x14ac:dyDescent="0.25">
      <c r="B224" s="557"/>
      <c r="C224" s="574" t="s">
        <v>402</v>
      </c>
      <c r="D224" s="766" t="s">
        <v>145</v>
      </c>
      <c r="E224" s="767" t="s">
        <v>3976</v>
      </c>
      <c r="F224" s="768" t="s">
        <v>3977</v>
      </c>
      <c r="G224" s="769" t="s">
        <v>1164</v>
      </c>
      <c r="H224" s="770">
        <v>5</v>
      </c>
      <c r="I224" s="573"/>
      <c r="J224" s="776">
        <f>ROUND(I224*H224,2)</f>
        <v>0</v>
      </c>
      <c r="K224" s="572"/>
      <c r="L224" s="571"/>
      <c r="M224" s="570" t="s">
        <v>3</v>
      </c>
      <c r="N224" s="569" t="s">
        <v>46</v>
      </c>
      <c r="P224" s="551">
        <f>O224*H224</f>
        <v>0</v>
      </c>
      <c r="Q224" s="551">
        <v>1E-3</v>
      </c>
      <c r="R224" s="551">
        <f>Q224*H224</f>
        <v>5.0000000000000001E-3</v>
      </c>
      <c r="S224" s="551">
        <v>0</v>
      </c>
      <c r="T224" s="550">
        <f>S224*H224</f>
        <v>0</v>
      </c>
      <c r="AR224" s="548" t="s">
        <v>245</v>
      </c>
      <c r="AT224" s="548" t="s">
        <v>145</v>
      </c>
      <c r="AU224" s="548" t="s">
        <v>85</v>
      </c>
      <c r="AY224" s="543" t="s">
        <v>131</v>
      </c>
      <c r="BE224" s="549">
        <f>IF(N224="základní",J224,0)</f>
        <v>0</v>
      </c>
      <c r="BF224" s="549">
        <f>IF(N224="snížená",J224,0)</f>
        <v>0</v>
      </c>
      <c r="BG224" s="549">
        <f>IF(N224="zákl. přenesená",J224,0)</f>
        <v>0</v>
      </c>
      <c r="BH224" s="549">
        <f>IF(N224="sníž. přenesená",J224,0)</f>
        <v>0</v>
      </c>
      <c r="BI224" s="549">
        <f>IF(N224="nulová",J224,0)</f>
        <v>0</v>
      </c>
      <c r="BJ224" s="543" t="s">
        <v>83</v>
      </c>
      <c r="BK224" s="549">
        <f>ROUND(I224*H224,2)</f>
        <v>0</v>
      </c>
      <c r="BL224" s="543" t="s">
        <v>239</v>
      </c>
      <c r="BM224" s="548" t="s">
        <v>3978</v>
      </c>
    </row>
    <row r="225" spans="2:65" s="539" customFormat="1" x14ac:dyDescent="0.25">
      <c r="B225" s="540"/>
      <c r="D225" s="764" t="s">
        <v>2681</v>
      </c>
      <c r="E225" s="714"/>
      <c r="F225" s="765" t="s">
        <v>3977</v>
      </c>
      <c r="G225" s="714"/>
      <c r="H225" s="714"/>
      <c r="I225" s="547"/>
      <c r="J225" s="714"/>
      <c r="L225" s="540"/>
      <c r="M225" s="559"/>
      <c r="T225" s="558"/>
      <c r="AT225" s="543" t="s">
        <v>2681</v>
      </c>
      <c r="AU225" s="543" t="s">
        <v>85</v>
      </c>
    </row>
    <row r="226" spans="2:65" s="539" customFormat="1" ht="24.2" customHeight="1" x14ac:dyDescent="0.25">
      <c r="B226" s="557"/>
      <c r="C226" s="556" t="s">
        <v>406</v>
      </c>
      <c r="D226" s="759" t="s">
        <v>133</v>
      </c>
      <c r="E226" s="760" t="s">
        <v>3712</v>
      </c>
      <c r="F226" s="761" t="s">
        <v>3713</v>
      </c>
      <c r="G226" s="762" t="s">
        <v>278</v>
      </c>
      <c r="H226" s="763">
        <v>62</v>
      </c>
      <c r="I226" s="555"/>
      <c r="J226" s="775">
        <f>ROUND(I226*H226,2)</f>
        <v>0</v>
      </c>
      <c r="K226" s="554"/>
      <c r="L226" s="540"/>
      <c r="M226" s="553" t="s">
        <v>3</v>
      </c>
      <c r="N226" s="552" t="s">
        <v>46</v>
      </c>
      <c r="P226" s="551">
        <f>O226*H226</f>
        <v>0</v>
      </c>
      <c r="Q226" s="551">
        <v>0</v>
      </c>
      <c r="R226" s="551">
        <f>Q226*H226</f>
        <v>0</v>
      </c>
      <c r="S226" s="551">
        <v>0</v>
      </c>
      <c r="T226" s="550">
        <f>S226*H226</f>
        <v>0</v>
      </c>
      <c r="AR226" s="548" t="s">
        <v>239</v>
      </c>
      <c r="AT226" s="548" t="s">
        <v>133</v>
      </c>
      <c r="AU226" s="548" t="s">
        <v>85</v>
      </c>
      <c r="AY226" s="543" t="s">
        <v>131</v>
      </c>
      <c r="BE226" s="549">
        <f>IF(N226="základní",J226,0)</f>
        <v>0</v>
      </c>
      <c r="BF226" s="549">
        <f>IF(N226="snížená",J226,0)</f>
        <v>0</v>
      </c>
      <c r="BG226" s="549">
        <f>IF(N226="zákl. přenesená",J226,0)</f>
        <v>0</v>
      </c>
      <c r="BH226" s="549">
        <f>IF(N226="sníž. přenesená",J226,0)</f>
        <v>0</v>
      </c>
      <c r="BI226" s="549">
        <f>IF(N226="nulová",J226,0)</f>
        <v>0</v>
      </c>
      <c r="BJ226" s="543" t="s">
        <v>83</v>
      </c>
      <c r="BK226" s="549">
        <f>ROUND(I226*H226,2)</f>
        <v>0</v>
      </c>
      <c r="BL226" s="543" t="s">
        <v>239</v>
      </c>
      <c r="BM226" s="548" t="s">
        <v>3979</v>
      </c>
    </row>
    <row r="227" spans="2:65" s="539" customFormat="1" ht="17.8" x14ac:dyDescent="0.25">
      <c r="B227" s="540"/>
      <c r="D227" s="764" t="s">
        <v>2681</v>
      </c>
      <c r="E227" s="714"/>
      <c r="F227" s="765" t="s">
        <v>3715</v>
      </c>
      <c r="G227" s="714"/>
      <c r="H227" s="714"/>
      <c r="I227" s="547"/>
      <c r="J227" s="714"/>
      <c r="L227" s="540"/>
      <c r="M227" s="559"/>
      <c r="T227" s="558"/>
      <c r="AT227" s="543" t="s">
        <v>2681</v>
      </c>
      <c r="AU227" s="543" t="s">
        <v>85</v>
      </c>
    </row>
    <row r="228" spans="2:65" s="539" customFormat="1" ht="24.2" customHeight="1" x14ac:dyDescent="0.25">
      <c r="B228" s="557"/>
      <c r="C228" s="556" t="s">
        <v>413</v>
      </c>
      <c r="D228" s="759" t="s">
        <v>133</v>
      </c>
      <c r="E228" s="760" t="s">
        <v>3980</v>
      </c>
      <c r="F228" s="761" t="s">
        <v>3981</v>
      </c>
      <c r="G228" s="762" t="s">
        <v>278</v>
      </c>
      <c r="H228" s="763">
        <v>24</v>
      </c>
      <c r="I228" s="555"/>
      <c r="J228" s="775">
        <f>ROUND(I228*H228,2)</f>
        <v>0</v>
      </c>
      <c r="K228" s="554"/>
      <c r="L228" s="540"/>
      <c r="M228" s="553" t="s">
        <v>3</v>
      </c>
      <c r="N228" s="552" t="s">
        <v>46</v>
      </c>
      <c r="P228" s="551">
        <f>O228*H228</f>
        <v>0</v>
      </c>
      <c r="Q228" s="551">
        <v>0</v>
      </c>
      <c r="R228" s="551">
        <f>Q228*H228</f>
        <v>0</v>
      </c>
      <c r="S228" s="551">
        <v>0</v>
      </c>
      <c r="T228" s="550">
        <f>S228*H228</f>
        <v>0</v>
      </c>
      <c r="AR228" s="548" t="s">
        <v>239</v>
      </c>
      <c r="AT228" s="548" t="s">
        <v>133</v>
      </c>
      <c r="AU228" s="548" t="s">
        <v>85</v>
      </c>
      <c r="AY228" s="543" t="s">
        <v>131</v>
      </c>
      <c r="BE228" s="549">
        <f>IF(N228="základní",J228,0)</f>
        <v>0</v>
      </c>
      <c r="BF228" s="549">
        <f>IF(N228="snížená",J228,0)</f>
        <v>0</v>
      </c>
      <c r="BG228" s="549">
        <f>IF(N228="zákl. přenesená",J228,0)</f>
        <v>0</v>
      </c>
      <c r="BH228" s="549">
        <f>IF(N228="sníž. přenesená",J228,0)</f>
        <v>0</v>
      </c>
      <c r="BI228" s="549">
        <f>IF(N228="nulová",J228,0)</f>
        <v>0</v>
      </c>
      <c r="BJ228" s="543" t="s">
        <v>83</v>
      </c>
      <c r="BK228" s="549">
        <f>ROUND(I228*H228,2)</f>
        <v>0</v>
      </c>
      <c r="BL228" s="543" t="s">
        <v>239</v>
      </c>
      <c r="BM228" s="548" t="s">
        <v>3982</v>
      </c>
    </row>
    <row r="229" spans="2:65" s="539" customFormat="1" ht="17.8" x14ac:dyDescent="0.25">
      <c r="B229" s="540"/>
      <c r="D229" s="764" t="s">
        <v>2681</v>
      </c>
      <c r="E229" s="714"/>
      <c r="F229" s="765" t="s">
        <v>3983</v>
      </c>
      <c r="G229" s="714"/>
      <c r="H229" s="714"/>
      <c r="I229" s="547"/>
      <c r="J229" s="714"/>
      <c r="L229" s="540"/>
      <c r="M229" s="559"/>
      <c r="T229" s="558"/>
      <c r="AT229" s="543" t="s">
        <v>2681</v>
      </c>
      <c r="AU229" s="543" t="s">
        <v>85</v>
      </c>
    </row>
    <row r="230" spans="2:65" s="539" customFormat="1" ht="24.2" customHeight="1" x14ac:dyDescent="0.25">
      <c r="B230" s="557"/>
      <c r="C230" s="574" t="s">
        <v>419</v>
      </c>
      <c r="D230" s="766" t="s">
        <v>145</v>
      </c>
      <c r="E230" s="767" t="s">
        <v>3984</v>
      </c>
      <c r="F230" s="768" t="s">
        <v>3985</v>
      </c>
      <c r="G230" s="769" t="s">
        <v>1164</v>
      </c>
      <c r="H230" s="770">
        <v>6</v>
      </c>
      <c r="I230" s="573"/>
      <c r="J230" s="776">
        <f>ROUND(I230*H230,2)</f>
        <v>0</v>
      </c>
      <c r="K230" s="572"/>
      <c r="L230" s="571"/>
      <c r="M230" s="570" t="s">
        <v>3</v>
      </c>
      <c r="N230" s="569" t="s">
        <v>46</v>
      </c>
      <c r="P230" s="551">
        <f>O230*H230</f>
        <v>0</v>
      </c>
      <c r="Q230" s="551">
        <v>1E-3</v>
      </c>
      <c r="R230" s="551">
        <f>Q230*H230</f>
        <v>6.0000000000000001E-3</v>
      </c>
      <c r="S230" s="551">
        <v>0</v>
      </c>
      <c r="T230" s="550">
        <f>S230*H230</f>
        <v>0</v>
      </c>
      <c r="AR230" s="548" t="s">
        <v>245</v>
      </c>
      <c r="AT230" s="548" t="s">
        <v>145</v>
      </c>
      <c r="AU230" s="548" t="s">
        <v>85</v>
      </c>
      <c r="AY230" s="543" t="s">
        <v>131</v>
      </c>
      <c r="BE230" s="549">
        <f>IF(N230="základní",J230,0)</f>
        <v>0</v>
      </c>
      <c r="BF230" s="549">
        <f>IF(N230="snížená",J230,0)</f>
        <v>0</v>
      </c>
      <c r="BG230" s="549">
        <f>IF(N230="zákl. přenesená",J230,0)</f>
        <v>0</v>
      </c>
      <c r="BH230" s="549">
        <f>IF(N230="sníž. přenesená",J230,0)</f>
        <v>0</v>
      </c>
      <c r="BI230" s="549">
        <f>IF(N230="nulová",J230,0)</f>
        <v>0</v>
      </c>
      <c r="BJ230" s="543" t="s">
        <v>83</v>
      </c>
      <c r="BK230" s="549">
        <f>ROUND(I230*H230,2)</f>
        <v>0</v>
      </c>
      <c r="BL230" s="543" t="s">
        <v>239</v>
      </c>
      <c r="BM230" s="548" t="s">
        <v>3986</v>
      </c>
    </row>
    <row r="231" spans="2:65" s="539" customFormat="1" x14ac:dyDescent="0.25">
      <c r="B231" s="540"/>
      <c r="D231" s="764" t="s">
        <v>2681</v>
      </c>
      <c r="E231" s="714"/>
      <c r="F231" s="765" t="s">
        <v>3985</v>
      </c>
      <c r="G231" s="714"/>
      <c r="H231" s="714"/>
      <c r="I231" s="547"/>
      <c r="J231" s="714"/>
      <c r="L231" s="540"/>
      <c r="M231" s="559"/>
      <c r="T231" s="558"/>
      <c r="AT231" s="543" t="s">
        <v>2681</v>
      </c>
      <c r="AU231" s="543" t="s">
        <v>85</v>
      </c>
    </row>
    <row r="232" spans="2:65" s="560" customFormat="1" ht="25.95" customHeight="1" x14ac:dyDescent="0.35">
      <c r="B232" s="567"/>
      <c r="D232" s="756" t="s">
        <v>74</v>
      </c>
      <c r="E232" s="757" t="s">
        <v>2694</v>
      </c>
      <c r="F232" s="757" t="s">
        <v>2693</v>
      </c>
      <c r="G232" s="755"/>
      <c r="H232" s="755"/>
      <c r="I232" s="568"/>
      <c r="J232" s="773">
        <f>BK232</f>
        <v>0</v>
      </c>
      <c r="L232" s="567"/>
      <c r="M232" s="566"/>
      <c r="P232" s="565">
        <f>SUM(P233:P234)</f>
        <v>0</v>
      </c>
      <c r="R232" s="565">
        <f>SUM(R233:R234)</f>
        <v>0</v>
      </c>
      <c r="T232" s="564">
        <f>SUM(T233:T234)</f>
        <v>0</v>
      </c>
      <c r="AR232" s="562" t="s">
        <v>138</v>
      </c>
      <c r="AT232" s="563" t="s">
        <v>74</v>
      </c>
      <c r="AU232" s="563" t="s">
        <v>75</v>
      </c>
      <c r="AY232" s="562" t="s">
        <v>131</v>
      </c>
      <c r="BK232" s="561">
        <f>SUM(BK233:BK234)</f>
        <v>0</v>
      </c>
    </row>
    <row r="233" spans="2:65" s="539" customFormat="1" ht="21.75" customHeight="1" x14ac:dyDescent="0.25">
      <c r="B233" s="557"/>
      <c r="C233" s="556" t="s">
        <v>423</v>
      </c>
      <c r="D233" s="759" t="s">
        <v>133</v>
      </c>
      <c r="E233" s="760" t="s">
        <v>3810</v>
      </c>
      <c r="F233" s="761" t="s">
        <v>3811</v>
      </c>
      <c r="G233" s="762" t="s">
        <v>1554</v>
      </c>
      <c r="H233" s="763">
        <v>8</v>
      </c>
      <c r="I233" s="555"/>
      <c r="J233" s="775">
        <f>ROUND(I233*H233,2)</f>
        <v>0</v>
      </c>
      <c r="K233" s="554"/>
      <c r="L233" s="540"/>
      <c r="M233" s="553" t="s">
        <v>3</v>
      </c>
      <c r="N233" s="552" t="s">
        <v>46</v>
      </c>
      <c r="P233" s="551">
        <f>O233*H233</f>
        <v>0</v>
      </c>
      <c r="Q233" s="551">
        <v>0</v>
      </c>
      <c r="R233" s="551">
        <f>Q233*H233</f>
        <v>0</v>
      </c>
      <c r="S233" s="551">
        <v>0</v>
      </c>
      <c r="T233" s="550">
        <f>S233*H233</f>
        <v>0</v>
      </c>
      <c r="AR233" s="548" t="s">
        <v>2684</v>
      </c>
      <c r="AT233" s="548" t="s">
        <v>133</v>
      </c>
      <c r="AU233" s="548" t="s">
        <v>83</v>
      </c>
      <c r="AY233" s="543" t="s">
        <v>131</v>
      </c>
      <c r="BE233" s="549">
        <f>IF(N233="základní",J233,0)</f>
        <v>0</v>
      </c>
      <c r="BF233" s="549">
        <f>IF(N233="snížená",J233,0)</f>
        <v>0</v>
      </c>
      <c r="BG233" s="549">
        <f>IF(N233="zákl. přenesená",J233,0)</f>
        <v>0</v>
      </c>
      <c r="BH233" s="549">
        <f>IF(N233="sníž. přenesená",J233,0)</f>
        <v>0</v>
      </c>
      <c r="BI233" s="549">
        <f>IF(N233="nulová",J233,0)</f>
        <v>0</v>
      </c>
      <c r="BJ233" s="543" t="s">
        <v>83</v>
      </c>
      <c r="BK233" s="549">
        <f>ROUND(I233*H233,2)</f>
        <v>0</v>
      </c>
      <c r="BL233" s="543" t="s">
        <v>2684</v>
      </c>
      <c r="BM233" s="548" t="s">
        <v>3987</v>
      </c>
    </row>
    <row r="234" spans="2:65" s="539" customFormat="1" ht="17.8" x14ac:dyDescent="0.25">
      <c r="B234" s="540"/>
      <c r="D234" s="764" t="s">
        <v>2681</v>
      </c>
      <c r="E234" s="714"/>
      <c r="F234" s="765" t="s">
        <v>3813</v>
      </c>
      <c r="G234" s="714"/>
      <c r="H234" s="714"/>
      <c r="I234" s="547"/>
      <c r="J234" s="714"/>
      <c r="L234" s="540"/>
      <c r="M234" s="546"/>
      <c r="N234" s="545"/>
      <c r="O234" s="545"/>
      <c r="P234" s="545"/>
      <c r="Q234" s="545"/>
      <c r="R234" s="545"/>
      <c r="S234" s="545"/>
      <c r="T234" s="544"/>
      <c r="AT234" s="543" t="s">
        <v>2681</v>
      </c>
      <c r="AU234" s="543" t="s">
        <v>83</v>
      </c>
    </row>
    <row r="235" spans="2:65" s="539" customFormat="1" ht="6.9" customHeight="1" x14ac:dyDescent="0.25">
      <c r="B235" s="542"/>
      <c r="C235" s="541"/>
      <c r="D235" s="741"/>
      <c r="E235" s="741"/>
      <c r="F235" s="741"/>
      <c r="G235" s="741"/>
      <c r="H235" s="741"/>
      <c r="I235" s="541"/>
      <c r="J235" s="741"/>
      <c r="K235" s="541"/>
      <c r="L235" s="540"/>
    </row>
  </sheetData>
  <sheetProtection algorithmName="SHA-512" hashValue="LUT4Qicyc9eQsulpWJtuOMXZ4w/ubtCnSe8CqLKSm888O+JV5HVK/XuAr6Eox7AbWGyWru+xDRnIcusth417pg==" saltValue="r85bN9NcRWMvfILK1YnSgg==" spinCount="100000" sheet="1" objects="1" scenarios="1"/>
  <autoFilter ref="C130:K234" xr:uid="{00000000-0009-0000-0000-000003000000}"/>
  <mergeCells count="14">
    <mergeCell ref="E121:H121"/>
    <mergeCell ref="E123:H123"/>
    <mergeCell ref="E87:H87"/>
    <mergeCell ref="D105:F105"/>
    <mergeCell ref="D106:F106"/>
    <mergeCell ref="D107:F107"/>
    <mergeCell ref="D108:F108"/>
    <mergeCell ref="D109:F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4250-EE9C-48B4-9FE6-24F095C6E719}">
  <sheetPr>
    <pageSetUpPr fitToPage="1"/>
  </sheetPr>
  <dimension ref="B2:BM281"/>
  <sheetViews>
    <sheetView showGridLines="0" topLeftCell="A113" workbookViewId="0">
      <selection activeCell="J128" sqref="J128:J281"/>
    </sheetView>
  </sheetViews>
  <sheetFormatPr defaultRowHeight="10.3" x14ac:dyDescent="0.25"/>
  <cols>
    <col min="1" max="1" width="8.33203125" style="538" customWidth="1"/>
    <col min="2" max="2" width="1.21875" style="538" customWidth="1"/>
    <col min="3" max="3" width="4.109375" style="538" customWidth="1"/>
    <col min="4" max="4" width="4.33203125" style="538" customWidth="1"/>
    <col min="5" max="5" width="17.109375" style="538" customWidth="1"/>
    <col min="6" max="6" width="50.77734375" style="538" customWidth="1"/>
    <col min="7" max="7" width="7.44140625" style="538" customWidth="1"/>
    <col min="8" max="8" width="14" style="538" customWidth="1"/>
    <col min="9" max="9" width="15.77734375" style="538" customWidth="1"/>
    <col min="10" max="10" width="22.33203125" style="538" customWidth="1"/>
    <col min="11" max="11" width="22.33203125" style="538" hidden="1" customWidth="1"/>
    <col min="12" max="12" width="9.33203125" style="538" customWidth="1"/>
    <col min="13" max="13" width="10.77734375" style="538" hidden="1" customWidth="1"/>
    <col min="14" max="14" width="8.88671875" style="538"/>
    <col min="15" max="20" width="14.109375" style="538" hidden="1" customWidth="1"/>
    <col min="21" max="21" width="16.33203125" style="538" hidden="1" customWidth="1"/>
    <col min="22" max="22" width="12.33203125" style="538" customWidth="1"/>
    <col min="23" max="23" width="16.33203125" style="538" customWidth="1"/>
    <col min="24" max="24" width="12.33203125" style="538" customWidth="1"/>
    <col min="25" max="25" width="15" style="538" customWidth="1"/>
    <col min="26" max="26" width="11" style="538" customWidth="1"/>
    <col min="27" max="27" width="15" style="538" customWidth="1"/>
    <col min="28" max="28" width="16.33203125" style="538" customWidth="1"/>
    <col min="29" max="29" width="11" style="538" customWidth="1"/>
    <col min="30" max="30" width="15" style="538" customWidth="1"/>
    <col min="31" max="31" width="16.33203125" style="538" customWidth="1"/>
    <col min="32" max="16384" width="8.88671875" style="538"/>
  </cols>
  <sheetData>
    <row r="2" spans="2:46" ht="36.950000000000003" customHeight="1" x14ac:dyDescent="0.25">
      <c r="L2" s="628" t="s">
        <v>6</v>
      </c>
      <c r="M2" s="627"/>
      <c r="N2" s="627"/>
      <c r="O2" s="627"/>
      <c r="P2" s="627"/>
      <c r="Q2" s="627"/>
      <c r="R2" s="627"/>
      <c r="S2" s="627"/>
      <c r="T2" s="627"/>
      <c r="U2" s="627"/>
      <c r="V2" s="627"/>
      <c r="AT2" s="543" t="s">
        <v>3988</v>
      </c>
    </row>
    <row r="3" spans="2:46" ht="6.9" customHeight="1" x14ac:dyDescent="0.25">
      <c r="B3" s="626"/>
      <c r="C3" s="625"/>
      <c r="D3" s="625"/>
      <c r="E3" s="625"/>
      <c r="F3" s="625"/>
      <c r="G3" s="625"/>
      <c r="H3" s="625"/>
      <c r="I3" s="625"/>
      <c r="J3" s="625"/>
      <c r="K3" s="625"/>
      <c r="L3" s="616"/>
      <c r="AT3" s="543" t="s">
        <v>85</v>
      </c>
    </row>
    <row r="4" spans="2:46" ht="24.9" customHeight="1" x14ac:dyDescent="0.25">
      <c r="B4" s="616"/>
      <c r="C4" s="709"/>
      <c r="D4" s="710" t="s">
        <v>92</v>
      </c>
      <c r="E4" s="709"/>
      <c r="F4" s="709"/>
      <c r="G4" s="709"/>
      <c r="H4" s="709"/>
      <c r="I4" s="709"/>
      <c r="J4" s="709"/>
      <c r="L4" s="616"/>
      <c r="M4" s="624" t="s">
        <v>11</v>
      </c>
      <c r="AT4" s="543" t="s">
        <v>4</v>
      </c>
    </row>
    <row r="5" spans="2:46" ht="6.9" customHeight="1" x14ac:dyDescent="0.25">
      <c r="B5" s="616"/>
      <c r="C5" s="709"/>
      <c r="D5" s="709"/>
      <c r="E5" s="709"/>
      <c r="F5" s="709"/>
      <c r="G5" s="709"/>
      <c r="H5" s="709"/>
      <c r="I5" s="709"/>
      <c r="J5" s="709"/>
      <c r="L5" s="616"/>
    </row>
    <row r="6" spans="2:46" ht="12.05" customHeight="1" x14ac:dyDescent="0.25">
      <c r="B6" s="616"/>
      <c r="C6" s="709"/>
      <c r="D6" s="711" t="s">
        <v>15</v>
      </c>
      <c r="E6" s="709"/>
      <c r="F6" s="709"/>
      <c r="G6" s="709"/>
      <c r="H6" s="709"/>
      <c r="I6" s="709"/>
      <c r="J6" s="709"/>
      <c r="L6" s="616"/>
    </row>
    <row r="7" spans="2:46" ht="16.5" customHeight="1" x14ac:dyDescent="0.25">
      <c r="B7" s="616"/>
      <c r="C7" s="709"/>
      <c r="D7" s="709"/>
      <c r="E7" s="712" t="str">
        <f>'[1]Rekapitulace stavby'!K6</f>
        <v>Rekonstrukce plynové kotelny Rokycanské nemocnice</v>
      </c>
      <c r="F7" s="713"/>
      <c r="G7" s="713"/>
      <c r="H7" s="713"/>
      <c r="I7" s="709"/>
      <c r="J7" s="709"/>
      <c r="L7" s="616"/>
    </row>
    <row r="8" spans="2:46" s="539" customFormat="1" ht="12.05" customHeight="1" x14ac:dyDescent="0.25">
      <c r="B8" s="540"/>
      <c r="C8" s="714"/>
      <c r="D8" s="711" t="s">
        <v>93</v>
      </c>
      <c r="E8" s="714"/>
      <c r="F8" s="714"/>
      <c r="G8" s="714"/>
      <c r="H8" s="714"/>
      <c r="I8" s="714"/>
      <c r="J8" s="714"/>
      <c r="L8" s="540"/>
    </row>
    <row r="9" spans="2:46" s="539" customFormat="1" ht="16.5" customHeight="1" x14ac:dyDescent="0.25">
      <c r="B9" s="540"/>
      <c r="C9" s="714"/>
      <c r="D9" s="714"/>
      <c r="E9" s="715" t="s">
        <v>3989</v>
      </c>
      <c r="F9" s="716"/>
      <c r="G9" s="716"/>
      <c r="H9" s="716"/>
      <c r="I9" s="714"/>
      <c r="J9" s="714"/>
      <c r="L9" s="540"/>
    </row>
    <row r="10" spans="2:46" s="539" customFormat="1" x14ac:dyDescent="0.25">
      <c r="B10" s="540"/>
      <c r="C10" s="714"/>
      <c r="D10" s="714"/>
      <c r="E10" s="714"/>
      <c r="F10" s="714"/>
      <c r="G10" s="714"/>
      <c r="H10" s="714"/>
      <c r="I10" s="714"/>
      <c r="J10" s="714"/>
      <c r="L10" s="540"/>
    </row>
    <row r="11" spans="2:46" s="539" customFormat="1" ht="12.05" customHeight="1" x14ac:dyDescent="0.25">
      <c r="B11" s="540"/>
      <c r="C11" s="714"/>
      <c r="D11" s="711" t="s">
        <v>17</v>
      </c>
      <c r="E11" s="714"/>
      <c r="F11" s="717" t="s">
        <v>3</v>
      </c>
      <c r="G11" s="714"/>
      <c r="H11" s="714"/>
      <c r="I11" s="711" t="s">
        <v>19</v>
      </c>
      <c r="J11" s="717" t="s">
        <v>3</v>
      </c>
      <c r="L11" s="540"/>
    </row>
    <row r="12" spans="2:46" s="539" customFormat="1" ht="12.05" customHeight="1" x14ac:dyDescent="0.25">
      <c r="B12" s="540"/>
      <c r="C12" s="714"/>
      <c r="D12" s="711" t="s">
        <v>21</v>
      </c>
      <c r="E12" s="714"/>
      <c r="F12" s="717" t="s">
        <v>22</v>
      </c>
      <c r="G12" s="714"/>
      <c r="H12" s="714"/>
      <c r="I12" s="711" t="s">
        <v>23</v>
      </c>
      <c r="J12" s="718" t="str">
        <f>'[1]Rekapitulace stavby'!AN8</f>
        <v>15. 3. 2023</v>
      </c>
      <c r="L12" s="540"/>
    </row>
    <row r="13" spans="2:46" s="539" customFormat="1" ht="10.75" customHeight="1" x14ac:dyDescent="0.25">
      <c r="B13" s="540"/>
      <c r="C13" s="714"/>
      <c r="D13" s="714"/>
      <c r="E13" s="714"/>
      <c r="F13" s="714"/>
      <c r="G13" s="714"/>
      <c r="H13" s="714"/>
      <c r="I13" s="714"/>
      <c r="J13" s="714"/>
      <c r="L13" s="540"/>
    </row>
    <row r="14" spans="2:46" s="539" customFormat="1" ht="12.05" customHeight="1" x14ac:dyDescent="0.25">
      <c r="B14" s="540"/>
      <c r="C14" s="714"/>
      <c r="D14" s="711" t="s">
        <v>27</v>
      </c>
      <c r="E14" s="714"/>
      <c r="F14" s="714"/>
      <c r="G14" s="714"/>
      <c r="H14" s="714"/>
      <c r="I14" s="711" t="s">
        <v>28</v>
      </c>
      <c r="J14" s="717" t="s">
        <v>3018</v>
      </c>
      <c r="L14" s="540"/>
    </row>
    <row r="15" spans="2:46" s="539" customFormat="1" ht="18" customHeight="1" x14ac:dyDescent="0.25">
      <c r="B15" s="540"/>
      <c r="C15" s="714"/>
      <c r="D15" s="714"/>
      <c r="E15" s="717" t="s">
        <v>3017</v>
      </c>
      <c r="F15" s="714"/>
      <c r="G15" s="714"/>
      <c r="H15" s="714"/>
      <c r="I15" s="711" t="s">
        <v>31</v>
      </c>
      <c r="J15" s="717" t="s">
        <v>3</v>
      </c>
      <c r="L15" s="540"/>
    </row>
    <row r="16" spans="2:46" s="539" customFormat="1" ht="6.9" customHeight="1" x14ac:dyDescent="0.25">
      <c r="B16" s="540"/>
      <c r="C16" s="714"/>
      <c r="D16" s="714"/>
      <c r="E16" s="714"/>
      <c r="F16" s="714"/>
      <c r="G16" s="714"/>
      <c r="H16" s="714"/>
      <c r="I16" s="714"/>
      <c r="J16" s="714"/>
      <c r="L16" s="540"/>
    </row>
    <row r="17" spans="2:12" s="539" customFormat="1" ht="12.05" customHeight="1" x14ac:dyDescent="0.25">
      <c r="B17" s="540"/>
      <c r="D17" s="589" t="s">
        <v>2995</v>
      </c>
      <c r="I17" s="589" t="s">
        <v>28</v>
      </c>
      <c r="J17" s="621" t="str">
        <f>'[1]Rekapitulace stavby'!AN13</f>
        <v>Vyplň údaj</v>
      </c>
      <c r="L17" s="540"/>
    </row>
    <row r="18" spans="2:12" s="539" customFormat="1" ht="18" customHeight="1" x14ac:dyDescent="0.25">
      <c r="B18" s="540"/>
      <c r="E18" s="623" t="str">
        <f>'[1]Rekapitulace stavby'!E14</f>
        <v>Vyplň údaj</v>
      </c>
      <c r="F18" s="622"/>
      <c r="G18" s="622"/>
      <c r="H18" s="622"/>
      <c r="I18" s="589" t="s">
        <v>31</v>
      </c>
      <c r="J18" s="621" t="str">
        <f>'[1]Rekapitulace stavby'!AN14</f>
        <v>Vyplň údaj</v>
      </c>
      <c r="L18" s="540"/>
    </row>
    <row r="19" spans="2:12" s="539" customFormat="1" ht="6.9" customHeight="1" x14ac:dyDescent="0.25">
      <c r="B19" s="540"/>
      <c r="L19" s="540"/>
    </row>
    <row r="20" spans="2:12" s="539" customFormat="1" ht="12.05" customHeight="1" x14ac:dyDescent="0.25">
      <c r="B20" s="540"/>
      <c r="C20" s="714"/>
      <c r="D20" s="711" t="s">
        <v>34</v>
      </c>
      <c r="E20" s="714"/>
      <c r="F20" s="714"/>
      <c r="G20" s="714"/>
      <c r="H20" s="714"/>
      <c r="I20" s="711" t="s">
        <v>28</v>
      </c>
      <c r="J20" s="717" t="s">
        <v>3016</v>
      </c>
      <c r="L20" s="540"/>
    </row>
    <row r="21" spans="2:12" s="539" customFormat="1" ht="18" customHeight="1" x14ac:dyDescent="0.25">
      <c r="B21" s="540"/>
      <c r="C21" s="714"/>
      <c r="D21" s="714"/>
      <c r="E21" s="717" t="s">
        <v>3015</v>
      </c>
      <c r="F21" s="714"/>
      <c r="G21" s="714"/>
      <c r="H21" s="714"/>
      <c r="I21" s="711" t="s">
        <v>31</v>
      </c>
      <c r="J21" s="717" t="s">
        <v>3</v>
      </c>
      <c r="L21" s="540"/>
    </row>
    <row r="22" spans="2:12" s="539" customFormat="1" ht="6.9" customHeight="1" x14ac:dyDescent="0.25">
      <c r="B22" s="540"/>
      <c r="C22" s="714"/>
      <c r="D22" s="714"/>
      <c r="E22" s="714"/>
      <c r="F22" s="714"/>
      <c r="G22" s="714"/>
      <c r="H22" s="714"/>
      <c r="I22" s="714"/>
      <c r="J22" s="714"/>
      <c r="L22" s="540"/>
    </row>
    <row r="23" spans="2:12" s="539" customFormat="1" ht="12.05" customHeight="1" x14ac:dyDescent="0.25">
      <c r="B23" s="540"/>
      <c r="C23" s="714"/>
      <c r="D23" s="711" t="s">
        <v>38</v>
      </c>
      <c r="E23" s="714"/>
      <c r="F23" s="714"/>
      <c r="G23" s="714"/>
      <c r="H23" s="714"/>
      <c r="I23" s="711" t="s">
        <v>28</v>
      </c>
      <c r="J23" s="717" t="s">
        <v>3</v>
      </c>
      <c r="L23" s="540"/>
    </row>
    <row r="24" spans="2:12" s="539" customFormat="1" ht="18" customHeight="1" x14ac:dyDescent="0.25">
      <c r="B24" s="540"/>
      <c r="C24" s="714"/>
      <c r="D24" s="714"/>
      <c r="E24" s="717" t="s">
        <v>3014</v>
      </c>
      <c r="F24" s="714"/>
      <c r="G24" s="714"/>
      <c r="H24" s="714"/>
      <c r="I24" s="711" t="s">
        <v>31</v>
      </c>
      <c r="J24" s="717" t="s">
        <v>3</v>
      </c>
      <c r="L24" s="540"/>
    </row>
    <row r="25" spans="2:12" s="539" customFormat="1" ht="6.9" customHeight="1" x14ac:dyDescent="0.25">
      <c r="B25" s="540"/>
      <c r="C25" s="714"/>
      <c r="D25" s="714"/>
      <c r="E25" s="714"/>
      <c r="F25" s="714"/>
      <c r="G25" s="714"/>
      <c r="H25" s="714"/>
      <c r="I25" s="714"/>
      <c r="J25" s="714"/>
      <c r="L25" s="540"/>
    </row>
    <row r="26" spans="2:12" s="539" customFormat="1" ht="12.05" customHeight="1" x14ac:dyDescent="0.25">
      <c r="B26" s="540"/>
      <c r="C26" s="714"/>
      <c r="D26" s="711" t="s">
        <v>39</v>
      </c>
      <c r="E26" s="714"/>
      <c r="F26" s="714"/>
      <c r="G26" s="714"/>
      <c r="H26" s="714"/>
      <c r="I26" s="714"/>
      <c r="J26" s="714"/>
      <c r="L26" s="540"/>
    </row>
    <row r="27" spans="2:12" s="619" customFormat="1" ht="16.5" customHeight="1" x14ac:dyDescent="0.25">
      <c r="B27" s="620"/>
      <c r="C27" s="719"/>
      <c r="D27" s="719"/>
      <c r="E27" s="720" t="s">
        <v>3</v>
      </c>
      <c r="F27" s="720"/>
      <c r="G27" s="720"/>
      <c r="H27" s="720"/>
      <c r="I27" s="719"/>
      <c r="J27" s="719"/>
      <c r="L27" s="620"/>
    </row>
    <row r="28" spans="2:12" s="539" customFormat="1" ht="6.9" customHeight="1" x14ac:dyDescent="0.25">
      <c r="B28" s="540"/>
      <c r="C28" s="714"/>
      <c r="D28" s="714"/>
      <c r="E28" s="714"/>
      <c r="F28" s="714"/>
      <c r="G28" s="714"/>
      <c r="H28" s="714"/>
      <c r="I28" s="714"/>
      <c r="J28" s="714"/>
      <c r="L28" s="540"/>
    </row>
    <row r="29" spans="2:12" s="539" customFormat="1" ht="6.9" customHeight="1" x14ac:dyDescent="0.25">
      <c r="B29" s="540"/>
      <c r="C29" s="714"/>
      <c r="D29" s="721"/>
      <c r="E29" s="721"/>
      <c r="F29" s="721"/>
      <c r="G29" s="721"/>
      <c r="H29" s="721"/>
      <c r="I29" s="721"/>
      <c r="J29" s="721"/>
      <c r="K29" s="577"/>
      <c r="L29" s="540"/>
    </row>
    <row r="30" spans="2:12" s="539" customFormat="1" ht="14.4" customHeight="1" x14ac:dyDescent="0.25">
      <c r="B30" s="540"/>
      <c r="C30" s="714"/>
      <c r="D30" s="717" t="s">
        <v>3013</v>
      </c>
      <c r="E30" s="714"/>
      <c r="F30" s="714"/>
      <c r="G30" s="714"/>
      <c r="H30" s="714"/>
      <c r="I30" s="714"/>
      <c r="J30" s="722">
        <f>J96</f>
        <v>0</v>
      </c>
      <c r="L30" s="540"/>
    </row>
    <row r="31" spans="2:12" s="539" customFormat="1" ht="14.4" customHeight="1" x14ac:dyDescent="0.25">
      <c r="B31" s="540"/>
      <c r="C31" s="714"/>
      <c r="D31" s="723" t="s">
        <v>1555</v>
      </c>
      <c r="E31" s="714"/>
      <c r="F31" s="714"/>
      <c r="G31" s="714"/>
      <c r="H31" s="714"/>
      <c r="I31" s="714"/>
      <c r="J31" s="722">
        <f>J107</f>
        <v>0</v>
      </c>
      <c r="L31" s="540"/>
    </row>
    <row r="32" spans="2:12" s="539" customFormat="1" ht="25.4" customHeight="1" x14ac:dyDescent="0.25">
      <c r="B32" s="540"/>
      <c r="C32" s="714"/>
      <c r="D32" s="724" t="s">
        <v>41</v>
      </c>
      <c r="E32" s="714"/>
      <c r="F32" s="714"/>
      <c r="G32" s="714"/>
      <c r="H32" s="714"/>
      <c r="I32" s="714"/>
      <c r="J32" s="725">
        <f>ROUND(J30 + J31, 2)</f>
        <v>0</v>
      </c>
      <c r="L32" s="540"/>
    </row>
    <row r="33" spans="2:12" s="539" customFormat="1" ht="6.9" customHeight="1" x14ac:dyDescent="0.25">
      <c r="B33" s="540"/>
      <c r="C33" s="714"/>
      <c r="D33" s="721"/>
      <c r="E33" s="721"/>
      <c r="F33" s="721"/>
      <c r="G33" s="721"/>
      <c r="H33" s="721"/>
      <c r="I33" s="721"/>
      <c r="J33" s="721"/>
      <c r="K33" s="577"/>
      <c r="L33" s="540"/>
    </row>
    <row r="34" spans="2:12" s="539" customFormat="1" ht="14.4" customHeight="1" x14ac:dyDescent="0.25">
      <c r="B34" s="540"/>
      <c r="C34" s="714"/>
      <c r="D34" s="714"/>
      <c r="E34" s="714"/>
      <c r="F34" s="726" t="s">
        <v>43</v>
      </c>
      <c r="G34" s="714"/>
      <c r="H34" s="714"/>
      <c r="I34" s="726" t="s">
        <v>42</v>
      </c>
      <c r="J34" s="726" t="s">
        <v>44</v>
      </c>
      <c r="L34" s="540"/>
    </row>
    <row r="35" spans="2:12" s="539" customFormat="1" ht="14.4" customHeight="1" x14ac:dyDescent="0.25">
      <c r="B35" s="540"/>
      <c r="C35" s="714"/>
      <c r="D35" s="727" t="s">
        <v>45</v>
      </c>
      <c r="E35" s="711" t="s">
        <v>46</v>
      </c>
      <c r="F35" s="728">
        <f>ROUND((SUM(BE107:BE114) + SUM(BE134:BE280)),  2)</f>
        <v>0</v>
      </c>
      <c r="G35" s="714"/>
      <c r="H35" s="714"/>
      <c r="I35" s="729">
        <v>0.21</v>
      </c>
      <c r="J35" s="728">
        <f>ROUND(((SUM(BE107:BE114) + SUM(BE134:BE280))*I35),  2)</f>
        <v>0</v>
      </c>
      <c r="L35" s="540"/>
    </row>
    <row r="36" spans="2:12" s="539" customFormat="1" ht="14.4" customHeight="1" x14ac:dyDescent="0.25">
      <c r="B36" s="540"/>
      <c r="C36" s="714"/>
      <c r="D36" s="714"/>
      <c r="E36" s="711" t="s">
        <v>47</v>
      </c>
      <c r="F36" s="728">
        <f>ROUND((SUM(BF107:BF114) + SUM(BF134:BF280)),  2)</f>
        <v>0</v>
      </c>
      <c r="G36" s="714"/>
      <c r="H36" s="714"/>
      <c r="I36" s="729">
        <v>0.15</v>
      </c>
      <c r="J36" s="728">
        <f>ROUND(((SUM(BF107:BF114) + SUM(BF134:BF280))*I36),  2)</f>
        <v>0</v>
      </c>
      <c r="L36" s="540"/>
    </row>
    <row r="37" spans="2:12" s="539" customFormat="1" ht="14.4" hidden="1" customHeight="1" x14ac:dyDescent="0.25">
      <c r="B37" s="540"/>
      <c r="C37" s="714"/>
      <c r="D37" s="714"/>
      <c r="E37" s="711" t="s">
        <v>48</v>
      </c>
      <c r="F37" s="728">
        <f>ROUND((SUM(BG107:BG114) + SUM(BG134:BG280)),  2)</f>
        <v>0</v>
      </c>
      <c r="G37" s="714"/>
      <c r="H37" s="714"/>
      <c r="I37" s="729">
        <v>0.21</v>
      </c>
      <c r="J37" s="728">
        <f>0</f>
        <v>0</v>
      </c>
      <c r="L37" s="540"/>
    </row>
    <row r="38" spans="2:12" s="539" customFormat="1" ht="14.4" hidden="1" customHeight="1" x14ac:dyDescent="0.25">
      <c r="B38" s="540"/>
      <c r="C38" s="714"/>
      <c r="D38" s="714"/>
      <c r="E38" s="711" t="s">
        <v>49</v>
      </c>
      <c r="F38" s="728">
        <f>ROUND((SUM(BH107:BH114) + SUM(BH134:BH280)),  2)</f>
        <v>0</v>
      </c>
      <c r="G38" s="714"/>
      <c r="H38" s="714"/>
      <c r="I38" s="729">
        <v>0.15</v>
      </c>
      <c r="J38" s="728">
        <f>0</f>
        <v>0</v>
      </c>
      <c r="L38" s="540"/>
    </row>
    <row r="39" spans="2:12" s="539" customFormat="1" ht="14.4" hidden="1" customHeight="1" x14ac:dyDescent="0.25">
      <c r="B39" s="540"/>
      <c r="C39" s="714"/>
      <c r="D39" s="714"/>
      <c r="E39" s="711" t="s">
        <v>50</v>
      </c>
      <c r="F39" s="728">
        <f>ROUND((SUM(BI107:BI114) + SUM(BI134:BI280)),  2)</f>
        <v>0</v>
      </c>
      <c r="G39" s="714"/>
      <c r="H39" s="714"/>
      <c r="I39" s="729">
        <v>0</v>
      </c>
      <c r="J39" s="728">
        <f>0</f>
        <v>0</v>
      </c>
      <c r="L39" s="540"/>
    </row>
    <row r="40" spans="2:12" s="539" customFormat="1" ht="6.9" customHeight="1" x14ac:dyDescent="0.25">
      <c r="B40" s="540"/>
      <c r="C40" s="714"/>
      <c r="D40" s="714"/>
      <c r="E40" s="714"/>
      <c r="F40" s="714"/>
      <c r="G40" s="714"/>
      <c r="H40" s="714"/>
      <c r="I40" s="714"/>
      <c r="J40" s="714"/>
      <c r="L40" s="540"/>
    </row>
    <row r="41" spans="2:12" s="539" customFormat="1" ht="25.4" customHeight="1" x14ac:dyDescent="0.25">
      <c r="B41" s="540"/>
      <c r="C41" s="744"/>
      <c r="D41" s="730" t="s">
        <v>51</v>
      </c>
      <c r="E41" s="731"/>
      <c r="F41" s="731"/>
      <c r="G41" s="732" t="s">
        <v>52</v>
      </c>
      <c r="H41" s="733" t="s">
        <v>53</v>
      </c>
      <c r="I41" s="731"/>
      <c r="J41" s="734">
        <f>SUM(J32:J39)</f>
        <v>0</v>
      </c>
      <c r="K41" s="618"/>
      <c r="L41" s="540"/>
    </row>
    <row r="42" spans="2:12" s="539" customFormat="1" ht="14.4" customHeight="1" x14ac:dyDescent="0.25">
      <c r="B42" s="540"/>
      <c r="C42" s="714"/>
      <c r="D42" s="714"/>
      <c r="E42" s="714"/>
      <c r="F42" s="714"/>
      <c r="G42" s="714"/>
      <c r="H42" s="714"/>
      <c r="I42" s="714"/>
      <c r="J42" s="714"/>
      <c r="L42" s="540"/>
    </row>
    <row r="43" spans="2:12" ht="14.4" customHeight="1" x14ac:dyDescent="0.25">
      <c r="B43" s="616"/>
      <c r="C43" s="709"/>
      <c r="D43" s="709"/>
      <c r="E43" s="709"/>
      <c r="F43" s="709"/>
      <c r="G43" s="709"/>
      <c r="H43" s="709"/>
      <c r="I43" s="709"/>
      <c r="J43" s="709"/>
      <c r="L43" s="616"/>
    </row>
    <row r="44" spans="2:12" ht="14.4" customHeight="1" x14ac:dyDescent="0.25">
      <c r="B44" s="616"/>
      <c r="C44" s="709"/>
      <c r="D44" s="709"/>
      <c r="E44" s="709"/>
      <c r="F44" s="709"/>
      <c r="G44" s="709"/>
      <c r="H44" s="709"/>
      <c r="I44" s="709"/>
      <c r="J44" s="709"/>
      <c r="L44" s="616"/>
    </row>
    <row r="45" spans="2:12" ht="14.4" customHeight="1" x14ac:dyDescent="0.25">
      <c r="B45" s="616"/>
      <c r="C45" s="709"/>
      <c r="D45" s="709"/>
      <c r="E45" s="709"/>
      <c r="F45" s="709"/>
      <c r="G45" s="709"/>
      <c r="H45" s="709"/>
      <c r="I45" s="709"/>
      <c r="J45" s="709"/>
      <c r="L45" s="616"/>
    </row>
    <row r="46" spans="2:12" ht="14.4" customHeight="1" x14ac:dyDescent="0.25">
      <c r="B46" s="616"/>
      <c r="C46" s="709"/>
      <c r="D46" s="709"/>
      <c r="E46" s="709"/>
      <c r="F46" s="709"/>
      <c r="G46" s="709"/>
      <c r="H46" s="709"/>
      <c r="I46" s="709"/>
      <c r="J46" s="709"/>
      <c r="L46" s="616"/>
    </row>
    <row r="47" spans="2:12" ht="14.4" customHeight="1" x14ac:dyDescent="0.25">
      <c r="B47" s="616"/>
      <c r="C47" s="709"/>
      <c r="D47" s="709"/>
      <c r="E47" s="709"/>
      <c r="F47" s="709"/>
      <c r="G47" s="709"/>
      <c r="H47" s="709"/>
      <c r="I47" s="709"/>
      <c r="J47" s="709"/>
      <c r="L47" s="616"/>
    </row>
    <row r="48" spans="2:12" ht="14.4" customHeight="1" x14ac:dyDescent="0.25">
      <c r="B48" s="616"/>
      <c r="C48" s="709"/>
      <c r="D48" s="709"/>
      <c r="E48" s="709"/>
      <c r="F48" s="709"/>
      <c r="G48" s="709"/>
      <c r="H48" s="709"/>
      <c r="I48" s="709"/>
      <c r="J48" s="709"/>
      <c r="L48" s="616"/>
    </row>
    <row r="49" spans="2:12" ht="14.4" customHeight="1" x14ac:dyDescent="0.25">
      <c r="B49" s="616"/>
      <c r="C49" s="709"/>
      <c r="D49" s="709"/>
      <c r="E49" s="709"/>
      <c r="F49" s="709"/>
      <c r="G49" s="709"/>
      <c r="H49" s="709"/>
      <c r="I49" s="709"/>
      <c r="J49" s="709"/>
      <c r="L49" s="616"/>
    </row>
    <row r="50" spans="2:12" s="539" customFormat="1" ht="14.4" customHeight="1" x14ac:dyDescent="0.25">
      <c r="B50" s="540"/>
      <c r="C50" s="714"/>
      <c r="D50" s="735" t="s">
        <v>1655</v>
      </c>
      <c r="E50" s="736"/>
      <c r="F50" s="736"/>
      <c r="G50" s="735" t="s">
        <v>3012</v>
      </c>
      <c r="H50" s="736"/>
      <c r="I50" s="736"/>
      <c r="J50" s="736"/>
      <c r="K50" s="617"/>
      <c r="L50" s="540"/>
    </row>
    <row r="51" spans="2:12" x14ac:dyDescent="0.25">
      <c r="B51" s="616"/>
      <c r="C51" s="709"/>
      <c r="D51" s="709"/>
      <c r="E51" s="709"/>
      <c r="F51" s="709"/>
      <c r="G51" s="709"/>
      <c r="H51" s="709"/>
      <c r="I51" s="709"/>
      <c r="J51" s="709"/>
      <c r="L51" s="616"/>
    </row>
    <row r="52" spans="2:12" x14ac:dyDescent="0.25">
      <c r="B52" s="616"/>
      <c r="C52" s="709"/>
      <c r="D52" s="709"/>
      <c r="E52" s="709"/>
      <c r="F52" s="709"/>
      <c r="G52" s="709"/>
      <c r="H52" s="709"/>
      <c r="I52" s="709"/>
      <c r="J52" s="709"/>
      <c r="L52" s="616"/>
    </row>
    <row r="53" spans="2:12" x14ac:dyDescent="0.25">
      <c r="B53" s="616"/>
      <c r="C53" s="709"/>
      <c r="D53" s="709"/>
      <c r="E53" s="709"/>
      <c r="F53" s="709"/>
      <c r="G53" s="709"/>
      <c r="H53" s="709"/>
      <c r="I53" s="709"/>
      <c r="J53" s="709"/>
      <c r="L53" s="616"/>
    </row>
    <row r="54" spans="2:12" x14ac:dyDescent="0.25">
      <c r="B54" s="616"/>
      <c r="C54" s="709"/>
      <c r="D54" s="709"/>
      <c r="E54" s="709"/>
      <c r="F54" s="709"/>
      <c r="G54" s="709"/>
      <c r="H54" s="709"/>
      <c r="I54" s="709"/>
      <c r="J54" s="709"/>
      <c r="L54" s="616"/>
    </row>
    <row r="55" spans="2:12" x14ac:dyDescent="0.25">
      <c r="B55" s="616"/>
      <c r="C55" s="709"/>
      <c r="D55" s="709"/>
      <c r="E55" s="709"/>
      <c r="F55" s="709"/>
      <c r="G55" s="709"/>
      <c r="H55" s="709"/>
      <c r="I55" s="709"/>
      <c r="J55" s="709"/>
      <c r="L55" s="616"/>
    </row>
    <row r="56" spans="2:12" x14ac:dyDescent="0.25">
      <c r="B56" s="616"/>
      <c r="C56" s="709"/>
      <c r="D56" s="709"/>
      <c r="E56" s="709"/>
      <c r="F56" s="709"/>
      <c r="G56" s="709"/>
      <c r="H56" s="709"/>
      <c r="I56" s="709"/>
      <c r="J56" s="709"/>
      <c r="L56" s="616"/>
    </row>
    <row r="57" spans="2:12" x14ac:dyDescent="0.25">
      <c r="B57" s="616"/>
      <c r="C57" s="709"/>
      <c r="D57" s="709"/>
      <c r="E57" s="709"/>
      <c r="F57" s="709"/>
      <c r="G57" s="709"/>
      <c r="H57" s="709"/>
      <c r="I57" s="709"/>
      <c r="J57" s="709"/>
      <c r="L57" s="616"/>
    </row>
    <row r="58" spans="2:12" x14ac:dyDescent="0.25">
      <c r="B58" s="616"/>
      <c r="C58" s="709"/>
      <c r="D58" s="709"/>
      <c r="E58" s="709"/>
      <c r="F58" s="709"/>
      <c r="G58" s="709"/>
      <c r="H58" s="709"/>
      <c r="I58" s="709"/>
      <c r="J58" s="709"/>
      <c r="L58" s="616"/>
    </row>
    <row r="59" spans="2:12" x14ac:dyDescent="0.25">
      <c r="B59" s="616"/>
      <c r="C59" s="709"/>
      <c r="D59" s="709"/>
      <c r="E59" s="709"/>
      <c r="F59" s="709"/>
      <c r="G59" s="709"/>
      <c r="H59" s="709"/>
      <c r="I59" s="709"/>
      <c r="J59" s="709"/>
      <c r="L59" s="616"/>
    </row>
    <row r="60" spans="2:12" x14ac:dyDescent="0.25">
      <c r="B60" s="616"/>
      <c r="C60" s="709"/>
      <c r="D60" s="709"/>
      <c r="E60" s="709"/>
      <c r="F60" s="709"/>
      <c r="G60" s="709"/>
      <c r="H60" s="709"/>
      <c r="I60" s="709"/>
      <c r="J60" s="709"/>
      <c r="L60" s="616"/>
    </row>
    <row r="61" spans="2:12" s="539" customFormat="1" ht="12.65" x14ac:dyDescent="0.25">
      <c r="B61" s="540"/>
      <c r="C61" s="714"/>
      <c r="D61" s="737" t="s">
        <v>3010</v>
      </c>
      <c r="E61" s="738"/>
      <c r="F61" s="739" t="s">
        <v>3009</v>
      </c>
      <c r="G61" s="737" t="s">
        <v>3010</v>
      </c>
      <c r="H61" s="738"/>
      <c r="I61" s="738"/>
      <c r="J61" s="740" t="s">
        <v>3009</v>
      </c>
      <c r="K61" s="615"/>
      <c r="L61" s="540"/>
    </row>
    <row r="62" spans="2:12" x14ac:dyDescent="0.25">
      <c r="B62" s="616"/>
      <c r="C62" s="709"/>
      <c r="D62" s="709"/>
      <c r="E62" s="709"/>
      <c r="F62" s="709"/>
      <c r="G62" s="709"/>
      <c r="H62" s="709"/>
      <c r="I62" s="709"/>
      <c r="J62" s="709"/>
      <c r="L62" s="616"/>
    </row>
    <row r="63" spans="2:12" x14ac:dyDescent="0.25">
      <c r="B63" s="616"/>
      <c r="C63" s="709"/>
      <c r="D63" s="709"/>
      <c r="E63" s="709"/>
      <c r="F63" s="709"/>
      <c r="G63" s="709"/>
      <c r="H63" s="709"/>
      <c r="I63" s="709"/>
      <c r="J63" s="709"/>
      <c r="L63" s="616"/>
    </row>
    <row r="64" spans="2:12" x14ac:dyDescent="0.25">
      <c r="B64" s="616"/>
      <c r="C64" s="709"/>
      <c r="D64" s="709"/>
      <c r="E64" s="709"/>
      <c r="F64" s="709"/>
      <c r="G64" s="709"/>
      <c r="H64" s="709"/>
      <c r="I64" s="709"/>
      <c r="J64" s="709"/>
      <c r="L64" s="616"/>
    </row>
    <row r="65" spans="2:12" s="539" customFormat="1" ht="12.65" x14ac:dyDescent="0.25">
      <c r="B65" s="540"/>
      <c r="C65" s="714"/>
      <c r="D65" s="735" t="s">
        <v>3011</v>
      </c>
      <c r="E65" s="736"/>
      <c r="F65" s="736"/>
      <c r="G65" s="735" t="s">
        <v>1653</v>
      </c>
      <c r="H65" s="736"/>
      <c r="I65" s="736"/>
      <c r="J65" s="736"/>
      <c r="K65" s="617"/>
      <c r="L65" s="540"/>
    </row>
    <row r="66" spans="2:12" x14ac:dyDescent="0.25">
      <c r="B66" s="616"/>
      <c r="C66" s="709"/>
      <c r="D66" s="709"/>
      <c r="E66" s="709"/>
      <c r="F66" s="709"/>
      <c r="G66" s="709"/>
      <c r="H66" s="709"/>
      <c r="I66" s="709"/>
      <c r="J66" s="709"/>
      <c r="L66" s="616"/>
    </row>
    <row r="67" spans="2:12" x14ac:dyDescent="0.25">
      <c r="B67" s="616"/>
      <c r="C67" s="709"/>
      <c r="D67" s="709"/>
      <c r="E67" s="709"/>
      <c r="F67" s="709"/>
      <c r="G67" s="709"/>
      <c r="H67" s="709"/>
      <c r="I67" s="709"/>
      <c r="J67" s="709"/>
      <c r="L67" s="616"/>
    </row>
    <row r="68" spans="2:12" x14ac:dyDescent="0.25">
      <c r="B68" s="616"/>
      <c r="C68" s="709"/>
      <c r="D68" s="709"/>
      <c r="E68" s="709"/>
      <c r="F68" s="709"/>
      <c r="G68" s="709"/>
      <c r="H68" s="709"/>
      <c r="I68" s="709"/>
      <c r="J68" s="709"/>
      <c r="L68" s="616"/>
    </row>
    <row r="69" spans="2:12" x14ac:dyDescent="0.25">
      <c r="B69" s="616"/>
      <c r="C69" s="709"/>
      <c r="D69" s="709"/>
      <c r="E69" s="709"/>
      <c r="F69" s="709"/>
      <c r="G69" s="709"/>
      <c r="H69" s="709"/>
      <c r="I69" s="709"/>
      <c r="J69" s="709"/>
      <c r="L69" s="616"/>
    </row>
    <row r="70" spans="2:12" x14ac:dyDescent="0.25">
      <c r="B70" s="616"/>
      <c r="C70" s="709"/>
      <c r="D70" s="709"/>
      <c r="E70" s="709"/>
      <c r="F70" s="709"/>
      <c r="G70" s="709"/>
      <c r="H70" s="709"/>
      <c r="I70" s="709"/>
      <c r="J70" s="709"/>
      <c r="L70" s="616"/>
    </row>
    <row r="71" spans="2:12" x14ac:dyDescent="0.25">
      <c r="B71" s="616"/>
      <c r="C71" s="709"/>
      <c r="D71" s="709"/>
      <c r="E71" s="709"/>
      <c r="F71" s="709"/>
      <c r="G71" s="709"/>
      <c r="H71" s="709"/>
      <c r="I71" s="709"/>
      <c r="J71" s="709"/>
      <c r="L71" s="616"/>
    </row>
    <row r="72" spans="2:12" x14ac:dyDescent="0.25">
      <c r="B72" s="616"/>
      <c r="C72" s="709"/>
      <c r="D72" s="709"/>
      <c r="E72" s="709"/>
      <c r="F72" s="709"/>
      <c r="G72" s="709"/>
      <c r="H72" s="709"/>
      <c r="I72" s="709"/>
      <c r="J72" s="709"/>
      <c r="L72" s="616"/>
    </row>
    <row r="73" spans="2:12" x14ac:dyDescent="0.25">
      <c r="B73" s="616"/>
      <c r="C73" s="709"/>
      <c r="D73" s="709"/>
      <c r="E73" s="709"/>
      <c r="F73" s="709"/>
      <c r="G73" s="709"/>
      <c r="H73" s="709"/>
      <c r="I73" s="709"/>
      <c r="J73" s="709"/>
      <c r="L73" s="616"/>
    </row>
    <row r="74" spans="2:12" x14ac:dyDescent="0.25">
      <c r="B74" s="616"/>
      <c r="C74" s="709"/>
      <c r="D74" s="709"/>
      <c r="E74" s="709"/>
      <c r="F74" s="709"/>
      <c r="G74" s="709"/>
      <c r="H74" s="709"/>
      <c r="I74" s="709"/>
      <c r="J74" s="709"/>
      <c r="L74" s="616"/>
    </row>
    <row r="75" spans="2:12" x14ac:dyDescent="0.25">
      <c r="B75" s="616"/>
      <c r="C75" s="709"/>
      <c r="D75" s="709"/>
      <c r="E75" s="709"/>
      <c r="F75" s="709"/>
      <c r="G75" s="709"/>
      <c r="H75" s="709"/>
      <c r="I75" s="709"/>
      <c r="J75" s="709"/>
      <c r="L75" s="616"/>
    </row>
    <row r="76" spans="2:12" s="539" customFormat="1" ht="12.65" x14ac:dyDescent="0.25">
      <c r="B76" s="540"/>
      <c r="C76" s="714"/>
      <c r="D76" s="737" t="s">
        <v>3010</v>
      </c>
      <c r="E76" s="738"/>
      <c r="F76" s="739" t="s">
        <v>3009</v>
      </c>
      <c r="G76" s="737" t="s">
        <v>3010</v>
      </c>
      <c r="H76" s="738"/>
      <c r="I76" s="738"/>
      <c r="J76" s="740" t="s">
        <v>3009</v>
      </c>
      <c r="K76" s="615"/>
      <c r="L76" s="540"/>
    </row>
    <row r="77" spans="2:12" s="539" customFormat="1" ht="14.4" customHeight="1" x14ac:dyDescent="0.25">
      <c r="B77" s="542"/>
      <c r="C77" s="741"/>
      <c r="D77" s="741"/>
      <c r="E77" s="741"/>
      <c r="F77" s="741"/>
      <c r="G77" s="741"/>
      <c r="H77" s="741"/>
      <c r="I77" s="741"/>
      <c r="J77" s="741"/>
      <c r="K77" s="541"/>
      <c r="L77" s="540"/>
    </row>
    <row r="78" spans="2:12" x14ac:dyDescent="0.25">
      <c r="C78" s="709"/>
      <c r="D78" s="709"/>
      <c r="E78" s="709"/>
      <c r="F78" s="709"/>
      <c r="G78" s="709"/>
      <c r="H78" s="709"/>
      <c r="I78" s="709"/>
      <c r="J78" s="709"/>
    </row>
    <row r="79" spans="2:12" x14ac:dyDescent="0.25">
      <c r="C79" s="709"/>
      <c r="D79" s="709"/>
      <c r="E79" s="709"/>
      <c r="F79" s="709"/>
      <c r="G79" s="709"/>
      <c r="H79" s="709"/>
      <c r="I79" s="709"/>
      <c r="J79" s="709"/>
    </row>
    <row r="80" spans="2:12" x14ac:dyDescent="0.25">
      <c r="C80" s="709"/>
      <c r="D80" s="709"/>
      <c r="E80" s="709"/>
      <c r="F80" s="709"/>
      <c r="G80" s="709"/>
      <c r="H80" s="709"/>
      <c r="I80" s="709"/>
      <c r="J80" s="709"/>
    </row>
    <row r="81" spans="2:47" s="539" customFormat="1" ht="6.9" customHeight="1" x14ac:dyDescent="0.25">
      <c r="B81" s="597"/>
      <c r="C81" s="742"/>
      <c r="D81" s="742"/>
      <c r="E81" s="742"/>
      <c r="F81" s="742"/>
      <c r="G81" s="742"/>
      <c r="H81" s="742"/>
      <c r="I81" s="742"/>
      <c r="J81" s="742"/>
      <c r="K81" s="596"/>
      <c r="L81" s="540"/>
    </row>
    <row r="82" spans="2:47" s="539" customFormat="1" ht="24.9" customHeight="1" x14ac:dyDescent="0.25">
      <c r="B82" s="540"/>
      <c r="C82" s="710" t="s">
        <v>95</v>
      </c>
      <c r="D82" s="714"/>
      <c r="E82" s="714"/>
      <c r="F82" s="714"/>
      <c r="G82" s="714"/>
      <c r="H82" s="714"/>
      <c r="I82" s="714"/>
      <c r="J82" s="714"/>
      <c r="L82" s="540"/>
    </row>
    <row r="83" spans="2:47" s="539" customFormat="1" ht="6.9" customHeight="1" x14ac:dyDescent="0.25">
      <c r="B83" s="540"/>
      <c r="C83" s="714"/>
      <c r="D83" s="714"/>
      <c r="E83" s="714"/>
      <c r="F83" s="714"/>
      <c r="G83" s="714"/>
      <c r="H83" s="714"/>
      <c r="I83" s="714"/>
      <c r="J83" s="714"/>
      <c r="L83" s="540"/>
    </row>
    <row r="84" spans="2:47" s="539" customFormat="1" ht="12.05" customHeight="1" x14ac:dyDescent="0.25">
      <c r="B84" s="540"/>
      <c r="C84" s="711" t="s">
        <v>15</v>
      </c>
      <c r="D84" s="714"/>
      <c r="E84" s="714"/>
      <c r="F84" s="714"/>
      <c r="G84" s="714"/>
      <c r="H84" s="714"/>
      <c r="I84" s="714"/>
      <c r="J84" s="714"/>
      <c r="L84" s="540"/>
    </row>
    <row r="85" spans="2:47" s="539" customFormat="1" ht="16.5" customHeight="1" x14ac:dyDescent="0.25">
      <c r="B85" s="540"/>
      <c r="C85" s="714"/>
      <c r="D85" s="714"/>
      <c r="E85" s="712" t="str">
        <f>E7</f>
        <v>Rekonstrukce plynové kotelny Rokycanské nemocnice</v>
      </c>
      <c r="F85" s="713"/>
      <c r="G85" s="713"/>
      <c r="H85" s="713"/>
      <c r="I85" s="714"/>
      <c r="J85" s="714"/>
      <c r="L85" s="540"/>
    </row>
    <row r="86" spans="2:47" s="539" customFormat="1" ht="12.05" customHeight="1" x14ac:dyDescent="0.25">
      <c r="B86" s="540"/>
      <c r="C86" s="711" t="s">
        <v>93</v>
      </c>
      <c r="D86" s="714"/>
      <c r="E86" s="714"/>
      <c r="F86" s="714"/>
      <c r="G86" s="714"/>
      <c r="H86" s="714"/>
      <c r="I86" s="714"/>
      <c r="J86" s="714"/>
      <c r="L86" s="540"/>
    </row>
    <row r="87" spans="2:47" s="539" customFormat="1" ht="16.5" customHeight="1" x14ac:dyDescent="0.25">
      <c r="B87" s="540"/>
      <c r="C87" s="714"/>
      <c r="D87" s="714"/>
      <c r="E87" s="715" t="str">
        <f>E9</f>
        <v>D.1.2.4c) - SO 02 Prádelna - Vytápění</v>
      </c>
      <c r="F87" s="716"/>
      <c r="G87" s="716"/>
      <c r="H87" s="716"/>
      <c r="I87" s="714"/>
      <c r="J87" s="714"/>
      <c r="L87" s="540"/>
    </row>
    <row r="88" spans="2:47" s="539" customFormat="1" ht="6.9" customHeight="1" x14ac:dyDescent="0.25">
      <c r="B88" s="540"/>
      <c r="C88" s="714"/>
      <c r="D88" s="714"/>
      <c r="E88" s="714"/>
      <c r="F88" s="714"/>
      <c r="G88" s="714"/>
      <c r="H88" s="714"/>
      <c r="I88" s="714"/>
      <c r="J88" s="714"/>
      <c r="L88" s="540"/>
    </row>
    <row r="89" spans="2:47" s="539" customFormat="1" ht="12.05" customHeight="1" x14ac:dyDescent="0.25">
      <c r="B89" s="540"/>
      <c r="C89" s="711" t="s">
        <v>21</v>
      </c>
      <c r="D89" s="714"/>
      <c r="E89" s="714"/>
      <c r="F89" s="717" t="str">
        <f>F12</f>
        <v>Rokycany</v>
      </c>
      <c r="G89" s="714"/>
      <c r="H89" s="714"/>
      <c r="I89" s="711" t="s">
        <v>23</v>
      </c>
      <c r="J89" s="718" t="str">
        <f>IF(J12="","",J12)</f>
        <v>15. 3. 2023</v>
      </c>
      <c r="L89" s="540"/>
    </row>
    <row r="90" spans="2:47" s="539" customFormat="1" ht="6.9" customHeight="1" x14ac:dyDescent="0.25">
      <c r="B90" s="540"/>
      <c r="C90" s="714"/>
      <c r="D90" s="714"/>
      <c r="E90" s="714"/>
      <c r="F90" s="714"/>
      <c r="G90" s="714"/>
      <c r="H90" s="714"/>
      <c r="I90" s="714"/>
      <c r="J90" s="714"/>
      <c r="L90" s="540"/>
    </row>
    <row r="91" spans="2:47" s="539" customFormat="1" ht="40.1" customHeight="1" x14ac:dyDescent="0.25">
      <c r="B91" s="540"/>
      <c r="C91" s="711" t="s">
        <v>27</v>
      </c>
      <c r="D91" s="714"/>
      <c r="E91" s="714"/>
      <c r="F91" s="717" t="str">
        <f>E15</f>
        <v>Plzeňský kraj, Škroupova 1760/18, 301 00 Plzeň</v>
      </c>
      <c r="G91" s="714"/>
      <c r="H91" s="714"/>
      <c r="I91" s="711" t="s">
        <v>34</v>
      </c>
      <c r="J91" s="743" t="str">
        <f>E21</f>
        <v xml:space="preserve">ČKJ Projekt s.r.o., Doležalova 1059, 198 00 Praha </v>
      </c>
      <c r="L91" s="540"/>
    </row>
    <row r="92" spans="2:47" s="539" customFormat="1" ht="15.2" customHeight="1" x14ac:dyDescent="0.25">
      <c r="B92" s="540"/>
      <c r="C92" s="711" t="s">
        <v>2995</v>
      </c>
      <c r="D92" s="714"/>
      <c r="E92" s="714"/>
      <c r="F92" s="717" t="str">
        <f>IF(E18="","",E18)</f>
        <v>Vyplň údaj</v>
      </c>
      <c r="G92" s="714"/>
      <c r="H92" s="714"/>
      <c r="I92" s="711" t="s">
        <v>38</v>
      </c>
      <c r="J92" s="743" t="str">
        <f>E24</f>
        <v>J.Seidl</v>
      </c>
      <c r="L92" s="540"/>
    </row>
    <row r="93" spans="2:47" s="539" customFormat="1" ht="10.3" customHeight="1" x14ac:dyDescent="0.25">
      <c r="B93" s="540"/>
      <c r="C93" s="714"/>
      <c r="D93" s="714"/>
      <c r="E93" s="714"/>
      <c r="F93" s="714"/>
      <c r="G93" s="714"/>
      <c r="H93" s="714"/>
      <c r="I93" s="714"/>
      <c r="J93" s="714"/>
      <c r="L93" s="540"/>
    </row>
    <row r="94" spans="2:47" s="539" customFormat="1" ht="29.25" customHeight="1" x14ac:dyDescent="0.25">
      <c r="B94" s="540"/>
      <c r="C94" s="777" t="s">
        <v>96</v>
      </c>
      <c r="D94" s="744"/>
      <c r="E94" s="744"/>
      <c r="F94" s="744"/>
      <c r="G94" s="744"/>
      <c r="H94" s="744"/>
      <c r="I94" s="744"/>
      <c r="J94" s="745" t="s">
        <v>97</v>
      </c>
      <c r="K94" s="598"/>
      <c r="L94" s="540"/>
    </row>
    <row r="95" spans="2:47" s="539" customFormat="1" ht="10.3" customHeight="1" x14ac:dyDescent="0.25">
      <c r="B95" s="540"/>
      <c r="C95" s="714"/>
      <c r="D95" s="714"/>
      <c r="E95" s="714"/>
      <c r="F95" s="714"/>
      <c r="G95" s="714"/>
      <c r="H95" s="714"/>
      <c r="I95" s="714"/>
      <c r="J95" s="714"/>
      <c r="L95" s="540"/>
    </row>
    <row r="96" spans="2:47" s="539" customFormat="1" ht="22.8" customHeight="1" x14ac:dyDescent="0.25">
      <c r="B96" s="540"/>
      <c r="C96" s="778" t="s">
        <v>3008</v>
      </c>
      <c r="D96" s="714"/>
      <c r="E96" s="714"/>
      <c r="F96" s="714"/>
      <c r="G96" s="714"/>
      <c r="H96" s="714"/>
      <c r="I96" s="714"/>
      <c r="J96" s="725">
        <f>J134</f>
        <v>0</v>
      </c>
      <c r="L96" s="540"/>
      <c r="AU96" s="543" t="s">
        <v>98</v>
      </c>
    </row>
    <row r="97" spans="2:65" s="610" customFormat="1" ht="24.9" customHeight="1" x14ac:dyDescent="0.25">
      <c r="B97" s="611"/>
      <c r="C97" s="779"/>
      <c r="D97" s="746" t="s">
        <v>105</v>
      </c>
      <c r="E97" s="747"/>
      <c r="F97" s="747"/>
      <c r="G97" s="747"/>
      <c r="H97" s="747"/>
      <c r="I97" s="747"/>
      <c r="J97" s="748">
        <f>J135</f>
        <v>0</v>
      </c>
      <c r="L97" s="611"/>
    </row>
    <row r="98" spans="2:65" s="612" customFormat="1" ht="19.899999999999999" customHeight="1" x14ac:dyDescent="0.25">
      <c r="B98" s="613"/>
      <c r="C98" s="780"/>
      <c r="D98" s="749" t="s">
        <v>107</v>
      </c>
      <c r="E98" s="750"/>
      <c r="F98" s="750"/>
      <c r="G98" s="750"/>
      <c r="H98" s="750"/>
      <c r="I98" s="750"/>
      <c r="J98" s="751">
        <f>J136</f>
        <v>0</v>
      </c>
      <c r="L98" s="613"/>
    </row>
    <row r="99" spans="2:65" s="612" customFormat="1" ht="19.899999999999999" customHeight="1" x14ac:dyDescent="0.25">
      <c r="B99" s="613"/>
      <c r="C99" s="780"/>
      <c r="D99" s="749" t="s">
        <v>111</v>
      </c>
      <c r="E99" s="750"/>
      <c r="F99" s="750"/>
      <c r="G99" s="750"/>
      <c r="H99" s="750"/>
      <c r="I99" s="750"/>
      <c r="J99" s="751">
        <f>J173</f>
        <v>0</v>
      </c>
      <c r="L99" s="613"/>
    </row>
    <row r="100" spans="2:65" s="612" customFormat="1" ht="19.899999999999999" customHeight="1" x14ac:dyDescent="0.25">
      <c r="B100" s="613"/>
      <c r="C100" s="780"/>
      <c r="D100" s="749" t="s">
        <v>3023</v>
      </c>
      <c r="E100" s="750"/>
      <c r="F100" s="750"/>
      <c r="G100" s="750"/>
      <c r="H100" s="750"/>
      <c r="I100" s="750"/>
      <c r="J100" s="751">
        <f>J212</f>
        <v>0</v>
      </c>
      <c r="L100" s="613"/>
    </row>
    <row r="101" spans="2:65" s="612" customFormat="1" ht="19.899999999999999" customHeight="1" x14ac:dyDescent="0.25">
      <c r="B101" s="613"/>
      <c r="C101" s="780"/>
      <c r="D101" s="749" t="s">
        <v>3024</v>
      </c>
      <c r="E101" s="750"/>
      <c r="F101" s="750"/>
      <c r="G101" s="750"/>
      <c r="H101" s="750"/>
      <c r="I101" s="750"/>
      <c r="J101" s="751">
        <f>J245</f>
        <v>0</v>
      </c>
      <c r="L101" s="613"/>
    </row>
    <row r="102" spans="2:65" s="612" customFormat="1" ht="19.899999999999999" customHeight="1" x14ac:dyDescent="0.25">
      <c r="B102" s="613"/>
      <c r="C102" s="780"/>
      <c r="D102" s="749" t="s">
        <v>113</v>
      </c>
      <c r="E102" s="750"/>
      <c r="F102" s="750"/>
      <c r="G102" s="750"/>
      <c r="H102" s="750"/>
      <c r="I102" s="750"/>
      <c r="J102" s="751">
        <f>J262</f>
        <v>0</v>
      </c>
      <c r="L102" s="613"/>
    </row>
    <row r="103" spans="2:65" s="612" customFormat="1" ht="19.899999999999999" customHeight="1" x14ac:dyDescent="0.25">
      <c r="B103" s="613"/>
      <c r="C103" s="780"/>
      <c r="D103" s="749" t="s">
        <v>3025</v>
      </c>
      <c r="E103" s="750"/>
      <c r="F103" s="750"/>
      <c r="G103" s="750"/>
      <c r="H103" s="750"/>
      <c r="I103" s="750"/>
      <c r="J103" s="751">
        <f>J269</f>
        <v>0</v>
      </c>
      <c r="L103" s="613"/>
    </row>
    <row r="104" spans="2:65" s="610" customFormat="1" ht="24.9" customHeight="1" x14ac:dyDescent="0.25">
      <c r="B104" s="611"/>
      <c r="C104" s="779"/>
      <c r="D104" s="746" t="s">
        <v>3003</v>
      </c>
      <c r="E104" s="747"/>
      <c r="F104" s="747"/>
      <c r="G104" s="747"/>
      <c r="H104" s="747"/>
      <c r="I104" s="747"/>
      <c r="J104" s="748">
        <f>J278</f>
        <v>0</v>
      </c>
      <c r="L104" s="611"/>
    </row>
    <row r="105" spans="2:65" s="539" customFormat="1" ht="21.9" customHeight="1" x14ac:dyDescent="0.25">
      <c r="B105" s="540"/>
      <c r="C105" s="714"/>
      <c r="D105" s="714"/>
      <c r="E105" s="714"/>
      <c r="F105" s="714"/>
      <c r="G105" s="714"/>
      <c r="H105" s="714"/>
      <c r="I105" s="714"/>
      <c r="J105" s="714"/>
      <c r="L105" s="540"/>
    </row>
    <row r="106" spans="2:65" s="539" customFormat="1" ht="6.9" customHeight="1" x14ac:dyDescent="0.25">
      <c r="B106" s="540"/>
      <c r="C106" s="714"/>
      <c r="D106" s="714"/>
      <c r="E106" s="714"/>
      <c r="F106" s="714"/>
      <c r="G106" s="714"/>
      <c r="H106" s="714"/>
      <c r="I106" s="714"/>
      <c r="J106" s="714"/>
      <c r="L106" s="540"/>
    </row>
    <row r="107" spans="2:65" s="539" customFormat="1" ht="29.25" customHeight="1" x14ac:dyDescent="0.25">
      <c r="B107" s="540"/>
      <c r="C107" s="778" t="s">
        <v>3002</v>
      </c>
      <c r="D107" s="714"/>
      <c r="E107" s="714"/>
      <c r="F107" s="714"/>
      <c r="G107" s="714"/>
      <c r="H107" s="714"/>
      <c r="I107" s="714"/>
      <c r="J107" s="781">
        <f>ROUND(J108 + J109 + J110 + J111 + J112 + J113,2)</f>
        <v>0</v>
      </c>
      <c r="L107" s="540"/>
      <c r="N107" s="552" t="s">
        <v>45</v>
      </c>
    </row>
    <row r="108" spans="2:65" s="539" customFormat="1" ht="18" customHeight="1" x14ac:dyDescent="0.25">
      <c r="B108" s="557"/>
      <c r="C108" s="547"/>
      <c r="D108" s="607" t="s">
        <v>3001</v>
      </c>
      <c r="E108" s="606"/>
      <c r="F108" s="606"/>
      <c r="G108" s="547"/>
      <c r="H108" s="547"/>
      <c r="I108" s="547"/>
      <c r="J108" s="604">
        <v>0</v>
      </c>
      <c r="K108" s="547"/>
      <c r="L108" s="557"/>
      <c r="M108" s="547"/>
      <c r="N108" s="603" t="s">
        <v>46</v>
      </c>
      <c r="O108" s="547"/>
      <c r="P108" s="547"/>
      <c r="Q108" s="547"/>
      <c r="R108" s="547"/>
      <c r="S108" s="547"/>
      <c r="T108" s="547"/>
      <c r="U108" s="547"/>
      <c r="V108" s="547"/>
      <c r="W108" s="547"/>
      <c r="X108" s="547"/>
      <c r="Y108" s="547"/>
      <c r="Z108" s="547"/>
      <c r="AA108" s="547"/>
      <c r="AB108" s="547"/>
      <c r="AC108" s="547"/>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c r="AX108" s="547"/>
      <c r="AY108" s="601" t="s">
        <v>481</v>
      </c>
      <c r="AZ108" s="547"/>
      <c r="BA108" s="547"/>
      <c r="BB108" s="547"/>
      <c r="BC108" s="547"/>
      <c r="BD108" s="547"/>
      <c r="BE108" s="602">
        <f t="shared" ref="BE108:BE113" si="0">IF(N108="základní",J108,0)</f>
        <v>0</v>
      </c>
      <c r="BF108" s="602">
        <f t="shared" ref="BF108:BF113" si="1">IF(N108="snížená",J108,0)</f>
        <v>0</v>
      </c>
      <c r="BG108" s="602">
        <f t="shared" ref="BG108:BG113" si="2">IF(N108="zákl. přenesená",J108,0)</f>
        <v>0</v>
      </c>
      <c r="BH108" s="602">
        <f t="shared" ref="BH108:BH113" si="3">IF(N108="sníž. přenesená",J108,0)</f>
        <v>0</v>
      </c>
      <c r="BI108" s="602">
        <f t="shared" ref="BI108:BI113" si="4">IF(N108="nulová",J108,0)</f>
        <v>0</v>
      </c>
      <c r="BJ108" s="601" t="s">
        <v>83</v>
      </c>
      <c r="BK108" s="547"/>
      <c r="BL108" s="547"/>
      <c r="BM108" s="547"/>
    </row>
    <row r="109" spans="2:65" s="539" customFormat="1" ht="18" customHeight="1" x14ac:dyDescent="0.25">
      <c r="B109" s="557"/>
      <c r="C109" s="547"/>
      <c r="D109" s="607" t="s">
        <v>3000</v>
      </c>
      <c r="E109" s="606"/>
      <c r="F109" s="606"/>
      <c r="G109" s="547"/>
      <c r="H109" s="547"/>
      <c r="I109" s="547"/>
      <c r="J109" s="604">
        <v>0</v>
      </c>
      <c r="K109" s="547"/>
      <c r="L109" s="557"/>
      <c r="M109" s="547"/>
      <c r="N109" s="603" t="s">
        <v>46</v>
      </c>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547"/>
      <c r="AK109" s="547"/>
      <c r="AL109" s="547"/>
      <c r="AM109" s="547"/>
      <c r="AN109" s="547"/>
      <c r="AO109" s="547"/>
      <c r="AP109" s="547"/>
      <c r="AQ109" s="547"/>
      <c r="AR109" s="547"/>
      <c r="AS109" s="547"/>
      <c r="AT109" s="547"/>
      <c r="AU109" s="547"/>
      <c r="AV109" s="547"/>
      <c r="AW109" s="547"/>
      <c r="AX109" s="547"/>
      <c r="AY109" s="601" t="s">
        <v>481</v>
      </c>
      <c r="AZ109" s="547"/>
      <c r="BA109" s="547"/>
      <c r="BB109" s="547"/>
      <c r="BC109" s="547"/>
      <c r="BD109" s="547"/>
      <c r="BE109" s="602">
        <f t="shared" si="0"/>
        <v>0</v>
      </c>
      <c r="BF109" s="602">
        <f t="shared" si="1"/>
        <v>0</v>
      </c>
      <c r="BG109" s="602">
        <f t="shared" si="2"/>
        <v>0</v>
      </c>
      <c r="BH109" s="602">
        <f t="shared" si="3"/>
        <v>0</v>
      </c>
      <c r="BI109" s="602">
        <f t="shared" si="4"/>
        <v>0</v>
      </c>
      <c r="BJ109" s="601" t="s">
        <v>83</v>
      </c>
      <c r="BK109" s="547"/>
      <c r="BL109" s="547"/>
      <c r="BM109" s="547"/>
    </row>
    <row r="110" spans="2:65" s="539" customFormat="1" ht="18" customHeight="1" x14ac:dyDescent="0.25">
      <c r="B110" s="557"/>
      <c r="C110" s="547"/>
      <c r="D110" s="607" t="s">
        <v>485</v>
      </c>
      <c r="E110" s="606"/>
      <c r="F110" s="606"/>
      <c r="G110" s="547"/>
      <c r="H110" s="547"/>
      <c r="I110" s="547"/>
      <c r="J110" s="604">
        <v>0</v>
      </c>
      <c r="K110" s="547"/>
      <c r="L110" s="557"/>
      <c r="M110" s="547"/>
      <c r="N110" s="603" t="s">
        <v>46</v>
      </c>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601" t="s">
        <v>481</v>
      </c>
      <c r="AZ110" s="547"/>
      <c r="BA110" s="547"/>
      <c r="BB110" s="547"/>
      <c r="BC110" s="547"/>
      <c r="BD110" s="547"/>
      <c r="BE110" s="602">
        <f t="shared" si="0"/>
        <v>0</v>
      </c>
      <c r="BF110" s="602">
        <f t="shared" si="1"/>
        <v>0</v>
      </c>
      <c r="BG110" s="602">
        <f t="shared" si="2"/>
        <v>0</v>
      </c>
      <c r="BH110" s="602">
        <f t="shared" si="3"/>
        <v>0</v>
      </c>
      <c r="BI110" s="602">
        <f t="shared" si="4"/>
        <v>0</v>
      </c>
      <c r="BJ110" s="601" t="s">
        <v>83</v>
      </c>
      <c r="BK110" s="547"/>
      <c r="BL110" s="547"/>
      <c r="BM110" s="547"/>
    </row>
    <row r="111" spans="2:65" s="539" customFormat="1" ht="18" customHeight="1" x14ac:dyDescent="0.25">
      <c r="B111" s="557"/>
      <c r="C111" s="547"/>
      <c r="D111" s="607" t="s">
        <v>487</v>
      </c>
      <c r="E111" s="606"/>
      <c r="F111" s="606"/>
      <c r="G111" s="547"/>
      <c r="H111" s="547"/>
      <c r="I111" s="547"/>
      <c r="J111" s="604">
        <v>0</v>
      </c>
      <c r="K111" s="547"/>
      <c r="L111" s="557"/>
      <c r="M111" s="547"/>
      <c r="N111" s="603" t="s">
        <v>46</v>
      </c>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7"/>
      <c r="AY111" s="601" t="s">
        <v>481</v>
      </c>
      <c r="AZ111" s="547"/>
      <c r="BA111" s="547"/>
      <c r="BB111" s="547"/>
      <c r="BC111" s="547"/>
      <c r="BD111" s="547"/>
      <c r="BE111" s="602">
        <f t="shared" si="0"/>
        <v>0</v>
      </c>
      <c r="BF111" s="602">
        <f t="shared" si="1"/>
        <v>0</v>
      </c>
      <c r="BG111" s="602">
        <f t="shared" si="2"/>
        <v>0</v>
      </c>
      <c r="BH111" s="602">
        <f t="shared" si="3"/>
        <v>0</v>
      </c>
      <c r="BI111" s="602">
        <f t="shared" si="4"/>
        <v>0</v>
      </c>
      <c r="BJ111" s="601" t="s">
        <v>83</v>
      </c>
      <c r="BK111" s="547"/>
      <c r="BL111" s="547"/>
      <c r="BM111" s="547"/>
    </row>
    <row r="112" spans="2:65" s="539" customFormat="1" ht="18" customHeight="1" x14ac:dyDescent="0.25">
      <c r="B112" s="557"/>
      <c r="C112" s="547"/>
      <c r="D112" s="607" t="s">
        <v>2999</v>
      </c>
      <c r="E112" s="606"/>
      <c r="F112" s="606"/>
      <c r="G112" s="547"/>
      <c r="H112" s="547"/>
      <c r="I112" s="547"/>
      <c r="J112" s="604">
        <v>0</v>
      </c>
      <c r="K112" s="547"/>
      <c r="L112" s="557"/>
      <c r="M112" s="547"/>
      <c r="N112" s="603" t="s">
        <v>46</v>
      </c>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7"/>
      <c r="AY112" s="601" t="s">
        <v>481</v>
      </c>
      <c r="AZ112" s="547"/>
      <c r="BA112" s="547"/>
      <c r="BB112" s="547"/>
      <c r="BC112" s="547"/>
      <c r="BD112" s="547"/>
      <c r="BE112" s="602">
        <f t="shared" si="0"/>
        <v>0</v>
      </c>
      <c r="BF112" s="602">
        <f t="shared" si="1"/>
        <v>0</v>
      </c>
      <c r="BG112" s="602">
        <f t="shared" si="2"/>
        <v>0</v>
      </c>
      <c r="BH112" s="602">
        <f t="shared" si="3"/>
        <v>0</v>
      </c>
      <c r="BI112" s="602">
        <f t="shared" si="4"/>
        <v>0</v>
      </c>
      <c r="BJ112" s="601" t="s">
        <v>83</v>
      </c>
      <c r="BK112" s="547"/>
      <c r="BL112" s="547"/>
      <c r="BM112" s="547"/>
    </row>
    <row r="113" spans="2:65" s="539" customFormat="1" ht="18" customHeight="1" x14ac:dyDescent="0.25">
      <c r="B113" s="557"/>
      <c r="C113" s="547"/>
      <c r="D113" s="605" t="s">
        <v>2998</v>
      </c>
      <c r="E113" s="547"/>
      <c r="F113" s="547"/>
      <c r="G113" s="547"/>
      <c r="H113" s="547"/>
      <c r="I113" s="547"/>
      <c r="J113" s="604">
        <f>ROUND(J30*T113,2)</f>
        <v>0</v>
      </c>
      <c r="K113" s="547"/>
      <c r="L113" s="557"/>
      <c r="M113" s="547"/>
      <c r="N113" s="603" t="s">
        <v>46</v>
      </c>
      <c r="O113" s="547"/>
      <c r="P113" s="547"/>
      <c r="Q113" s="547"/>
      <c r="R113" s="547"/>
      <c r="S113" s="547"/>
      <c r="T113" s="547"/>
      <c r="U113" s="547"/>
      <c r="V113" s="547"/>
      <c r="W113" s="547"/>
      <c r="X113" s="547"/>
      <c r="Y113" s="547"/>
      <c r="Z113" s="547"/>
      <c r="AA113" s="547"/>
      <c r="AB113" s="547"/>
      <c r="AC113" s="547"/>
      <c r="AD113" s="547"/>
      <c r="AE113" s="547"/>
      <c r="AF113" s="547"/>
      <c r="AG113" s="547"/>
      <c r="AH113" s="547"/>
      <c r="AI113" s="547"/>
      <c r="AJ113" s="547"/>
      <c r="AK113" s="547"/>
      <c r="AL113" s="547"/>
      <c r="AM113" s="547"/>
      <c r="AN113" s="547"/>
      <c r="AO113" s="547"/>
      <c r="AP113" s="547"/>
      <c r="AQ113" s="547"/>
      <c r="AR113" s="547"/>
      <c r="AS113" s="547"/>
      <c r="AT113" s="547"/>
      <c r="AU113" s="547"/>
      <c r="AV113" s="547"/>
      <c r="AW113" s="547"/>
      <c r="AX113" s="547"/>
      <c r="AY113" s="601" t="s">
        <v>2997</v>
      </c>
      <c r="AZ113" s="547"/>
      <c r="BA113" s="547"/>
      <c r="BB113" s="547"/>
      <c r="BC113" s="547"/>
      <c r="BD113" s="547"/>
      <c r="BE113" s="602">
        <f t="shared" si="0"/>
        <v>0</v>
      </c>
      <c r="BF113" s="602">
        <f t="shared" si="1"/>
        <v>0</v>
      </c>
      <c r="BG113" s="602">
        <f t="shared" si="2"/>
        <v>0</v>
      </c>
      <c r="BH113" s="602">
        <f t="shared" si="3"/>
        <v>0</v>
      </c>
      <c r="BI113" s="602">
        <f t="shared" si="4"/>
        <v>0</v>
      </c>
      <c r="BJ113" s="601" t="s">
        <v>83</v>
      </c>
      <c r="BK113" s="547"/>
      <c r="BL113" s="547"/>
      <c r="BM113" s="547"/>
    </row>
    <row r="114" spans="2:65" s="539" customFormat="1" x14ac:dyDescent="0.25">
      <c r="B114" s="540"/>
      <c r="L114" s="540"/>
    </row>
    <row r="115" spans="2:65" s="539" customFormat="1" ht="29.25" customHeight="1" x14ac:dyDescent="0.25">
      <c r="B115" s="540"/>
      <c r="C115" s="600" t="s">
        <v>2996</v>
      </c>
      <c r="D115" s="598"/>
      <c r="E115" s="598"/>
      <c r="F115" s="598"/>
      <c r="G115" s="598"/>
      <c r="H115" s="598"/>
      <c r="I115" s="598"/>
      <c r="J115" s="599">
        <f>ROUND(J96+J107,2)</f>
        <v>0</v>
      </c>
      <c r="K115" s="598"/>
      <c r="L115" s="540"/>
    </row>
    <row r="116" spans="2:65" s="539" customFormat="1" ht="6.9" customHeight="1" x14ac:dyDescent="0.25">
      <c r="B116" s="542"/>
      <c r="C116" s="541"/>
      <c r="D116" s="541"/>
      <c r="E116" s="541"/>
      <c r="F116" s="541"/>
      <c r="G116" s="541"/>
      <c r="H116" s="541"/>
      <c r="I116" s="541"/>
      <c r="J116" s="541"/>
      <c r="K116" s="541"/>
      <c r="L116" s="540"/>
    </row>
    <row r="120" spans="2:65" s="539" customFormat="1" ht="6.9" customHeight="1" x14ac:dyDescent="0.25">
      <c r="B120" s="597"/>
      <c r="C120" s="596"/>
      <c r="D120" s="596"/>
      <c r="E120" s="596"/>
      <c r="F120" s="596"/>
      <c r="G120" s="596"/>
      <c r="H120" s="596"/>
      <c r="I120" s="596"/>
      <c r="J120" s="596"/>
      <c r="K120" s="596"/>
      <c r="L120" s="540"/>
    </row>
    <row r="121" spans="2:65" s="539" customFormat="1" ht="24.9" customHeight="1" x14ac:dyDescent="0.25">
      <c r="B121" s="540"/>
      <c r="C121" s="595" t="s">
        <v>116</v>
      </c>
      <c r="L121" s="540"/>
    </row>
    <row r="122" spans="2:65" s="539" customFormat="1" ht="6.9" customHeight="1" x14ac:dyDescent="0.25">
      <c r="B122" s="540"/>
      <c r="L122" s="540"/>
    </row>
    <row r="123" spans="2:65" s="539" customFormat="1" ht="12.05" customHeight="1" x14ac:dyDescent="0.25">
      <c r="B123" s="540"/>
      <c r="C123" s="589" t="s">
        <v>15</v>
      </c>
      <c r="L123" s="540"/>
    </row>
    <row r="124" spans="2:65" s="539" customFormat="1" ht="16.5" customHeight="1" x14ac:dyDescent="0.25">
      <c r="B124" s="540"/>
      <c r="E124" s="594" t="str">
        <f>E7</f>
        <v>Rekonstrukce plynové kotelny Rokycanské nemocnice</v>
      </c>
      <c r="F124" s="593"/>
      <c r="G124" s="593"/>
      <c r="H124" s="593"/>
      <c r="L124" s="540"/>
    </row>
    <row r="125" spans="2:65" s="539" customFormat="1" ht="12.05" customHeight="1" x14ac:dyDescent="0.25">
      <c r="B125" s="540"/>
      <c r="C125" s="589" t="s">
        <v>93</v>
      </c>
      <c r="L125" s="540"/>
    </row>
    <row r="126" spans="2:65" s="539" customFormat="1" ht="16.5" customHeight="1" x14ac:dyDescent="0.25">
      <c r="B126" s="540"/>
      <c r="E126" s="592" t="str">
        <f>E9</f>
        <v>D.1.2.4c) - SO 02 Prádelna - Vytápění</v>
      </c>
      <c r="F126" s="591"/>
      <c r="G126" s="591"/>
      <c r="H126" s="591"/>
      <c r="L126" s="540"/>
    </row>
    <row r="127" spans="2:65" s="539" customFormat="1" ht="6.9" customHeight="1" x14ac:dyDescent="0.25">
      <c r="B127" s="540"/>
      <c r="L127" s="540"/>
    </row>
    <row r="128" spans="2:65" s="539" customFormat="1" ht="12.05" customHeight="1" x14ac:dyDescent="0.25">
      <c r="B128" s="540"/>
      <c r="C128" s="589" t="s">
        <v>21</v>
      </c>
      <c r="F128" s="590" t="str">
        <f>F12</f>
        <v>Rokycany</v>
      </c>
      <c r="I128" s="589" t="s">
        <v>23</v>
      </c>
      <c r="J128" s="718" t="str">
        <f>IF(J12="","",J12)</f>
        <v>15. 3. 2023</v>
      </c>
      <c r="L128" s="540"/>
    </row>
    <row r="129" spans="2:65" s="539" customFormat="1" ht="6.9" customHeight="1" x14ac:dyDescent="0.25">
      <c r="B129" s="540"/>
      <c r="J129" s="714"/>
      <c r="L129" s="540"/>
    </row>
    <row r="130" spans="2:65" s="539" customFormat="1" ht="40.1" customHeight="1" x14ac:dyDescent="0.25">
      <c r="B130" s="540"/>
      <c r="C130" s="711" t="s">
        <v>27</v>
      </c>
      <c r="D130" s="714"/>
      <c r="E130" s="714"/>
      <c r="F130" s="717" t="str">
        <f>E15</f>
        <v>Plzeňský kraj, Škroupova 1760/18, 301 00 Plzeň</v>
      </c>
      <c r="G130" s="714"/>
      <c r="H130" s="714"/>
      <c r="I130" s="589" t="s">
        <v>34</v>
      </c>
      <c r="J130" s="743" t="str">
        <f>E21</f>
        <v xml:space="preserve">ČKJ Projekt s.r.o., Doležalova 1059, 198 00 Praha </v>
      </c>
      <c r="L130" s="540"/>
    </row>
    <row r="131" spans="2:65" s="539" customFormat="1" ht="15.2" customHeight="1" x14ac:dyDescent="0.25">
      <c r="B131" s="540"/>
      <c r="C131" s="711" t="s">
        <v>2995</v>
      </c>
      <c r="D131" s="714"/>
      <c r="E131" s="714"/>
      <c r="F131" s="717" t="str">
        <f>IF(E18="","",E18)</f>
        <v>Vyplň údaj</v>
      </c>
      <c r="G131" s="714"/>
      <c r="H131" s="714"/>
      <c r="I131" s="589" t="s">
        <v>38</v>
      </c>
      <c r="J131" s="743" t="str">
        <f>E24</f>
        <v>J.Seidl</v>
      </c>
      <c r="L131" s="540"/>
    </row>
    <row r="132" spans="2:65" s="539" customFormat="1" ht="10.3" customHeight="1" x14ac:dyDescent="0.25">
      <c r="B132" s="540"/>
      <c r="C132" s="714"/>
      <c r="D132" s="714"/>
      <c r="E132" s="714"/>
      <c r="F132" s="714"/>
      <c r="G132" s="714"/>
      <c r="H132" s="714"/>
      <c r="J132" s="714"/>
      <c r="L132" s="540"/>
    </row>
    <row r="133" spans="2:65" s="581" customFormat="1" ht="29.25" customHeight="1" x14ac:dyDescent="0.25">
      <c r="B133" s="585"/>
      <c r="C133" s="752" t="s">
        <v>117</v>
      </c>
      <c r="D133" s="753" t="s">
        <v>60</v>
      </c>
      <c r="E133" s="753" t="s">
        <v>56</v>
      </c>
      <c r="F133" s="753" t="s">
        <v>57</v>
      </c>
      <c r="G133" s="753" t="s">
        <v>118</v>
      </c>
      <c r="H133" s="753" t="s">
        <v>119</v>
      </c>
      <c r="I133" s="587" t="s">
        <v>120</v>
      </c>
      <c r="J133" s="771" t="s">
        <v>97</v>
      </c>
      <c r="K133" s="586" t="s">
        <v>121</v>
      </c>
      <c r="L133" s="585"/>
      <c r="M133" s="584" t="s">
        <v>3</v>
      </c>
      <c r="N133" s="583" t="s">
        <v>45</v>
      </c>
      <c r="O133" s="583" t="s">
        <v>122</v>
      </c>
      <c r="P133" s="583" t="s">
        <v>123</v>
      </c>
      <c r="Q133" s="583" t="s">
        <v>124</v>
      </c>
      <c r="R133" s="583" t="s">
        <v>125</v>
      </c>
      <c r="S133" s="583" t="s">
        <v>126</v>
      </c>
      <c r="T133" s="582" t="s">
        <v>127</v>
      </c>
    </row>
    <row r="134" spans="2:65" s="539" customFormat="1" ht="22.8" customHeight="1" x14ac:dyDescent="0.35">
      <c r="B134" s="540"/>
      <c r="C134" s="754" t="s">
        <v>128</v>
      </c>
      <c r="D134" s="714"/>
      <c r="E134" s="714"/>
      <c r="F134" s="714"/>
      <c r="G134" s="714"/>
      <c r="H134" s="714"/>
      <c r="J134" s="772">
        <f>BK134</f>
        <v>0</v>
      </c>
      <c r="L134" s="540"/>
      <c r="M134" s="579"/>
      <c r="N134" s="577"/>
      <c r="O134" s="577"/>
      <c r="P134" s="578">
        <f>P135+P278</f>
        <v>0</v>
      </c>
      <c r="Q134" s="577"/>
      <c r="R134" s="578">
        <f>R135+R278</f>
        <v>2.2091799999999999</v>
      </c>
      <c r="S134" s="577"/>
      <c r="T134" s="576">
        <f>T135+T278</f>
        <v>5.6499499999999996</v>
      </c>
      <c r="AT134" s="543" t="s">
        <v>74</v>
      </c>
      <c r="AU134" s="543" t="s">
        <v>98</v>
      </c>
      <c r="BK134" s="575">
        <f>BK135+BK278</f>
        <v>0</v>
      </c>
    </row>
    <row r="135" spans="2:65" s="560" customFormat="1" ht="25.95" customHeight="1" x14ac:dyDescent="0.35">
      <c r="B135" s="567"/>
      <c r="C135" s="755"/>
      <c r="D135" s="756" t="s">
        <v>74</v>
      </c>
      <c r="E135" s="757" t="s">
        <v>233</v>
      </c>
      <c r="F135" s="757" t="s">
        <v>234</v>
      </c>
      <c r="G135" s="755"/>
      <c r="H135" s="755"/>
      <c r="I135" s="568"/>
      <c r="J135" s="773">
        <f>BK135</f>
        <v>0</v>
      </c>
      <c r="L135" s="567"/>
      <c r="M135" s="566"/>
      <c r="P135" s="565">
        <f>P136+P173+P212+P245+P262+P269</f>
        <v>0</v>
      </c>
      <c r="R135" s="565">
        <f>R136+R173+R212+R245+R262+R269</f>
        <v>2.2091799999999999</v>
      </c>
      <c r="T135" s="564">
        <f>T136+T173+T212+T245+T262+T269</f>
        <v>5.6499499999999996</v>
      </c>
      <c r="AR135" s="562" t="s">
        <v>85</v>
      </c>
      <c r="AT135" s="563" t="s">
        <v>74</v>
      </c>
      <c r="AU135" s="563" t="s">
        <v>75</v>
      </c>
      <c r="AY135" s="562" t="s">
        <v>131</v>
      </c>
      <c r="BK135" s="561">
        <f>BK136+BK173+BK212+BK245+BK262+BK269</f>
        <v>0</v>
      </c>
    </row>
    <row r="136" spans="2:65" s="560" customFormat="1" ht="22.8" customHeight="1" x14ac:dyDescent="0.3">
      <c r="B136" s="567"/>
      <c r="C136" s="755"/>
      <c r="D136" s="756" t="s">
        <v>74</v>
      </c>
      <c r="E136" s="758" t="s">
        <v>273</v>
      </c>
      <c r="F136" s="758" t="s">
        <v>274</v>
      </c>
      <c r="G136" s="755"/>
      <c r="H136" s="755"/>
      <c r="I136" s="568"/>
      <c r="J136" s="774">
        <f>BK136</f>
        <v>0</v>
      </c>
      <c r="L136" s="567"/>
      <c r="M136" s="566"/>
      <c r="P136" s="565">
        <f>SUM(P137:P172)</f>
        <v>0</v>
      </c>
      <c r="R136" s="565">
        <f>SUM(R137:R172)</f>
        <v>0.10243999999999999</v>
      </c>
      <c r="T136" s="564">
        <f>SUM(T137:T172)</f>
        <v>1.2311999999999999</v>
      </c>
      <c r="AR136" s="562" t="s">
        <v>85</v>
      </c>
      <c r="AT136" s="563" t="s">
        <v>74</v>
      </c>
      <c r="AU136" s="563" t="s">
        <v>83</v>
      </c>
      <c r="AY136" s="562" t="s">
        <v>131</v>
      </c>
      <c r="BK136" s="561">
        <f>SUM(BK137:BK172)</f>
        <v>0</v>
      </c>
    </row>
    <row r="137" spans="2:65" s="539" customFormat="1" ht="33" customHeight="1" x14ac:dyDescent="0.25">
      <c r="B137" s="557"/>
      <c r="C137" s="759" t="s">
        <v>83</v>
      </c>
      <c r="D137" s="759" t="s">
        <v>133</v>
      </c>
      <c r="E137" s="760" t="s">
        <v>3990</v>
      </c>
      <c r="F137" s="761" t="s">
        <v>3991</v>
      </c>
      <c r="G137" s="762" t="s">
        <v>278</v>
      </c>
      <c r="H137" s="763">
        <v>200</v>
      </c>
      <c r="I137" s="555"/>
      <c r="J137" s="775">
        <f>ROUND(I137*H137,2)</f>
        <v>0</v>
      </c>
      <c r="K137" s="554"/>
      <c r="L137" s="540"/>
      <c r="M137" s="553" t="s">
        <v>3</v>
      </c>
      <c r="N137" s="552" t="s">
        <v>46</v>
      </c>
      <c r="P137" s="551">
        <f>O137*H137</f>
        <v>0</v>
      </c>
      <c r="Q137" s="551">
        <v>0</v>
      </c>
      <c r="R137" s="551">
        <f>Q137*H137</f>
        <v>0</v>
      </c>
      <c r="S137" s="551">
        <v>5.5799999999999999E-3</v>
      </c>
      <c r="T137" s="550">
        <f>S137*H137</f>
        <v>1.1159999999999999</v>
      </c>
      <c r="AR137" s="548" t="s">
        <v>239</v>
      </c>
      <c r="AT137" s="548" t="s">
        <v>133</v>
      </c>
      <c r="AU137" s="548" t="s">
        <v>85</v>
      </c>
      <c r="AY137" s="543" t="s">
        <v>131</v>
      </c>
      <c r="BE137" s="549">
        <f>IF(N137="základní",J137,0)</f>
        <v>0</v>
      </c>
      <c r="BF137" s="549">
        <f>IF(N137="snížená",J137,0)</f>
        <v>0</v>
      </c>
      <c r="BG137" s="549">
        <f>IF(N137="zákl. přenesená",J137,0)</f>
        <v>0</v>
      </c>
      <c r="BH137" s="549">
        <f>IF(N137="sníž. přenesená",J137,0)</f>
        <v>0</v>
      </c>
      <c r="BI137" s="549">
        <f>IF(N137="nulová",J137,0)</f>
        <v>0</v>
      </c>
      <c r="BJ137" s="543" t="s">
        <v>83</v>
      </c>
      <c r="BK137" s="549">
        <f>ROUND(I137*H137,2)</f>
        <v>0</v>
      </c>
      <c r="BL137" s="543" t="s">
        <v>239</v>
      </c>
      <c r="BM137" s="548" t="s">
        <v>3992</v>
      </c>
    </row>
    <row r="138" spans="2:65" s="539" customFormat="1" ht="26.65" x14ac:dyDescent="0.25">
      <c r="B138" s="540"/>
      <c r="C138" s="714"/>
      <c r="D138" s="764" t="s">
        <v>2681</v>
      </c>
      <c r="E138" s="714"/>
      <c r="F138" s="765" t="s">
        <v>3993</v>
      </c>
      <c r="G138" s="714"/>
      <c r="H138" s="714"/>
      <c r="I138" s="547"/>
      <c r="J138" s="714"/>
      <c r="L138" s="540"/>
      <c r="M138" s="559"/>
      <c r="T138" s="558"/>
      <c r="AT138" s="543" t="s">
        <v>2681</v>
      </c>
      <c r="AU138" s="543" t="s">
        <v>85</v>
      </c>
    </row>
    <row r="139" spans="2:65" s="539" customFormat="1" ht="33" customHeight="1" x14ac:dyDescent="0.25">
      <c r="B139" s="557"/>
      <c r="C139" s="759" t="s">
        <v>85</v>
      </c>
      <c r="D139" s="759" t="s">
        <v>133</v>
      </c>
      <c r="E139" s="760" t="s">
        <v>3994</v>
      </c>
      <c r="F139" s="761" t="s">
        <v>3995</v>
      </c>
      <c r="G139" s="762" t="s">
        <v>278</v>
      </c>
      <c r="H139" s="763">
        <v>20</v>
      </c>
      <c r="I139" s="555"/>
      <c r="J139" s="775">
        <f>ROUND(I139*H139,2)</f>
        <v>0</v>
      </c>
      <c r="K139" s="554"/>
      <c r="L139" s="540"/>
      <c r="M139" s="553" t="s">
        <v>3</v>
      </c>
      <c r="N139" s="552" t="s">
        <v>46</v>
      </c>
      <c r="P139" s="551">
        <f>O139*H139</f>
        <v>0</v>
      </c>
      <c r="Q139" s="551">
        <v>0</v>
      </c>
      <c r="R139" s="551">
        <f>Q139*H139</f>
        <v>0</v>
      </c>
      <c r="S139" s="551">
        <v>5.7600000000000004E-3</v>
      </c>
      <c r="T139" s="550">
        <f>S139*H139</f>
        <v>0.11520000000000001</v>
      </c>
      <c r="AR139" s="548" t="s">
        <v>239</v>
      </c>
      <c r="AT139" s="548" t="s">
        <v>133</v>
      </c>
      <c r="AU139" s="548" t="s">
        <v>85</v>
      </c>
      <c r="AY139" s="543" t="s">
        <v>131</v>
      </c>
      <c r="BE139" s="549">
        <f>IF(N139="základní",J139,0)</f>
        <v>0</v>
      </c>
      <c r="BF139" s="549">
        <f>IF(N139="snížená",J139,0)</f>
        <v>0</v>
      </c>
      <c r="BG139" s="549">
        <f>IF(N139="zákl. přenesená",J139,0)</f>
        <v>0</v>
      </c>
      <c r="BH139" s="549">
        <f>IF(N139="sníž. přenesená",J139,0)</f>
        <v>0</v>
      </c>
      <c r="BI139" s="549">
        <f>IF(N139="nulová",J139,0)</f>
        <v>0</v>
      </c>
      <c r="BJ139" s="543" t="s">
        <v>83</v>
      </c>
      <c r="BK139" s="549">
        <f>ROUND(I139*H139,2)</f>
        <v>0</v>
      </c>
      <c r="BL139" s="543" t="s">
        <v>239</v>
      </c>
      <c r="BM139" s="548" t="s">
        <v>3996</v>
      </c>
    </row>
    <row r="140" spans="2:65" s="539" customFormat="1" ht="26.65" x14ac:dyDescent="0.25">
      <c r="B140" s="540"/>
      <c r="C140" s="714"/>
      <c r="D140" s="764" t="s">
        <v>2681</v>
      </c>
      <c r="E140" s="714"/>
      <c r="F140" s="765" t="s">
        <v>3997</v>
      </c>
      <c r="G140" s="714"/>
      <c r="H140" s="714"/>
      <c r="I140" s="547"/>
      <c r="J140" s="714"/>
      <c r="L140" s="540"/>
      <c r="M140" s="559"/>
      <c r="T140" s="558"/>
      <c r="AT140" s="543" t="s">
        <v>2681</v>
      </c>
      <c r="AU140" s="543" t="s">
        <v>85</v>
      </c>
    </row>
    <row r="141" spans="2:65" s="539" customFormat="1" ht="33" customHeight="1" x14ac:dyDescent="0.25">
      <c r="B141" s="557"/>
      <c r="C141" s="759" t="s">
        <v>152</v>
      </c>
      <c r="D141" s="759" t="s">
        <v>133</v>
      </c>
      <c r="E141" s="760" t="s">
        <v>3027</v>
      </c>
      <c r="F141" s="761" t="s">
        <v>3028</v>
      </c>
      <c r="G141" s="762" t="s">
        <v>278</v>
      </c>
      <c r="H141" s="763">
        <v>122</v>
      </c>
      <c r="I141" s="555"/>
      <c r="J141" s="775">
        <f>ROUND(I141*H141,2)</f>
        <v>0</v>
      </c>
      <c r="K141" s="554"/>
      <c r="L141" s="540"/>
      <c r="M141" s="553" t="s">
        <v>3</v>
      </c>
      <c r="N141" s="552" t="s">
        <v>46</v>
      </c>
      <c r="P141" s="551">
        <f>O141*H141</f>
        <v>0</v>
      </c>
      <c r="Q141" s="551">
        <v>1.9000000000000001E-4</v>
      </c>
      <c r="R141" s="551">
        <f>Q141*H141</f>
        <v>2.3180000000000003E-2</v>
      </c>
      <c r="S141" s="551">
        <v>0</v>
      </c>
      <c r="T141" s="550">
        <f>S141*H141</f>
        <v>0</v>
      </c>
      <c r="AR141" s="548" t="s">
        <v>239</v>
      </c>
      <c r="AT141" s="548" t="s">
        <v>133</v>
      </c>
      <c r="AU141" s="548" t="s">
        <v>85</v>
      </c>
      <c r="AY141" s="543" t="s">
        <v>131</v>
      </c>
      <c r="BE141" s="549">
        <f>IF(N141="základní",J141,0)</f>
        <v>0</v>
      </c>
      <c r="BF141" s="549">
        <f>IF(N141="snížená",J141,0)</f>
        <v>0</v>
      </c>
      <c r="BG141" s="549">
        <f>IF(N141="zákl. přenesená",J141,0)</f>
        <v>0</v>
      </c>
      <c r="BH141" s="549">
        <f>IF(N141="sníž. přenesená",J141,0)</f>
        <v>0</v>
      </c>
      <c r="BI141" s="549">
        <f>IF(N141="nulová",J141,0)</f>
        <v>0</v>
      </c>
      <c r="BJ141" s="543" t="s">
        <v>83</v>
      </c>
      <c r="BK141" s="549">
        <f>ROUND(I141*H141,2)</f>
        <v>0</v>
      </c>
      <c r="BL141" s="543" t="s">
        <v>239</v>
      </c>
      <c r="BM141" s="548" t="s">
        <v>3998</v>
      </c>
    </row>
    <row r="142" spans="2:65" s="539" customFormat="1" ht="35.549999999999997" x14ac:dyDescent="0.25">
      <c r="B142" s="540"/>
      <c r="C142" s="714"/>
      <c r="D142" s="764" t="s">
        <v>2681</v>
      </c>
      <c r="E142" s="714"/>
      <c r="F142" s="765" t="s">
        <v>3030</v>
      </c>
      <c r="G142" s="714"/>
      <c r="H142" s="714"/>
      <c r="I142" s="547"/>
      <c r="J142" s="714"/>
      <c r="L142" s="540"/>
      <c r="M142" s="559"/>
      <c r="T142" s="558"/>
      <c r="AT142" s="543" t="s">
        <v>2681</v>
      </c>
      <c r="AU142" s="543" t="s">
        <v>85</v>
      </c>
    </row>
    <row r="143" spans="2:65" s="539" customFormat="1" ht="24.2" customHeight="1" x14ac:dyDescent="0.25">
      <c r="B143" s="557"/>
      <c r="C143" s="766" t="s">
        <v>138</v>
      </c>
      <c r="D143" s="766" t="s">
        <v>145</v>
      </c>
      <c r="E143" s="767" t="s">
        <v>3031</v>
      </c>
      <c r="F143" s="768" t="s">
        <v>3032</v>
      </c>
      <c r="G143" s="769" t="s">
        <v>278</v>
      </c>
      <c r="H143" s="770">
        <v>6.12</v>
      </c>
      <c r="I143" s="573"/>
      <c r="J143" s="776">
        <f>ROUND(I143*H143,2)</f>
        <v>0</v>
      </c>
      <c r="K143" s="572"/>
      <c r="L143" s="571"/>
      <c r="M143" s="570" t="s">
        <v>3</v>
      </c>
      <c r="N143" s="569" t="s">
        <v>46</v>
      </c>
      <c r="P143" s="551">
        <f>O143*H143</f>
        <v>0</v>
      </c>
      <c r="Q143" s="551">
        <v>2.5000000000000001E-4</v>
      </c>
      <c r="R143" s="551">
        <f>Q143*H143</f>
        <v>1.5300000000000001E-3</v>
      </c>
      <c r="S143" s="551">
        <v>0</v>
      </c>
      <c r="T143" s="550">
        <f>S143*H143</f>
        <v>0</v>
      </c>
      <c r="AR143" s="548" t="s">
        <v>245</v>
      </c>
      <c r="AT143" s="548" t="s">
        <v>145</v>
      </c>
      <c r="AU143" s="548" t="s">
        <v>85</v>
      </c>
      <c r="AY143" s="543" t="s">
        <v>131</v>
      </c>
      <c r="BE143" s="549">
        <f>IF(N143="základní",J143,0)</f>
        <v>0</v>
      </c>
      <c r="BF143" s="549">
        <f>IF(N143="snížená",J143,0)</f>
        <v>0</v>
      </c>
      <c r="BG143" s="549">
        <f>IF(N143="zákl. přenesená",J143,0)</f>
        <v>0</v>
      </c>
      <c r="BH143" s="549">
        <f>IF(N143="sníž. přenesená",J143,0)</f>
        <v>0</v>
      </c>
      <c r="BI143" s="549">
        <f>IF(N143="nulová",J143,0)</f>
        <v>0</v>
      </c>
      <c r="BJ143" s="543" t="s">
        <v>83</v>
      </c>
      <c r="BK143" s="549">
        <f>ROUND(I143*H143,2)</f>
        <v>0</v>
      </c>
      <c r="BL143" s="543" t="s">
        <v>239</v>
      </c>
      <c r="BM143" s="548" t="s">
        <v>3999</v>
      </c>
    </row>
    <row r="144" spans="2:65" s="539" customFormat="1" ht="17.8" x14ac:dyDescent="0.25">
      <c r="B144" s="540"/>
      <c r="C144" s="714"/>
      <c r="D144" s="764" t="s">
        <v>2681</v>
      </c>
      <c r="E144" s="714"/>
      <c r="F144" s="765" t="s">
        <v>3032</v>
      </c>
      <c r="G144" s="714"/>
      <c r="H144" s="714"/>
      <c r="I144" s="547"/>
      <c r="J144" s="714"/>
      <c r="L144" s="540"/>
      <c r="M144" s="559"/>
      <c r="T144" s="558"/>
      <c r="AT144" s="543" t="s">
        <v>2681</v>
      </c>
      <c r="AU144" s="543" t="s">
        <v>85</v>
      </c>
    </row>
    <row r="145" spans="2:65" s="630" customFormat="1" x14ac:dyDescent="0.25">
      <c r="B145" s="629"/>
      <c r="C145" s="782"/>
      <c r="D145" s="764" t="s">
        <v>142</v>
      </c>
      <c r="E145" s="782"/>
      <c r="F145" s="783" t="s">
        <v>4000</v>
      </c>
      <c r="G145" s="782"/>
      <c r="H145" s="784">
        <v>6.12</v>
      </c>
      <c r="I145" s="631"/>
      <c r="J145" s="782"/>
      <c r="L145" s="629"/>
      <c r="M145" s="632"/>
      <c r="T145" s="633"/>
      <c r="AT145" s="634" t="s">
        <v>142</v>
      </c>
      <c r="AU145" s="634" t="s">
        <v>85</v>
      </c>
      <c r="AV145" s="630" t="s">
        <v>85</v>
      </c>
      <c r="AW145" s="630" t="s">
        <v>4</v>
      </c>
      <c r="AX145" s="630" t="s">
        <v>83</v>
      </c>
      <c r="AY145" s="634" t="s">
        <v>131</v>
      </c>
    </row>
    <row r="146" spans="2:65" s="539" customFormat="1" ht="24.2" customHeight="1" x14ac:dyDescent="0.25">
      <c r="B146" s="557"/>
      <c r="C146" s="766" t="s">
        <v>171</v>
      </c>
      <c r="D146" s="766" t="s">
        <v>145</v>
      </c>
      <c r="E146" s="767" t="s">
        <v>3035</v>
      </c>
      <c r="F146" s="768" t="s">
        <v>3036</v>
      </c>
      <c r="G146" s="769" t="s">
        <v>278</v>
      </c>
      <c r="H146" s="770">
        <v>6</v>
      </c>
      <c r="I146" s="573"/>
      <c r="J146" s="776">
        <f>ROUND(I146*H146,2)</f>
        <v>0</v>
      </c>
      <c r="K146" s="572"/>
      <c r="L146" s="571"/>
      <c r="M146" s="570" t="s">
        <v>3</v>
      </c>
      <c r="N146" s="569" t="s">
        <v>46</v>
      </c>
      <c r="P146" s="551">
        <f>O146*H146</f>
        <v>0</v>
      </c>
      <c r="Q146" s="551">
        <v>2.7E-4</v>
      </c>
      <c r="R146" s="551">
        <f>Q146*H146</f>
        <v>1.6199999999999999E-3</v>
      </c>
      <c r="S146" s="551">
        <v>0</v>
      </c>
      <c r="T146" s="550">
        <f>S146*H146</f>
        <v>0</v>
      </c>
      <c r="AR146" s="548" t="s">
        <v>245</v>
      </c>
      <c r="AT146" s="548" t="s">
        <v>145</v>
      </c>
      <c r="AU146" s="548" t="s">
        <v>85</v>
      </c>
      <c r="AY146" s="543" t="s">
        <v>131</v>
      </c>
      <c r="BE146" s="549">
        <f>IF(N146="základní",J146,0)</f>
        <v>0</v>
      </c>
      <c r="BF146" s="549">
        <f>IF(N146="snížená",J146,0)</f>
        <v>0</v>
      </c>
      <c r="BG146" s="549">
        <f>IF(N146="zákl. přenesená",J146,0)</f>
        <v>0</v>
      </c>
      <c r="BH146" s="549">
        <f>IF(N146="sníž. přenesená",J146,0)</f>
        <v>0</v>
      </c>
      <c r="BI146" s="549">
        <f>IF(N146="nulová",J146,0)</f>
        <v>0</v>
      </c>
      <c r="BJ146" s="543" t="s">
        <v>83</v>
      </c>
      <c r="BK146" s="549">
        <f>ROUND(I146*H146,2)</f>
        <v>0</v>
      </c>
      <c r="BL146" s="543" t="s">
        <v>239</v>
      </c>
      <c r="BM146" s="548" t="s">
        <v>4001</v>
      </c>
    </row>
    <row r="147" spans="2:65" s="539" customFormat="1" ht="17.8" x14ac:dyDescent="0.25">
      <c r="B147" s="540"/>
      <c r="C147" s="714"/>
      <c r="D147" s="764" t="s">
        <v>2681</v>
      </c>
      <c r="E147" s="714"/>
      <c r="F147" s="765" t="s">
        <v>3036</v>
      </c>
      <c r="G147" s="714"/>
      <c r="H147" s="714"/>
      <c r="I147" s="547"/>
      <c r="J147" s="714"/>
      <c r="L147" s="540"/>
      <c r="M147" s="559"/>
      <c r="T147" s="558"/>
      <c r="AT147" s="543" t="s">
        <v>2681</v>
      </c>
      <c r="AU147" s="543" t="s">
        <v>85</v>
      </c>
    </row>
    <row r="148" spans="2:65" s="539" customFormat="1" ht="24.2" customHeight="1" x14ac:dyDescent="0.25">
      <c r="B148" s="557"/>
      <c r="C148" s="766" t="s">
        <v>180</v>
      </c>
      <c r="D148" s="766" t="s">
        <v>145</v>
      </c>
      <c r="E148" s="767" t="s">
        <v>3038</v>
      </c>
      <c r="F148" s="768" t="s">
        <v>3039</v>
      </c>
      <c r="G148" s="769" t="s">
        <v>278</v>
      </c>
      <c r="H148" s="770">
        <v>26</v>
      </c>
      <c r="I148" s="573"/>
      <c r="J148" s="776">
        <f>ROUND(I148*H148,2)</f>
        <v>0</v>
      </c>
      <c r="K148" s="572"/>
      <c r="L148" s="571"/>
      <c r="M148" s="570" t="s">
        <v>3</v>
      </c>
      <c r="N148" s="569" t="s">
        <v>46</v>
      </c>
      <c r="P148" s="551">
        <f>O148*H148</f>
        <v>0</v>
      </c>
      <c r="Q148" s="551">
        <v>2.9E-4</v>
      </c>
      <c r="R148" s="551">
        <f>Q148*H148</f>
        <v>7.5399999999999998E-3</v>
      </c>
      <c r="S148" s="551">
        <v>0</v>
      </c>
      <c r="T148" s="550">
        <f>S148*H148</f>
        <v>0</v>
      </c>
      <c r="AR148" s="548" t="s">
        <v>245</v>
      </c>
      <c r="AT148" s="548" t="s">
        <v>145</v>
      </c>
      <c r="AU148" s="548" t="s">
        <v>85</v>
      </c>
      <c r="AY148" s="543" t="s">
        <v>131</v>
      </c>
      <c r="BE148" s="549">
        <f>IF(N148="základní",J148,0)</f>
        <v>0</v>
      </c>
      <c r="BF148" s="549">
        <f>IF(N148="snížená",J148,0)</f>
        <v>0</v>
      </c>
      <c r="BG148" s="549">
        <f>IF(N148="zákl. přenesená",J148,0)</f>
        <v>0</v>
      </c>
      <c r="BH148" s="549">
        <f>IF(N148="sníž. přenesená",J148,0)</f>
        <v>0</v>
      </c>
      <c r="BI148" s="549">
        <f>IF(N148="nulová",J148,0)</f>
        <v>0</v>
      </c>
      <c r="BJ148" s="543" t="s">
        <v>83</v>
      </c>
      <c r="BK148" s="549">
        <f>ROUND(I148*H148,2)</f>
        <v>0</v>
      </c>
      <c r="BL148" s="543" t="s">
        <v>239</v>
      </c>
      <c r="BM148" s="548" t="s">
        <v>4002</v>
      </c>
    </row>
    <row r="149" spans="2:65" s="539" customFormat="1" ht="17.8" x14ac:dyDescent="0.25">
      <c r="B149" s="540"/>
      <c r="C149" s="714"/>
      <c r="D149" s="764" t="s">
        <v>2681</v>
      </c>
      <c r="E149" s="714"/>
      <c r="F149" s="765" t="s">
        <v>3039</v>
      </c>
      <c r="G149" s="714"/>
      <c r="H149" s="714"/>
      <c r="I149" s="547"/>
      <c r="J149" s="714"/>
      <c r="L149" s="540"/>
      <c r="M149" s="559"/>
      <c r="T149" s="558"/>
      <c r="AT149" s="543" t="s">
        <v>2681</v>
      </c>
      <c r="AU149" s="543" t="s">
        <v>85</v>
      </c>
    </row>
    <row r="150" spans="2:65" s="539" customFormat="1" ht="24.2" customHeight="1" x14ac:dyDescent="0.25">
      <c r="B150" s="557"/>
      <c r="C150" s="766" t="s">
        <v>185</v>
      </c>
      <c r="D150" s="766" t="s">
        <v>145</v>
      </c>
      <c r="E150" s="767" t="s">
        <v>3041</v>
      </c>
      <c r="F150" s="768" t="s">
        <v>3042</v>
      </c>
      <c r="G150" s="769" t="s">
        <v>278</v>
      </c>
      <c r="H150" s="770">
        <v>38</v>
      </c>
      <c r="I150" s="573"/>
      <c r="J150" s="776">
        <f>ROUND(I150*H150,2)</f>
        <v>0</v>
      </c>
      <c r="K150" s="572"/>
      <c r="L150" s="571"/>
      <c r="M150" s="570" t="s">
        <v>3</v>
      </c>
      <c r="N150" s="569" t="s">
        <v>46</v>
      </c>
      <c r="P150" s="551">
        <f>O150*H150</f>
        <v>0</v>
      </c>
      <c r="Q150" s="551">
        <v>3.2000000000000003E-4</v>
      </c>
      <c r="R150" s="551">
        <f>Q150*H150</f>
        <v>1.2160000000000001E-2</v>
      </c>
      <c r="S150" s="551">
        <v>0</v>
      </c>
      <c r="T150" s="550">
        <f>S150*H150</f>
        <v>0</v>
      </c>
      <c r="AR150" s="548" t="s">
        <v>245</v>
      </c>
      <c r="AT150" s="548" t="s">
        <v>145</v>
      </c>
      <c r="AU150" s="548" t="s">
        <v>85</v>
      </c>
      <c r="AY150" s="543" t="s">
        <v>131</v>
      </c>
      <c r="BE150" s="549">
        <f>IF(N150="základní",J150,0)</f>
        <v>0</v>
      </c>
      <c r="BF150" s="549">
        <f>IF(N150="snížená",J150,0)</f>
        <v>0</v>
      </c>
      <c r="BG150" s="549">
        <f>IF(N150="zákl. přenesená",J150,0)</f>
        <v>0</v>
      </c>
      <c r="BH150" s="549">
        <f>IF(N150="sníž. přenesená",J150,0)</f>
        <v>0</v>
      </c>
      <c r="BI150" s="549">
        <f>IF(N150="nulová",J150,0)</f>
        <v>0</v>
      </c>
      <c r="BJ150" s="543" t="s">
        <v>83</v>
      </c>
      <c r="BK150" s="549">
        <f>ROUND(I150*H150,2)</f>
        <v>0</v>
      </c>
      <c r="BL150" s="543" t="s">
        <v>239</v>
      </c>
      <c r="BM150" s="548" t="s">
        <v>4003</v>
      </c>
    </row>
    <row r="151" spans="2:65" s="539" customFormat="1" ht="17.8" x14ac:dyDescent="0.25">
      <c r="B151" s="540"/>
      <c r="C151" s="714"/>
      <c r="D151" s="764" t="s">
        <v>2681</v>
      </c>
      <c r="E151" s="714"/>
      <c r="F151" s="765" t="s">
        <v>3042</v>
      </c>
      <c r="G151" s="714"/>
      <c r="H151" s="714"/>
      <c r="I151" s="547"/>
      <c r="J151" s="714"/>
      <c r="L151" s="540"/>
      <c r="M151" s="559"/>
      <c r="T151" s="558"/>
      <c r="AT151" s="543" t="s">
        <v>2681</v>
      </c>
      <c r="AU151" s="543" t="s">
        <v>85</v>
      </c>
    </row>
    <row r="152" spans="2:65" s="539" customFormat="1" ht="24.2" customHeight="1" x14ac:dyDescent="0.25">
      <c r="B152" s="557"/>
      <c r="C152" s="766" t="s">
        <v>149</v>
      </c>
      <c r="D152" s="766" t="s">
        <v>145</v>
      </c>
      <c r="E152" s="767" t="s">
        <v>3044</v>
      </c>
      <c r="F152" s="768" t="s">
        <v>3047</v>
      </c>
      <c r="G152" s="769" t="s">
        <v>278</v>
      </c>
      <c r="H152" s="770">
        <v>36</v>
      </c>
      <c r="I152" s="573"/>
      <c r="J152" s="776">
        <f>ROUND(I152*H152,2)</f>
        <v>0</v>
      </c>
      <c r="K152" s="572"/>
      <c r="L152" s="571"/>
      <c r="M152" s="570" t="s">
        <v>3</v>
      </c>
      <c r="N152" s="569" t="s">
        <v>46</v>
      </c>
      <c r="P152" s="551">
        <f>O152*H152</f>
        <v>0</v>
      </c>
      <c r="Q152" s="551">
        <v>3.6999999999999999E-4</v>
      </c>
      <c r="R152" s="551">
        <f>Q152*H152</f>
        <v>1.332E-2</v>
      </c>
      <c r="S152" s="551">
        <v>0</v>
      </c>
      <c r="T152" s="550">
        <f>S152*H152</f>
        <v>0</v>
      </c>
      <c r="AR152" s="548" t="s">
        <v>245</v>
      </c>
      <c r="AT152" s="548" t="s">
        <v>145</v>
      </c>
      <c r="AU152" s="548" t="s">
        <v>85</v>
      </c>
      <c r="AY152" s="543" t="s">
        <v>131</v>
      </c>
      <c r="BE152" s="549">
        <f>IF(N152="základní",J152,0)</f>
        <v>0</v>
      </c>
      <c r="BF152" s="549">
        <f>IF(N152="snížená",J152,0)</f>
        <v>0</v>
      </c>
      <c r="BG152" s="549">
        <f>IF(N152="zákl. přenesená",J152,0)</f>
        <v>0</v>
      </c>
      <c r="BH152" s="549">
        <f>IF(N152="sníž. přenesená",J152,0)</f>
        <v>0</v>
      </c>
      <c r="BI152" s="549">
        <f>IF(N152="nulová",J152,0)</f>
        <v>0</v>
      </c>
      <c r="BJ152" s="543" t="s">
        <v>83</v>
      </c>
      <c r="BK152" s="549">
        <f>ROUND(I152*H152,2)</f>
        <v>0</v>
      </c>
      <c r="BL152" s="543" t="s">
        <v>239</v>
      </c>
      <c r="BM152" s="548" t="s">
        <v>4004</v>
      </c>
    </row>
    <row r="153" spans="2:65" s="539" customFormat="1" ht="17.8" x14ac:dyDescent="0.25">
      <c r="B153" s="540"/>
      <c r="C153" s="714"/>
      <c r="D153" s="764" t="s">
        <v>2681</v>
      </c>
      <c r="E153" s="714"/>
      <c r="F153" s="765" t="s">
        <v>3047</v>
      </c>
      <c r="G153" s="714"/>
      <c r="H153" s="714"/>
      <c r="I153" s="547"/>
      <c r="J153" s="714"/>
      <c r="L153" s="540"/>
      <c r="M153" s="559"/>
      <c r="T153" s="558"/>
      <c r="AT153" s="543" t="s">
        <v>2681</v>
      </c>
      <c r="AU153" s="543" t="s">
        <v>85</v>
      </c>
    </row>
    <row r="154" spans="2:65" s="539" customFormat="1" ht="24.2" customHeight="1" x14ac:dyDescent="0.25">
      <c r="B154" s="557"/>
      <c r="C154" s="766" t="s">
        <v>169</v>
      </c>
      <c r="D154" s="766" t="s">
        <v>145</v>
      </c>
      <c r="E154" s="767" t="s">
        <v>3048</v>
      </c>
      <c r="F154" s="768" t="s">
        <v>3051</v>
      </c>
      <c r="G154" s="769" t="s">
        <v>278</v>
      </c>
      <c r="H154" s="770">
        <v>40</v>
      </c>
      <c r="I154" s="573"/>
      <c r="J154" s="776">
        <f>ROUND(I154*H154,2)</f>
        <v>0</v>
      </c>
      <c r="K154" s="572"/>
      <c r="L154" s="571"/>
      <c r="M154" s="570" t="s">
        <v>3</v>
      </c>
      <c r="N154" s="569" t="s">
        <v>46</v>
      </c>
      <c r="P154" s="551">
        <f>O154*H154</f>
        <v>0</v>
      </c>
      <c r="Q154" s="551">
        <v>7.7999999999999999E-4</v>
      </c>
      <c r="R154" s="551">
        <f>Q154*H154</f>
        <v>3.1199999999999999E-2</v>
      </c>
      <c r="S154" s="551">
        <v>0</v>
      </c>
      <c r="T154" s="550">
        <f>S154*H154</f>
        <v>0</v>
      </c>
      <c r="AR154" s="548" t="s">
        <v>245</v>
      </c>
      <c r="AT154" s="548" t="s">
        <v>145</v>
      </c>
      <c r="AU154" s="548" t="s">
        <v>85</v>
      </c>
      <c r="AY154" s="543" t="s">
        <v>131</v>
      </c>
      <c r="BE154" s="549">
        <f>IF(N154="základní",J154,0)</f>
        <v>0</v>
      </c>
      <c r="BF154" s="549">
        <f>IF(N154="snížená",J154,0)</f>
        <v>0</v>
      </c>
      <c r="BG154" s="549">
        <f>IF(N154="zákl. přenesená",J154,0)</f>
        <v>0</v>
      </c>
      <c r="BH154" s="549">
        <f>IF(N154="sníž. přenesená",J154,0)</f>
        <v>0</v>
      </c>
      <c r="BI154" s="549">
        <f>IF(N154="nulová",J154,0)</f>
        <v>0</v>
      </c>
      <c r="BJ154" s="543" t="s">
        <v>83</v>
      </c>
      <c r="BK154" s="549">
        <f>ROUND(I154*H154,2)</f>
        <v>0</v>
      </c>
      <c r="BL154" s="543" t="s">
        <v>239</v>
      </c>
      <c r="BM154" s="548" t="s">
        <v>4005</v>
      </c>
    </row>
    <row r="155" spans="2:65" s="539" customFormat="1" ht="17.8" x14ac:dyDescent="0.25">
      <c r="B155" s="540"/>
      <c r="C155" s="714"/>
      <c r="D155" s="764" t="s">
        <v>2681</v>
      </c>
      <c r="E155" s="714"/>
      <c r="F155" s="765" t="s">
        <v>3051</v>
      </c>
      <c r="G155" s="714"/>
      <c r="H155" s="714"/>
      <c r="I155" s="547"/>
      <c r="J155" s="714"/>
      <c r="L155" s="540"/>
      <c r="M155" s="559"/>
      <c r="T155" s="558"/>
      <c r="AT155" s="543" t="s">
        <v>2681</v>
      </c>
      <c r="AU155" s="543" t="s">
        <v>85</v>
      </c>
    </row>
    <row r="156" spans="2:65" s="539" customFormat="1" ht="33" customHeight="1" x14ac:dyDescent="0.25">
      <c r="B156" s="557"/>
      <c r="C156" s="759" t="s">
        <v>205</v>
      </c>
      <c r="D156" s="759" t="s">
        <v>133</v>
      </c>
      <c r="E156" s="760" t="s">
        <v>3081</v>
      </c>
      <c r="F156" s="761" t="s">
        <v>3082</v>
      </c>
      <c r="G156" s="762" t="s">
        <v>278</v>
      </c>
      <c r="H156" s="763">
        <v>15</v>
      </c>
      <c r="I156" s="555"/>
      <c r="J156" s="775">
        <f>ROUND(I156*H156,2)</f>
        <v>0</v>
      </c>
      <c r="K156" s="554"/>
      <c r="L156" s="540"/>
      <c r="M156" s="553" t="s">
        <v>3</v>
      </c>
      <c r="N156" s="552" t="s">
        <v>46</v>
      </c>
      <c r="P156" s="551">
        <f>O156*H156</f>
        <v>0</v>
      </c>
      <c r="Q156" s="551">
        <v>2.9E-4</v>
      </c>
      <c r="R156" s="551">
        <f>Q156*H156</f>
        <v>4.3499999999999997E-3</v>
      </c>
      <c r="S156" s="551">
        <v>0</v>
      </c>
      <c r="T156" s="550">
        <f>S156*H156</f>
        <v>0</v>
      </c>
      <c r="AR156" s="548" t="s">
        <v>239</v>
      </c>
      <c r="AT156" s="548" t="s">
        <v>133</v>
      </c>
      <c r="AU156" s="548" t="s">
        <v>85</v>
      </c>
      <c r="AY156" s="543" t="s">
        <v>131</v>
      </c>
      <c r="BE156" s="549">
        <f>IF(N156="základní",J156,0)</f>
        <v>0</v>
      </c>
      <c r="BF156" s="549">
        <f>IF(N156="snížená",J156,0)</f>
        <v>0</v>
      </c>
      <c r="BG156" s="549">
        <f>IF(N156="zákl. přenesená",J156,0)</f>
        <v>0</v>
      </c>
      <c r="BH156" s="549">
        <f>IF(N156="sníž. přenesená",J156,0)</f>
        <v>0</v>
      </c>
      <c r="BI156" s="549">
        <f>IF(N156="nulová",J156,0)</f>
        <v>0</v>
      </c>
      <c r="BJ156" s="543" t="s">
        <v>83</v>
      </c>
      <c r="BK156" s="549">
        <f>ROUND(I156*H156,2)</f>
        <v>0</v>
      </c>
      <c r="BL156" s="543" t="s">
        <v>239</v>
      </c>
      <c r="BM156" s="548" t="s">
        <v>4006</v>
      </c>
    </row>
    <row r="157" spans="2:65" s="539" customFormat="1" ht="35.549999999999997" x14ac:dyDescent="0.25">
      <c r="B157" s="540"/>
      <c r="C157" s="714"/>
      <c r="D157" s="764" t="s">
        <v>2681</v>
      </c>
      <c r="E157" s="714"/>
      <c r="F157" s="765" t="s">
        <v>3084</v>
      </c>
      <c r="G157" s="714"/>
      <c r="H157" s="714"/>
      <c r="I157" s="547"/>
      <c r="J157" s="714"/>
      <c r="L157" s="540"/>
      <c r="M157" s="559"/>
      <c r="T157" s="558"/>
      <c r="AT157" s="543" t="s">
        <v>2681</v>
      </c>
      <c r="AU157" s="543" t="s">
        <v>85</v>
      </c>
    </row>
    <row r="158" spans="2:65" s="539" customFormat="1" ht="24.2" customHeight="1" x14ac:dyDescent="0.25">
      <c r="B158" s="557"/>
      <c r="C158" s="766" t="s">
        <v>210</v>
      </c>
      <c r="D158" s="766" t="s">
        <v>145</v>
      </c>
      <c r="E158" s="767" t="s">
        <v>3035</v>
      </c>
      <c r="F158" s="768" t="s">
        <v>3036</v>
      </c>
      <c r="G158" s="769" t="s">
        <v>278</v>
      </c>
      <c r="H158" s="770">
        <v>0.5</v>
      </c>
      <c r="I158" s="573"/>
      <c r="J158" s="776">
        <f>ROUND(I158*H158,2)</f>
        <v>0</v>
      </c>
      <c r="K158" s="572"/>
      <c r="L158" s="571"/>
      <c r="M158" s="570" t="s">
        <v>3</v>
      </c>
      <c r="N158" s="569" t="s">
        <v>46</v>
      </c>
      <c r="P158" s="551">
        <f>O158*H158</f>
        <v>0</v>
      </c>
      <c r="Q158" s="551">
        <v>2.7E-4</v>
      </c>
      <c r="R158" s="551">
        <f>Q158*H158</f>
        <v>1.35E-4</v>
      </c>
      <c r="S158" s="551">
        <v>0</v>
      </c>
      <c r="T158" s="550">
        <f>S158*H158</f>
        <v>0</v>
      </c>
      <c r="AR158" s="548" t="s">
        <v>245</v>
      </c>
      <c r="AT158" s="548" t="s">
        <v>145</v>
      </c>
      <c r="AU158" s="548" t="s">
        <v>85</v>
      </c>
      <c r="AY158" s="543" t="s">
        <v>131</v>
      </c>
      <c r="BE158" s="549">
        <f>IF(N158="základní",J158,0)</f>
        <v>0</v>
      </c>
      <c r="BF158" s="549">
        <f>IF(N158="snížená",J158,0)</f>
        <v>0</v>
      </c>
      <c r="BG158" s="549">
        <f>IF(N158="zákl. přenesená",J158,0)</f>
        <v>0</v>
      </c>
      <c r="BH158" s="549">
        <f>IF(N158="sníž. přenesená",J158,0)</f>
        <v>0</v>
      </c>
      <c r="BI158" s="549">
        <f>IF(N158="nulová",J158,0)</f>
        <v>0</v>
      </c>
      <c r="BJ158" s="543" t="s">
        <v>83</v>
      </c>
      <c r="BK158" s="549">
        <f>ROUND(I158*H158,2)</f>
        <v>0</v>
      </c>
      <c r="BL158" s="543" t="s">
        <v>239</v>
      </c>
      <c r="BM158" s="548" t="s">
        <v>4007</v>
      </c>
    </row>
    <row r="159" spans="2:65" s="539" customFormat="1" ht="17.8" x14ac:dyDescent="0.25">
      <c r="B159" s="540"/>
      <c r="C159" s="714"/>
      <c r="D159" s="764" t="s">
        <v>2681</v>
      </c>
      <c r="E159" s="714"/>
      <c r="F159" s="765" t="s">
        <v>3036</v>
      </c>
      <c r="G159" s="714"/>
      <c r="H159" s="714"/>
      <c r="I159" s="547"/>
      <c r="J159" s="714"/>
      <c r="L159" s="540"/>
      <c r="M159" s="559"/>
      <c r="T159" s="558"/>
      <c r="AT159" s="543" t="s">
        <v>2681</v>
      </c>
      <c r="AU159" s="543" t="s">
        <v>85</v>
      </c>
    </row>
    <row r="160" spans="2:65" s="539" customFormat="1" ht="24.2" customHeight="1" x14ac:dyDescent="0.25">
      <c r="B160" s="557"/>
      <c r="C160" s="766" t="s">
        <v>215</v>
      </c>
      <c r="D160" s="766" t="s">
        <v>145</v>
      </c>
      <c r="E160" s="767" t="s">
        <v>3038</v>
      </c>
      <c r="F160" s="768" t="s">
        <v>3039</v>
      </c>
      <c r="G160" s="769" t="s">
        <v>278</v>
      </c>
      <c r="H160" s="770">
        <v>2</v>
      </c>
      <c r="I160" s="573"/>
      <c r="J160" s="776">
        <f>ROUND(I160*H160,2)</f>
        <v>0</v>
      </c>
      <c r="K160" s="572"/>
      <c r="L160" s="571"/>
      <c r="M160" s="570" t="s">
        <v>3</v>
      </c>
      <c r="N160" s="569" t="s">
        <v>46</v>
      </c>
      <c r="P160" s="551">
        <f>O160*H160</f>
        <v>0</v>
      </c>
      <c r="Q160" s="551">
        <v>2.9E-4</v>
      </c>
      <c r="R160" s="551">
        <f>Q160*H160</f>
        <v>5.8E-4</v>
      </c>
      <c r="S160" s="551">
        <v>0</v>
      </c>
      <c r="T160" s="550">
        <f>S160*H160</f>
        <v>0</v>
      </c>
      <c r="AR160" s="548" t="s">
        <v>245</v>
      </c>
      <c r="AT160" s="548" t="s">
        <v>145</v>
      </c>
      <c r="AU160" s="548" t="s">
        <v>85</v>
      </c>
      <c r="AY160" s="543" t="s">
        <v>131</v>
      </c>
      <c r="BE160" s="549">
        <f>IF(N160="základní",J160,0)</f>
        <v>0</v>
      </c>
      <c r="BF160" s="549">
        <f>IF(N160="snížená",J160,0)</f>
        <v>0</v>
      </c>
      <c r="BG160" s="549">
        <f>IF(N160="zákl. přenesená",J160,0)</f>
        <v>0</v>
      </c>
      <c r="BH160" s="549">
        <f>IF(N160="sníž. přenesená",J160,0)</f>
        <v>0</v>
      </c>
      <c r="BI160" s="549">
        <f>IF(N160="nulová",J160,0)</f>
        <v>0</v>
      </c>
      <c r="BJ160" s="543" t="s">
        <v>83</v>
      </c>
      <c r="BK160" s="549">
        <f>ROUND(I160*H160,2)</f>
        <v>0</v>
      </c>
      <c r="BL160" s="543" t="s">
        <v>239</v>
      </c>
      <c r="BM160" s="548" t="s">
        <v>4008</v>
      </c>
    </row>
    <row r="161" spans="2:65" s="539" customFormat="1" ht="17.8" x14ac:dyDescent="0.25">
      <c r="B161" s="540"/>
      <c r="C161" s="714"/>
      <c r="D161" s="764" t="s">
        <v>2681</v>
      </c>
      <c r="E161" s="714"/>
      <c r="F161" s="765" t="s">
        <v>3039</v>
      </c>
      <c r="G161" s="714"/>
      <c r="H161" s="714"/>
      <c r="I161" s="547"/>
      <c r="J161" s="714"/>
      <c r="L161" s="540"/>
      <c r="M161" s="559"/>
      <c r="T161" s="558"/>
      <c r="AT161" s="543" t="s">
        <v>2681</v>
      </c>
      <c r="AU161" s="543" t="s">
        <v>85</v>
      </c>
    </row>
    <row r="162" spans="2:65" s="539" customFormat="1" ht="24.2" customHeight="1" x14ac:dyDescent="0.25">
      <c r="B162" s="557"/>
      <c r="C162" s="766" t="s">
        <v>221</v>
      </c>
      <c r="D162" s="766" t="s">
        <v>145</v>
      </c>
      <c r="E162" s="767" t="s">
        <v>3041</v>
      </c>
      <c r="F162" s="768" t="s">
        <v>3042</v>
      </c>
      <c r="G162" s="769" t="s">
        <v>278</v>
      </c>
      <c r="H162" s="770">
        <v>4</v>
      </c>
      <c r="I162" s="573"/>
      <c r="J162" s="776">
        <f>ROUND(I162*H162,2)</f>
        <v>0</v>
      </c>
      <c r="K162" s="572"/>
      <c r="L162" s="571"/>
      <c r="M162" s="570" t="s">
        <v>3</v>
      </c>
      <c r="N162" s="569" t="s">
        <v>46</v>
      </c>
      <c r="P162" s="551">
        <f>O162*H162</f>
        <v>0</v>
      </c>
      <c r="Q162" s="551">
        <v>3.2000000000000003E-4</v>
      </c>
      <c r="R162" s="551">
        <f>Q162*H162</f>
        <v>1.2800000000000001E-3</v>
      </c>
      <c r="S162" s="551">
        <v>0</v>
      </c>
      <c r="T162" s="550">
        <f>S162*H162</f>
        <v>0</v>
      </c>
      <c r="AR162" s="548" t="s">
        <v>245</v>
      </c>
      <c r="AT162" s="548" t="s">
        <v>145</v>
      </c>
      <c r="AU162" s="548" t="s">
        <v>85</v>
      </c>
      <c r="AY162" s="543" t="s">
        <v>131</v>
      </c>
      <c r="BE162" s="549">
        <f>IF(N162="základní",J162,0)</f>
        <v>0</v>
      </c>
      <c r="BF162" s="549">
        <f>IF(N162="snížená",J162,0)</f>
        <v>0</v>
      </c>
      <c r="BG162" s="549">
        <f>IF(N162="zákl. přenesená",J162,0)</f>
        <v>0</v>
      </c>
      <c r="BH162" s="549">
        <f>IF(N162="sníž. přenesená",J162,0)</f>
        <v>0</v>
      </c>
      <c r="BI162" s="549">
        <f>IF(N162="nulová",J162,0)</f>
        <v>0</v>
      </c>
      <c r="BJ162" s="543" t="s">
        <v>83</v>
      </c>
      <c r="BK162" s="549">
        <f>ROUND(I162*H162,2)</f>
        <v>0</v>
      </c>
      <c r="BL162" s="543" t="s">
        <v>239</v>
      </c>
      <c r="BM162" s="548" t="s">
        <v>4009</v>
      </c>
    </row>
    <row r="163" spans="2:65" s="539" customFormat="1" ht="17.8" x14ac:dyDescent="0.25">
      <c r="B163" s="540"/>
      <c r="C163" s="714"/>
      <c r="D163" s="764" t="s">
        <v>2681</v>
      </c>
      <c r="E163" s="714"/>
      <c r="F163" s="765" t="s">
        <v>3042</v>
      </c>
      <c r="G163" s="714"/>
      <c r="H163" s="714"/>
      <c r="I163" s="547"/>
      <c r="J163" s="714"/>
      <c r="L163" s="540"/>
      <c r="M163" s="559"/>
      <c r="T163" s="558"/>
      <c r="AT163" s="543" t="s">
        <v>2681</v>
      </c>
      <c r="AU163" s="543" t="s">
        <v>85</v>
      </c>
    </row>
    <row r="164" spans="2:65" s="539" customFormat="1" ht="24.2" customHeight="1" x14ac:dyDescent="0.25">
      <c r="B164" s="557"/>
      <c r="C164" s="766" t="s">
        <v>228</v>
      </c>
      <c r="D164" s="766" t="s">
        <v>145</v>
      </c>
      <c r="E164" s="767" t="s">
        <v>3044</v>
      </c>
      <c r="F164" s="768" t="s">
        <v>3047</v>
      </c>
      <c r="G164" s="769" t="s">
        <v>278</v>
      </c>
      <c r="H164" s="770">
        <v>2</v>
      </c>
      <c r="I164" s="573"/>
      <c r="J164" s="776">
        <f>ROUND(I164*H164,2)</f>
        <v>0</v>
      </c>
      <c r="K164" s="572"/>
      <c r="L164" s="571"/>
      <c r="M164" s="570" t="s">
        <v>3</v>
      </c>
      <c r="N164" s="569" t="s">
        <v>46</v>
      </c>
      <c r="P164" s="551">
        <f>O164*H164</f>
        <v>0</v>
      </c>
      <c r="Q164" s="551">
        <v>3.6999999999999999E-4</v>
      </c>
      <c r="R164" s="551">
        <f>Q164*H164</f>
        <v>7.3999999999999999E-4</v>
      </c>
      <c r="S164" s="551">
        <v>0</v>
      </c>
      <c r="T164" s="550">
        <f>S164*H164</f>
        <v>0</v>
      </c>
      <c r="AR164" s="548" t="s">
        <v>245</v>
      </c>
      <c r="AT164" s="548" t="s">
        <v>145</v>
      </c>
      <c r="AU164" s="548" t="s">
        <v>85</v>
      </c>
      <c r="AY164" s="543" t="s">
        <v>131</v>
      </c>
      <c r="BE164" s="549">
        <f>IF(N164="základní",J164,0)</f>
        <v>0</v>
      </c>
      <c r="BF164" s="549">
        <f>IF(N164="snížená",J164,0)</f>
        <v>0</v>
      </c>
      <c r="BG164" s="549">
        <f>IF(N164="zákl. přenesená",J164,0)</f>
        <v>0</v>
      </c>
      <c r="BH164" s="549">
        <f>IF(N164="sníž. přenesená",J164,0)</f>
        <v>0</v>
      </c>
      <c r="BI164" s="549">
        <f>IF(N164="nulová",J164,0)</f>
        <v>0</v>
      </c>
      <c r="BJ164" s="543" t="s">
        <v>83</v>
      </c>
      <c r="BK164" s="549">
        <f>ROUND(I164*H164,2)</f>
        <v>0</v>
      </c>
      <c r="BL164" s="543" t="s">
        <v>239</v>
      </c>
      <c r="BM164" s="548" t="s">
        <v>4010</v>
      </c>
    </row>
    <row r="165" spans="2:65" s="539" customFormat="1" ht="17.8" x14ac:dyDescent="0.25">
      <c r="B165" s="540"/>
      <c r="C165" s="714"/>
      <c r="D165" s="764" t="s">
        <v>2681</v>
      </c>
      <c r="E165" s="714"/>
      <c r="F165" s="765" t="s">
        <v>3047</v>
      </c>
      <c r="G165" s="714"/>
      <c r="H165" s="714"/>
      <c r="I165" s="547"/>
      <c r="J165" s="714"/>
      <c r="L165" s="540"/>
      <c r="M165" s="559"/>
      <c r="T165" s="558"/>
      <c r="AT165" s="543" t="s">
        <v>2681</v>
      </c>
      <c r="AU165" s="543" t="s">
        <v>85</v>
      </c>
    </row>
    <row r="166" spans="2:65" s="539" customFormat="1" ht="24.2" customHeight="1" x14ac:dyDescent="0.25">
      <c r="B166" s="557"/>
      <c r="C166" s="766" t="s">
        <v>9</v>
      </c>
      <c r="D166" s="766" t="s">
        <v>145</v>
      </c>
      <c r="E166" s="767" t="s">
        <v>3048</v>
      </c>
      <c r="F166" s="768" t="s">
        <v>3051</v>
      </c>
      <c r="G166" s="769" t="s">
        <v>278</v>
      </c>
      <c r="H166" s="770">
        <v>6</v>
      </c>
      <c r="I166" s="573"/>
      <c r="J166" s="776">
        <f>ROUND(I166*H166,2)</f>
        <v>0</v>
      </c>
      <c r="K166" s="572"/>
      <c r="L166" s="571"/>
      <c r="M166" s="570" t="s">
        <v>3</v>
      </c>
      <c r="N166" s="569" t="s">
        <v>46</v>
      </c>
      <c r="P166" s="551">
        <f>O166*H166</f>
        <v>0</v>
      </c>
      <c r="Q166" s="551">
        <v>7.7999999999999999E-4</v>
      </c>
      <c r="R166" s="551">
        <f>Q166*H166</f>
        <v>4.6800000000000001E-3</v>
      </c>
      <c r="S166" s="551">
        <v>0</v>
      </c>
      <c r="T166" s="550">
        <f>S166*H166</f>
        <v>0</v>
      </c>
      <c r="AR166" s="548" t="s">
        <v>245</v>
      </c>
      <c r="AT166" s="548" t="s">
        <v>145</v>
      </c>
      <c r="AU166" s="548" t="s">
        <v>85</v>
      </c>
      <c r="AY166" s="543" t="s">
        <v>131</v>
      </c>
      <c r="BE166" s="549">
        <f>IF(N166="základní",J166,0)</f>
        <v>0</v>
      </c>
      <c r="BF166" s="549">
        <f>IF(N166="snížená",J166,0)</f>
        <v>0</v>
      </c>
      <c r="BG166" s="549">
        <f>IF(N166="zákl. přenesená",J166,0)</f>
        <v>0</v>
      </c>
      <c r="BH166" s="549">
        <f>IF(N166="sníž. přenesená",J166,0)</f>
        <v>0</v>
      </c>
      <c r="BI166" s="549">
        <f>IF(N166="nulová",J166,0)</f>
        <v>0</v>
      </c>
      <c r="BJ166" s="543" t="s">
        <v>83</v>
      </c>
      <c r="BK166" s="549">
        <f>ROUND(I166*H166,2)</f>
        <v>0</v>
      </c>
      <c r="BL166" s="543" t="s">
        <v>239</v>
      </c>
      <c r="BM166" s="548" t="s">
        <v>4011</v>
      </c>
    </row>
    <row r="167" spans="2:65" s="539" customFormat="1" ht="17.8" x14ac:dyDescent="0.25">
      <c r="B167" s="540"/>
      <c r="C167" s="714"/>
      <c r="D167" s="764" t="s">
        <v>2681</v>
      </c>
      <c r="E167" s="714"/>
      <c r="F167" s="765" t="s">
        <v>3051</v>
      </c>
      <c r="G167" s="714"/>
      <c r="H167" s="714"/>
      <c r="I167" s="547"/>
      <c r="J167" s="714"/>
      <c r="L167" s="540"/>
      <c r="M167" s="559"/>
      <c r="T167" s="558"/>
      <c r="AT167" s="543" t="s">
        <v>2681</v>
      </c>
      <c r="AU167" s="543" t="s">
        <v>85</v>
      </c>
    </row>
    <row r="168" spans="2:65" s="539" customFormat="1" ht="24.2" customHeight="1" x14ac:dyDescent="0.25">
      <c r="B168" s="557"/>
      <c r="C168" s="766" t="s">
        <v>239</v>
      </c>
      <c r="D168" s="766" t="s">
        <v>145</v>
      </c>
      <c r="E168" s="767" t="s">
        <v>3031</v>
      </c>
      <c r="F168" s="768" t="s">
        <v>3032</v>
      </c>
      <c r="G168" s="769" t="s">
        <v>278</v>
      </c>
      <c r="H168" s="770">
        <v>0.5</v>
      </c>
      <c r="I168" s="573"/>
      <c r="J168" s="776">
        <f>ROUND(I168*H168,2)</f>
        <v>0</v>
      </c>
      <c r="K168" s="572"/>
      <c r="L168" s="571"/>
      <c r="M168" s="570" t="s">
        <v>3</v>
      </c>
      <c r="N168" s="569" t="s">
        <v>46</v>
      </c>
      <c r="P168" s="551">
        <f>O168*H168</f>
        <v>0</v>
      </c>
      <c r="Q168" s="551">
        <v>2.5000000000000001E-4</v>
      </c>
      <c r="R168" s="551">
        <f>Q168*H168</f>
        <v>1.25E-4</v>
      </c>
      <c r="S168" s="551">
        <v>0</v>
      </c>
      <c r="T168" s="550">
        <f>S168*H168</f>
        <v>0</v>
      </c>
      <c r="AR168" s="548" t="s">
        <v>245</v>
      </c>
      <c r="AT168" s="548" t="s">
        <v>145</v>
      </c>
      <c r="AU168" s="548" t="s">
        <v>85</v>
      </c>
      <c r="AY168" s="543" t="s">
        <v>131</v>
      </c>
      <c r="BE168" s="549">
        <f>IF(N168="základní",J168,0)</f>
        <v>0</v>
      </c>
      <c r="BF168" s="549">
        <f>IF(N168="snížená",J168,0)</f>
        <v>0</v>
      </c>
      <c r="BG168" s="549">
        <f>IF(N168="zákl. přenesená",J168,0)</f>
        <v>0</v>
      </c>
      <c r="BH168" s="549">
        <f>IF(N168="sníž. přenesená",J168,0)</f>
        <v>0</v>
      </c>
      <c r="BI168" s="549">
        <f>IF(N168="nulová",J168,0)</f>
        <v>0</v>
      </c>
      <c r="BJ168" s="543" t="s">
        <v>83</v>
      </c>
      <c r="BK168" s="549">
        <f>ROUND(I168*H168,2)</f>
        <v>0</v>
      </c>
      <c r="BL168" s="543" t="s">
        <v>239</v>
      </c>
      <c r="BM168" s="548" t="s">
        <v>4012</v>
      </c>
    </row>
    <row r="169" spans="2:65" s="539" customFormat="1" ht="17.8" x14ac:dyDescent="0.25">
      <c r="B169" s="540"/>
      <c r="C169" s="714"/>
      <c r="D169" s="764" t="s">
        <v>2681</v>
      </c>
      <c r="E169" s="714"/>
      <c r="F169" s="765" t="s">
        <v>3032</v>
      </c>
      <c r="G169" s="714"/>
      <c r="H169" s="714"/>
      <c r="I169" s="547"/>
      <c r="J169" s="714"/>
      <c r="L169" s="540"/>
      <c r="M169" s="559"/>
      <c r="T169" s="558"/>
      <c r="AT169" s="543" t="s">
        <v>2681</v>
      </c>
      <c r="AU169" s="543" t="s">
        <v>85</v>
      </c>
    </row>
    <row r="170" spans="2:65" s="630" customFormat="1" ht="20.6" x14ac:dyDescent="0.25">
      <c r="B170" s="629"/>
      <c r="C170" s="782"/>
      <c r="D170" s="764" t="s">
        <v>142</v>
      </c>
      <c r="E170" s="782"/>
      <c r="F170" s="783" t="s">
        <v>4013</v>
      </c>
      <c r="G170" s="782"/>
      <c r="H170" s="784">
        <v>0.5</v>
      </c>
      <c r="I170" s="631"/>
      <c r="J170" s="782"/>
      <c r="L170" s="629"/>
      <c r="M170" s="632"/>
      <c r="T170" s="633"/>
      <c r="AT170" s="634" t="s">
        <v>142</v>
      </c>
      <c r="AU170" s="634" t="s">
        <v>85</v>
      </c>
      <c r="AV170" s="630" t="s">
        <v>85</v>
      </c>
      <c r="AW170" s="630" t="s">
        <v>4</v>
      </c>
      <c r="AX170" s="630" t="s">
        <v>83</v>
      </c>
      <c r="AY170" s="634" t="s">
        <v>131</v>
      </c>
    </row>
    <row r="171" spans="2:65" s="539" customFormat="1" ht="24.2" customHeight="1" x14ac:dyDescent="0.25">
      <c r="B171" s="557"/>
      <c r="C171" s="759" t="s">
        <v>248</v>
      </c>
      <c r="D171" s="759" t="s">
        <v>133</v>
      </c>
      <c r="E171" s="760" t="s">
        <v>3103</v>
      </c>
      <c r="F171" s="761" t="s">
        <v>3104</v>
      </c>
      <c r="G171" s="762" t="s">
        <v>148</v>
      </c>
      <c r="H171" s="763">
        <v>0.10199999999999999</v>
      </c>
      <c r="I171" s="555"/>
      <c r="J171" s="775">
        <f>ROUND(I171*H171,2)</f>
        <v>0</v>
      </c>
      <c r="K171" s="554"/>
      <c r="L171" s="540"/>
      <c r="M171" s="553" t="s">
        <v>3</v>
      </c>
      <c r="N171" s="552" t="s">
        <v>46</v>
      </c>
      <c r="P171" s="551">
        <f>O171*H171</f>
        <v>0</v>
      </c>
      <c r="Q171" s="551">
        <v>0</v>
      </c>
      <c r="R171" s="551">
        <f>Q171*H171</f>
        <v>0</v>
      </c>
      <c r="S171" s="551">
        <v>0</v>
      </c>
      <c r="T171" s="550">
        <f>S171*H171</f>
        <v>0</v>
      </c>
      <c r="AR171" s="548" t="s">
        <v>239</v>
      </c>
      <c r="AT171" s="548" t="s">
        <v>133</v>
      </c>
      <c r="AU171" s="548" t="s">
        <v>85</v>
      </c>
      <c r="AY171" s="543" t="s">
        <v>131</v>
      </c>
      <c r="BE171" s="549">
        <f>IF(N171="základní",J171,0)</f>
        <v>0</v>
      </c>
      <c r="BF171" s="549">
        <f>IF(N171="snížená",J171,0)</f>
        <v>0</v>
      </c>
      <c r="BG171" s="549">
        <f>IF(N171="zákl. přenesená",J171,0)</f>
        <v>0</v>
      </c>
      <c r="BH171" s="549">
        <f>IF(N171="sníž. přenesená",J171,0)</f>
        <v>0</v>
      </c>
      <c r="BI171" s="549">
        <f>IF(N171="nulová",J171,0)</f>
        <v>0</v>
      </c>
      <c r="BJ171" s="543" t="s">
        <v>83</v>
      </c>
      <c r="BK171" s="549">
        <f>ROUND(I171*H171,2)</f>
        <v>0</v>
      </c>
      <c r="BL171" s="543" t="s">
        <v>239</v>
      </c>
      <c r="BM171" s="548" t="s">
        <v>4014</v>
      </c>
    </row>
    <row r="172" spans="2:65" s="539" customFormat="1" ht="26.65" x14ac:dyDescent="0.25">
      <c r="B172" s="540"/>
      <c r="C172" s="714"/>
      <c r="D172" s="764" t="s">
        <v>2681</v>
      </c>
      <c r="E172" s="714"/>
      <c r="F172" s="765" t="s">
        <v>3106</v>
      </c>
      <c r="G172" s="714"/>
      <c r="H172" s="714"/>
      <c r="I172" s="547"/>
      <c r="J172" s="714"/>
      <c r="L172" s="540"/>
      <c r="M172" s="559"/>
      <c r="T172" s="558"/>
      <c r="AT172" s="543" t="s">
        <v>2681</v>
      </c>
      <c r="AU172" s="543" t="s">
        <v>85</v>
      </c>
    </row>
    <row r="173" spans="2:65" s="560" customFormat="1" ht="22.8" customHeight="1" x14ac:dyDescent="0.3">
      <c r="B173" s="567"/>
      <c r="C173" s="755"/>
      <c r="D173" s="756" t="s">
        <v>74</v>
      </c>
      <c r="E173" s="758" t="s">
        <v>314</v>
      </c>
      <c r="F173" s="758" t="s">
        <v>315</v>
      </c>
      <c r="G173" s="755"/>
      <c r="H173" s="755"/>
      <c r="I173" s="568"/>
      <c r="J173" s="774">
        <f>BK173</f>
        <v>0</v>
      </c>
      <c r="L173" s="567"/>
      <c r="M173" s="566"/>
      <c r="P173" s="565">
        <f>SUM(P174:P211)</f>
        <v>0</v>
      </c>
      <c r="R173" s="565">
        <f>SUM(R174:R211)</f>
        <v>0.76068999999999998</v>
      </c>
      <c r="T173" s="564">
        <f>SUM(T174:T211)</f>
        <v>1.3714999999999999</v>
      </c>
      <c r="AR173" s="562" t="s">
        <v>85</v>
      </c>
      <c r="AT173" s="563" t="s">
        <v>74</v>
      </c>
      <c r="AU173" s="563" t="s">
        <v>83</v>
      </c>
      <c r="AY173" s="562" t="s">
        <v>131</v>
      </c>
      <c r="BK173" s="561">
        <f>SUM(BK174:BK211)</f>
        <v>0</v>
      </c>
    </row>
    <row r="174" spans="2:65" s="539" customFormat="1" ht="21.75" customHeight="1" x14ac:dyDescent="0.25">
      <c r="B174" s="557"/>
      <c r="C174" s="759" t="s">
        <v>254</v>
      </c>
      <c r="D174" s="759" t="s">
        <v>133</v>
      </c>
      <c r="E174" s="760" t="s">
        <v>4015</v>
      </c>
      <c r="F174" s="761" t="s">
        <v>4016</v>
      </c>
      <c r="G174" s="762" t="s">
        <v>278</v>
      </c>
      <c r="H174" s="763">
        <v>50</v>
      </c>
      <c r="I174" s="555"/>
      <c r="J174" s="775">
        <f>ROUND(I174*H174,2)</f>
        <v>0</v>
      </c>
      <c r="K174" s="554"/>
      <c r="L174" s="540"/>
      <c r="M174" s="553" t="s">
        <v>3</v>
      </c>
      <c r="N174" s="552" t="s">
        <v>46</v>
      </c>
      <c r="P174" s="551">
        <f>O174*H174</f>
        <v>0</v>
      </c>
      <c r="Q174" s="551">
        <v>2.0000000000000002E-5</v>
      </c>
      <c r="R174" s="551">
        <f>Q174*H174</f>
        <v>1E-3</v>
      </c>
      <c r="S174" s="551">
        <v>1E-3</v>
      </c>
      <c r="T174" s="550">
        <f>S174*H174</f>
        <v>0.05</v>
      </c>
      <c r="AR174" s="548" t="s">
        <v>239</v>
      </c>
      <c r="AT174" s="548" t="s">
        <v>133</v>
      </c>
      <c r="AU174" s="548" t="s">
        <v>85</v>
      </c>
      <c r="AY174" s="543" t="s">
        <v>131</v>
      </c>
      <c r="BE174" s="549">
        <f>IF(N174="základní",J174,0)</f>
        <v>0</v>
      </c>
      <c r="BF174" s="549">
        <f>IF(N174="snížená",J174,0)</f>
        <v>0</v>
      </c>
      <c r="BG174" s="549">
        <f>IF(N174="zákl. přenesená",J174,0)</f>
        <v>0</v>
      </c>
      <c r="BH174" s="549">
        <f>IF(N174="sníž. přenesená",J174,0)</f>
        <v>0</v>
      </c>
      <c r="BI174" s="549">
        <f>IF(N174="nulová",J174,0)</f>
        <v>0</v>
      </c>
      <c r="BJ174" s="543" t="s">
        <v>83</v>
      </c>
      <c r="BK174" s="549">
        <f>ROUND(I174*H174,2)</f>
        <v>0</v>
      </c>
      <c r="BL174" s="543" t="s">
        <v>239</v>
      </c>
      <c r="BM174" s="548" t="s">
        <v>4017</v>
      </c>
    </row>
    <row r="175" spans="2:65" s="539" customFormat="1" x14ac:dyDescent="0.25">
      <c r="B175" s="540"/>
      <c r="C175" s="714"/>
      <c r="D175" s="764" t="s">
        <v>2681</v>
      </c>
      <c r="E175" s="714"/>
      <c r="F175" s="765" t="s">
        <v>4018</v>
      </c>
      <c r="G175" s="714"/>
      <c r="H175" s="714"/>
      <c r="I175" s="547"/>
      <c r="J175" s="714"/>
      <c r="L175" s="540"/>
      <c r="M175" s="559"/>
      <c r="T175" s="558"/>
      <c r="AT175" s="543" t="s">
        <v>2681</v>
      </c>
      <c r="AU175" s="543" t="s">
        <v>85</v>
      </c>
    </row>
    <row r="176" spans="2:65" s="539" customFormat="1" ht="24.2" customHeight="1" x14ac:dyDescent="0.25">
      <c r="B176" s="557"/>
      <c r="C176" s="759" t="s">
        <v>259</v>
      </c>
      <c r="D176" s="759" t="s">
        <v>133</v>
      </c>
      <c r="E176" s="760" t="s">
        <v>4019</v>
      </c>
      <c r="F176" s="761" t="s">
        <v>4020</v>
      </c>
      <c r="G176" s="762" t="s">
        <v>278</v>
      </c>
      <c r="H176" s="763">
        <v>200</v>
      </c>
      <c r="I176" s="555"/>
      <c r="J176" s="775">
        <f>ROUND(I176*H176,2)</f>
        <v>0</v>
      </c>
      <c r="K176" s="554"/>
      <c r="L176" s="540"/>
      <c r="M176" s="553" t="s">
        <v>3</v>
      </c>
      <c r="N176" s="552" t="s">
        <v>46</v>
      </c>
      <c r="P176" s="551">
        <f>O176*H176</f>
        <v>0</v>
      </c>
      <c r="Q176" s="551">
        <v>2.0000000000000002E-5</v>
      </c>
      <c r="R176" s="551">
        <f>Q176*H176</f>
        <v>4.0000000000000001E-3</v>
      </c>
      <c r="S176" s="551">
        <v>3.2000000000000002E-3</v>
      </c>
      <c r="T176" s="550">
        <f>S176*H176</f>
        <v>0.64</v>
      </c>
      <c r="AR176" s="548" t="s">
        <v>239</v>
      </c>
      <c r="AT176" s="548" t="s">
        <v>133</v>
      </c>
      <c r="AU176" s="548" t="s">
        <v>85</v>
      </c>
      <c r="AY176" s="543" t="s">
        <v>131</v>
      </c>
      <c r="BE176" s="549">
        <f>IF(N176="základní",J176,0)</f>
        <v>0</v>
      </c>
      <c r="BF176" s="549">
        <f>IF(N176="snížená",J176,0)</f>
        <v>0</v>
      </c>
      <c r="BG176" s="549">
        <f>IF(N176="zákl. přenesená",J176,0)</f>
        <v>0</v>
      </c>
      <c r="BH176" s="549">
        <f>IF(N176="sníž. přenesená",J176,0)</f>
        <v>0</v>
      </c>
      <c r="BI176" s="549">
        <f>IF(N176="nulová",J176,0)</f>
        <v>0</v>
      </c>
      <c r="BJ176" s="543" t="s">
        <v>83</v>
      </c>
      <c r="BK176" s="549">
        <f>ROUND(I176*H176,2)</f>
        <v>0</v>
      </c>
      <c r="BL176" s="543" t="s">
        <v>239</v>
      </c>
      <c r="BM176" s="548" t="s">
        <v>4021</v>
      </c>
    </row>
    <row r="177" spans="2:65" s="539" customFormat="1" x14ac:dyDescent="0.25">
      <c r="B177" s="540"/>
      <c r="C177" s="714"/>
      <c r="D177" s="764" t="s">
        <v>2681</v>
      </c>
      <c r="E177" s="714"/>
      <c r="F177" s="765" t="s">
        <v>4022</v>
      </c>
      <c r="G177" s="714"/>
      <c r="H177" s="714"/>
      <c r="I177" s="547"/>
      <c r="J177" s="714"/>
      <c r="L177" s="540"/>
      <c r="M177" s="559"/>
      <c r="T177" s="558"/>
      <c r="AT177" s="543" t="s">
        <v>2681</v>
      </c>
      <c r="AU177" s="543" t="s">
        <v>85</v>
      </c>
    </row>
    <row r="178" spans="2:65" s="539" customFormat="1" ht="24.2" customHeight="1" x14ac:dyDescent="0.25">
      <c r="B178" s="557"/>
      <c r="C178" s="759" t="s">
        <v>264</v>
      </c>
      <c r="D178" s="759" t="s">
        <v>133</v>
      </c>
      <c r="E178" s="760" t="s">
        <v>4023</v>
      </c>
      <c r="F178" s="761" t="s">
        <v>4024</v>
      </c>
      <c r="G178" s="762" t="s">
        <v>278</v>
      </c>
      <c r="H178" s="763">
        <v>100</v>
      </c>
      <c r="I178" s="555"/>
      <c r="J178" s="775">
        <f>ROUND(I178*H178,2)</f>
        <v>0</v>
      </c>
      <c r="K178" s="554"/>
      <c r="L178" s="540"/>
      <c r="M178" s="553" t="s">
        <v>3</v>
      </c>
      <c r="N178" s="552" t="s">
        <v>46</v>
      </c>
      <c r="P178" s="551">
        <f>O178*H178</f>
        <v>0</v>
      </c>
      <c r="Q178" s="551">
        <v>5.0000000000000002E-5</v>
      </c>
      <c r="R178" s="551">
        <f>Q178*H178</f>
        <v>5.0000000000000001E-3</v>
      </c>
      <c r="S178" s="551">
        <v>5.3200000000000001E-3</v>
      </c>
      <c r="T178" s="550">
        <f>S178*H178</f>
        <v>0.53200000000000003</v>
      </c>
      <c r="AR178" s="548" t="s">
        <v>239</v>
      </c>
      <c r="AT178" s="548" t="s">
        <v>133</v>
      </c>
      <c r="AU178" s="548" t="s">
        <v>85</v>
      </c>
      <c r="AY178" s="543" t="s">
        <v>131</v>
      </c>
      <c r="BE178" s="549">
        <f>IF(N178="základní",J178,0)</f>
        <v>0</v>
      </c>
      <c r="BF178" s="549">
        <f>IF(N178="snížená",J178,0)</f>
        <v>0</v>
      </c>
      <c r="BG178" s="549">
        <f>IF(N178="zákl. přenesená",J178,0)</f>
        <v>0</v>
      </c>
      <c r="BH178" s="549">
        <f>IF(N178="sníž. přenesená",J178,0)</f>
        <v>0</v>
      </c>
      <c r="BI178" s="549">
        <f>IF(N178="nulová",J178,0)</f>
        <v>0</v>
      </c>
      <c r="BJ178" s="543" t="s">
        <v>83</v>
      </c>
      <c r="BK178" s="549">
        <f>ROUND(I178*H178,2)</f>
        <v>0</v>
      </c>
      <c r="BL178" s="543" t="s">
        <v>239</v>
      </c>
      <c r="BM178" s="548" t="s">
        <v>4025</v>
      </c>
    </row>
    <row r="179" spans="2:65" s="539" customFormat="1" x14ac:dyDescent="0.25">
      <c r="B179" s="540"/>
      <c r="C179" s="714"/>
      <c r="D179" s="764" t="s">
        <v>2681</v>
      </c>
      <c r="E179" s="714"/>
      <c r="F179" s="765" t="s">
        <v>4026</v>
      </c>
      <c r="G179" s="714"/>
      <c r="H179" s="714"/>
      <c r="I179" s="547"/>
      <c r="J179" s="714"/>
      <c r="L179" s="540"/>
      <c r="M179" s="559"/>
      <c r="T179" s="558"/>
      <c r="AT179" s="543" t="s">
        <v>2681</v>
      </c>
      <c r="AU179" s="543" t="s">
        <v>85</v>
      </c>
    </row>
    <row r="180" spans="2:65" s="539" customFormat="1" ht="24.2" customHeight="1" x14ac:dyDescent="0.25">
      <c r="B180" s="557"/>
      <c r="C180" s="759" t="s">
        <v>8</v>
      </c>
      <c r="D180" s="759" t="s">
        <v>133</v>
      </c>
      <c r="E180" s="760" t="s">
        <v>4027</v>
      </c>
      <c r="F180" s="761" t="s">
        <v>4028</v>
      </c>
      <c r="G180" s="762" t="s">
        <v>278</v>
      </c>
      <c r="H180" s="763">
        <v>50</v>
      </c>
      <c r="I180" s="555"/>
      <c r="J180" s="775">
        <f>ROUND(I180*H180,2)</f>
        <v>0</v>
      </c>
      <c r="K180" s="554"/>
      <c r="L180" s="540"/>
      <c r="M180" s="553" t="s">
        <v>3</v>
      </c>
      <c r="N180" s="552" t="s">
        <v>46</v>
      </c>
      <c r="P180" s="551">
        <f>O180*H180</f>
        <v>0</v>
      </c>
      <c r="Q180" s="551">
        <v>1.0499999999999999E-3</v>
      </c>
      <c r="R180" s="551">
        <f>Q180*H180</f>
        <v>5.2499999999999998E-2</v>
      </c>
      <c r="S180" s="551">
        <v>0</v>
      </c>
      <c r="T180" s="550">
        <f>S180*H180</f>
        <v>0</v>
      </c>
      <c r="AR180" s="548" t="s">
        <v>239</v>
      </c>
      <c r="AT180" s="548" t="s">
        <v>133</v>
      </c>
      <c r="AU180" s="548" t="s">
        <v>85</v>
      </c>
      <c r="AY180" s="543" t="s">
        <v>131</v>
      </c>
      <c r="BE180" s="549">
        <f>IF(N180="základní",J180,0)</f>
        <v>0</v>
      </c>
      <c r="BF180" s="549">
        <f>IF(N180="snížená",J180,0)</f>
        <v>0</v>
      </c>
      <c r="BG180" s="549">
        <f>IF(N180="zákl. přenesená",J180,0)</f>
        <v>0</v>
      </c>
      <c r="BH180" s="549">
        <f>IF(N180="sníž. přenesená",J180,0)</f>
        <v>0</v>
      </c>
      <c r="BI180" s="549">
        <f>IF(N180="nulová",J180,0)</f>
        <v>0</v>
      </c>
      <c r="BJ180" s="543" t="s">
        <v>83</v>
      </c>
      <c r="BK180" s="549">
        <f>ROUND(I180*H180,2)</f>
        <v>0</v>
      </c>
      <c r="BL180" s="543" t="s">
        <v>239</v>
      </c>
      <c r="BM180" s="548" t="s">
        <v>4029</v>
      </c>
    </row>
    <row r="181" spans="2:65" s="539" customFormat="1" ht="26.65" x14ac:dyDescent="0.25">
      <c r="B181" s="540"/>
      <c r="C181" s="714"/>
      <c r="D181" s="764" t="s">
        <v>2681</v>
      </c>
      <c r="E181" s="714"/>
      <c r="F181" s="765" t="s">
        <v>4030</v>
      </c>
      <c r="G181" s="714"/>
      <c r="H181" s="714"/>
      <c r="I181" s="547"/>
      <c r="J181" s="714"/>
      <c r="L181" s="540"/>
      <c r="M181" s="559"/>
      <c r="T181" s="558"/>
      <c r="AT181" s="543" t="s">
        <v>2681</v>
      </c>
      <c r="AU181" s="543" t="s">
        <v>85</v>
      </c>
    </row>
    <row r="182" spans="2:65" s="539" customFormat="1" ht="24.2" customHeight="1" x14ac:dyDescent="0.25">
      <c r="B182" s="557"/>
      <c r="C182" s="759" t="s">
        <v>275</v>
      </c>
      <c r="D182" s="759" t="s">
        <v>133</v>
      </c>
      <c r="E182" s="760" t="s">
        <v>4031</v>
      </c>
      <c r="F182" s="761" t="s">
        <v>4032</v>
      </c>
      <c r="G182" s="762" t="s">
        <v>278</v>
      </c>
      <c r="H182" s="763">
        <v>33</v>
      </c>
      <c r="I182" s="555"/>
      <c r="J182" s="775">
        <f>ROUND(I182*H182,2)</f>
        <v>0</v>
      </c>
      <c r="K182" s="554"/>
      <c r="L182" s="540"/>
      <c r="M182" s="553" t="s">
        <v>3</v>
      </c>
      <c r="N182" s="552" t="s">
        <v>46</v>
      </c>
      <c r="P182" s="551">
        <f>O182*H182</f>
        <v>0</v>
      </c>
      <c r="Q182" s="551">
        <v>1.48E-3</v>
      </c>
      <c r="R182" s="551">
        <f>Q182*H182</f>
        <v>4.8840000000000001E-2</v>
      </c>
      <c r="S182" s="551">
        <v>0</v>
      </c>
      <c r="T182" s="550">
        <f>S182*H182</f>
        <v>0</v>
      </c>
      <c r="AR182" s="548" t="s">
        <v>239</v>
      </c>
      <c r="AT182" s="548" t="s">
        <v>133</v>
      </c>
      <c r="AU182" s="548" t="s">
        <v>85</v>
      </c>
      <c r="AY182" s="543" t="s">
        <v>131</v>
      </c>
      <c r="BE182" s="549">
        <f>IF(N182="základní",J182,0)</f>
        <v>0</v>
      </c>
      <c r="BF182" s="549">
        <f>IF(N182="snížená",J182,0)</f>
        <v>0</v>
      </c>
      <c r="BG182" s="549">
        <f>IF(N182="zákl. přenesená",J182,0)</f>
        <v>0</v>
      </c>
      <c r="BH182" s="549">
        <f>IF(N182="sníž. přenesená",J182,0)</f>
        <v>0</v>
      </c>
      <c r="BI182" s="549">
        <f>IF(N182="nulová",J182,0)</f>
        <v>0</v>
      </c>
      <c r="BJ182" s="543" t="s">
        <v>83</v>
      </c>
      <c r="BK182" s="549">
        <f>ROUND(I182*H182,2)</f>
        <v>0</v>
      </c>
      <c r="BL182" s="543" t="s">
        <v>239</v>
      </c>
      <c r="BM182" s="548" t="s">
        <v>4033</v>
      </c>
    </row>
    <row r="183" spans="2:65" s="539" customFormat="1" ht="26.65" x14ac:dyDescent="0.25">
      <c r="B183" s="540"/>
      <c r="C183" s="714"/>
      <c r="D183" s="764" t="s">
        <v>2681</v>
      </c>
      <c r="E183" s="714"/>
      <c r="F183" s="765" t="s">
        <v>4034</v>
      </c>
      <c r="G183" s="714"/>
      <c r="H183" s="714"/>
      <c r="I183" s="547"/>
      <c r="J183" s="714"/>
      <c r="L183" s="540"/>
      <c r="M183" s="559"/>
      <c r="T183" s="558"/>
      <c r="AT183" s="543" t="s">
        <v>2681</v>
      </c>
      <c r="AU183" s="543" t="s">
        <v>85</v>
      </c>
    </row>
    <row r="184" spans="2:65" s="539" customFormat="1" ht="24.2" customHeight="1" x14ac:dyDescent="0.25">
      <c r="B184" s="557"/>
      <c r="C184" s="759" t="s">
        <v>281</v>
      </c>
      <c r="D184" s="759" t="s">
        <v>133</v>
      </c>
      <c r="E184" s="760" t="s">
        <v>4035</v>
      </c>
      <c r="F184" s="761" t="s">
        <v>4036</v>
      </c>
      <c r="G184" s="762" t="s">
        <v>278</v>
      </c>
      <c r="H184" s="763">
        <v>63</v>
      </c>
      <c r="I184" s="555"/>
      <c r="J184" s="775">
        <f>ROUND(I184*H184,2)</f>
        <v>0</v>
      </c>
      <c r="K184" s="554"/>
      <c r="L184" s="540"/>
      <c r="M184" s="553" t="s">
        <v>3</v>
      </c>
      <c r="N184" s="552" t="s">
        <v>46</v>
      </c>
      <c r="P184" s="551">
        <f>O184*H184</f>
        <v>0</v>
      </c>
      <c r="Q184" s="551">
        <v>1.89E-3</v>
      </c>
      <c r="R184" s="551">
        <f>Q184*H184</f>
        <v>0.11907</v>
      </c>
      <c r="S184" s="551">
        <v>0</v>
      </c>
      <c r="T184" s="550">
        <f>S184*H184</f>
        <v>0</v>
      </c>
      <c r="AR184" s="548" t="s">
        <v>239</v>
      </c>
      <c r="AT184" s="548" t="s">
        <v>133</v>
      </c>
      <c r="AU184" s="548" t="s">
        <v>85</v>
      </c>
      <c r="AY184" s="543" t="s">
        <v>131</v>
      </c>
      <c r="BE184" s="549">
        <f>IF(N184="základní",J184,0)</f>
        <v>0</v>
      </c>
      <c r="BF184" s="549">
        <f>IF(N184="snížená",J184,0)</f>
        <v>0</v>
      </c>
      <c r="BG184" s="549">
        <f>IF(N184="zákl. přenesená",J184,0)</f>
        <v>0</v>
      </c>
      <c r="BH184" s="549">
        <f>IF(N184="sníž. přenesená",J184,0)</f>
        <v>0</v>
      </c>
      <c r="BI184" s="549">
        <f>IF(N184="nulová",J184,0)</f>
        <v>0</v>
      </c>
      <c r="BJ184" s="543" t="s">
        <v>83</v>
      </c>
      <c r="BK184" s="549">
        <f>ROUND(I184*H184,2)</f>
        <v>0</v>
      </c>
      <c r="BL184" s="543" t="s">
        <v>239</v>
      </c>
      <c r="BM184" s="548" t="s">
        <v>4037</v>
      </c>
    </row>
    <row r="185" spans="2:65" s="539" customFormat="1" ht="26.65" x14ac:dyDescent="0.25">
      <c r="B185" s="540"/>
      <c r="C185" s="714"/>
      <c r="D185" s="764" t="s">
        <v>2681</v>
      </c>
      <c r="E185" s="714"/>
      <c r="F185" s="765" t="s">
        <v>4038</v>
      </c>
      <c r="G185" s="714"/>
      <c r="H185" s="714"/>
      <c r="I185" s="547"/>
      <c r="J185" s="714"/>
      <c r="L185" s="540"/>
      <c r="M185" s="559"/>
      <c r="T185" s="558"/>
      <c r="AT185" s="543" t="s">
        <v>2681</v>
      </c>
      <c r="AU185" s="543" t="s">
        <v>85</v>
      </c>
    </row>
    <row r="186" spans="2:65" s="539" customFormat="1" ht="24.2" customHeight="1" x14ac:dyDescent="0.25">
      <c r="B186" s="557"/>
      <c r="C186" s="759" t="s">
        <v>288</v>
      </c>
      <c r="D186" s="759" t="s">
        <v>133</v>
      </c>
      <c r="E186" s="760" t="s">
        <v>4039</v>
      </c>
      <c r="F186" s="761" t="s">
        <v>4040</v>
      </c>
      <c r="G186" s="762" t="s">
        <v>278</v>
      </c>
      <c r="H186" s="763">
        <v>54</v>
      </c>
      <c r="I186" s="555"/>
      <c r="J186" s="775">
        <f>ROUND(I186*H186,2)</f>
        <v>0</v>
      </c>
      <c r="K186" s="554"/>
      <c r="L186" s="540"/>
      <c r="M186" s="553" t="s">
        <v>3</v>
      </c>
      <c r="N186" s="552" t="s">
        <v>46</v>
      </c>
      <c r="P186" s="551">
        <f>O186*H186</f>
        <v>0</v>
      </c>
      <c r="Q186" s="551">
        <v>2.8400000000000001E-3</v>
      </c>
      <c r="R186" s="551">
        <f>Q186*H186</f>
        <v>0.15336</v>
      </c>
      <c r="S186" s="551">
        <v>0</v>
      </c>
      <c r="T186" s="550">
        <f>S186*H186</f>
        <v>0</v>
      </c>
      <c r="AR186" s="548" t="s">
        <v>239</v>
      </c>
      <c r="AT186" s="548" t="s">
        <v>133</v>
      </c>
      <c r="AU186" s="548" t="s">
        <v>85</v>
      </c>
      <c r="AY186" s="543" t="s">
        <v>131</v>
      </c>
      <c r="BE186" s="549">
        <f>IF(N186="základní",J186,0)</f>
        <v>0</v>
      </c>
      <c r="BF186" s="549">
        <f>IF(N186="snížená",J186,0)</f>
        <v>0</v>
      </c>
      <c r="BG186" s="549">
        <f>IF(N186="zákl. přenesená",J186,0)</f>
        <v>0</v>
      </c>
      <c r="BH186" s="549">
        <f>IF(N186="sníž. přenesená",J186,0)</f>
        <v>0</v>
      </c>
      <c r="BI186" s="549">
        <f>IF(N186="nulová",J186,0)</f>
        <v>0</v>
      </c>
      <c r="BJ186" s="543" t="s">
        <v>83</v>
      </c>
      <c r="BK186" s="549">
        <f>ROUND(I186*H186,2)</f>
        <v>0</v>
      </c>
      <c r="BL186" s="543" t="s">
        <v>239</v>
      </c>
      <c r="BM186" s="548" t="s">
        <v>4041</v>
      </c>
    </row>
    <row r="187" spans="2:65" s="539" customFormat="1" ht="26.65" x14ac:dyDescent="0.25">
      <c r="B187" s="540"/>
      <c r="C187" s="714"/>
      <c r="D187" s="764" t="s">
        <v>2681</v>
      </c>
      <c r="E187" s="714"/>
      <c r="F187" s="765" t="s">
        <v>4042</v>
      </c>
      <c r="G187" s="714"/>
      <c r="H187" s="714"/>
      <c r="I187" s="547"/>
      <c r="J187" s="714"/>
      <c r="L187" s="540"/>
      <c r="M187" s="559"/>
      <c r="T187" s="558"/>
      <c r="AT187" s="543" t="s">
        <v>2681</v>
      </c>
      <c r="AU187" s="543" t="s">
        <v>85</v>
      </c>
    </row>
    <row r="188" spans="2:65" s="539" customFormat="1" ht="24.2" customHeight="1" x14ac:dyDescent="0.25">
      <c r="B188" s="557"/>
      <c r="C188" s="759" t="s">
        <v>295</v>
      </c>
      <c r="D188" s="759" t="s">
        <v>133</v>
      </c>
      <c r="E188" s="760" t="s">
        <v>4043</v>
      </c>
      <c r="F188" s="761" t="s">
        <v>4044</v>
      </c>
      <c r="G188" s="762" t="s">
        <v>278</v>
      </c>
      <c r="H188" s="763">
        <v>46</v>
      </c>
      <c r="I188" s="555"/>
      <c r="J188" s="775">
        <f>ROUND(I188*H188,2)</f>
        <v>0</v>
      </c>
      <c r="K188" s="554"/>
      <c r="L188" s="540"/>
      <c r="M188" s="553" t="s">
        <v>3</v>
      </c>
      <c r="N188" s="552" t="s">
        <v>46</v>
      </c>
      <c r="P188" s="551">
        <f>O188*H188</f>
        <v>0</v>
      </c>
      <c r="Q188" s="551">
        <v>3.6700000000000001E-3</v>
      </c>
      <c r="R188" s="551">
        <f>Q188*H188</f>
        <v>0.16882</v>
      </c>
      <c r="S188" s="551">
        <v>0</v>
      </c>
      <c r="T188" s="550">
        <f>S188*H188</f>
        <v>0</v>
      </c>
      <c r="AR188" s="548" t="s">
        <v>239</v>
      </c>
      <c r="AT188" s="548" t="s">
        <v>133</v>
      </c>
      <c r="AU188" s="548" t="s">
        <v>85</v>
      </c>
      <c r="AY188" s="543" t="s">
        <v>131</v>
      </c>
      <c r="BE188" s="549">
        <f>IF(N188="základní",J188,0)</f>
        <v>0</v>
      </c>
      <c r="BF188" s="549">
        <f>IF(N188="snížená",J188,0)</f>
        <v>0</v>
      </c>
      <c r="BG188" s="549">
        <f>IF(N188="zákl. přenesená",J188,0)</f>
        <v>0</v>
      </c>
      <c r="BH188" s="549">
        <f>IF(N188="sníž. přenesená",J188,0)</f>
        <v>0</v>
      </c>
      <c r="BI188" s="549">
        <f>IF(N188="nulová",J188,0)</f>
        <v>0</v>
      </c>
      <c r="BJ188" s="543" t="s">
        <v>83</v>
      </c>
      <c r="BK188" s="549">
        <f>ROUND(I188*H188,2)</f>
        <v>0</v>
      </c>
      <c r="BL188" s="543" t="s">
        <v>239</v>
      </c>
      <c r="BM188" s="548" t="s">
        <v>4045</v>
      </c>
    </row>
    <row r="189" spans="2:65" s="539" customFormat="1" ht="26.65" x14ac:dyDescent="0.25">
      <c r="B189" s="540"/>
      <c r="C189" s="714"/>
      <c r="D189" s="764" t="s">
        <v>2681</v>
      </c>
      <c r="E189" s="714"/>
      <c r="F189" s="765" t="s">
        <v>4046</v>
      </c>
      <c r="G189" s="714"/>
      <c r="H189" s="714"/>
      <c r="I189" s="547"/>
      <c r="J189" s="714"/>
      <c r="L189" s="540"/>
      <c r="M189" s="559"/>
      <c r="T189" s="558"/>
      <c r="AT189" s="543" t="s">
        <v>2681</v>
      </c>
      <c r="AU189" s="543" t="s">
        <v>85</v>
      </c>
    </row>
    <row r="190" spans="2:65" s="539" customFormat="1" ht="24.2" customHeight="1" x14ac:dyDescent="0.25">
      <c r="B190" s="557"/>
      <c r="C190" s="759" t="s">
        <v>302</v>
      </c>
      <c r="D190" s="759" t="s">
        <v>133</v>
      </c>
      <c r="E190" s="760" t="s">
        <v>4047</v>
      </c>
      <c r="F190" s="761" t="s">
        <v>4048</v>
      </c>
      <c r="G190" s="762" t="s">
        <v>278</v>
      </c>
      <c r="H190" s="763">
        <v>42</v>
      </c>
      <c r="I190" s="555"/>
      <c r="J190" s="775">
        <f>ROUND(I190*H190,2)</f>
        <v>0</v>
      </c>
      <c r="K190" s="554"/>
      <c r="L190" s="540"/>
      <c r="M190" s="553" t="s">
        <v>3</v>
      </c>
      <c r="N190" s="552" t="s">
        <v>46</v>
      </c>
      <c r="P190" s="551">
        <f>O190*H190</f>
        <v>0</v>
      </c>
      <c r="Q190" s="551">
        <v>4.28E-3</v>
      </c>
      <c r="R190" s="551">
        <f>Q190*H190</f>
        <v>0.17976</v>
      </c>
      <c r="S190" s="551">
        <v>0</v>
      </c>
      <c r="T190" s="550">
        <f>S190*H190</f>
        <v>0</v>
      </c>
      <c r="AR190" s="548" t="s">
        <v>239</v>
      </c>
      <c r="AT190" s="548" t="s">
        <v>133</v>
      </c>
      <c r="AU190" s="548" t="s">
        <v>85</v>
      </c>
      <c r="AY190" s="543" t="s">
        <v>131</v>
      </c>
      <c r="BE190" s="549">
        <f>IF(N190="základní",J190,0)</f>
        <v>0</v>
      </c>
      <c r="BF190" s="549">
        <f>IF(N190="snížená",J190,0)</f>
        <v>0</v>
      </c>
      <c r="BG190" s="549">
        <f>IF(N190="zákl. přenesená",J190,0)</f>
        <v>0</v>
      </c>
      <c r="BH190" s="549">
        <f>IF(N190="sníž. přenesená",J190,0)</f>
        <v>0</v>
      </c>
      <c r="BI190" s="549">
        <f>IF(N190="nulová",J190,0)</f>
        <v>0</v>
      </c>
      <c r="BJ190" s="543" t="s">
        <v>83</v>
      </c>
      <c r="BK190" s="549">
        <f>ROUND(I190*H190,2)</f>
        <v>0</v>
      </c>
      <c r="BL190" s="543" t="s">
        <v>239</v>
      </c>
      <c r="BM190" s="548" t="s">
        <v>4049</v>
      </c>
    </row>
    <row r="191" spans="2:65" s="539" customFormat="1" ht="26.65" x14ac:dyDescent="0.25">
      <c r="B191" s="540"/>
      <c r="C191" s="714"/>
      <c r="D191" s="764" t="s">
        <v>2681</v>
      </c>
      <c r="E191" s="714"/>
      <c r="F191" s="765" t="s">
        <v>4050</v>
      </c>
      <c r="G191" s="714"/>
      <c r="H191" s="714"/>
      <c r="I191" s="547"/>
      <c r="J191" s="714"/>
      <c r="L191" s="540"/>
      <c r="M191" s="559"/>
      <c r="T191" s="558"/>
      <c r="AT191" s="543" t="s">
        <v>2681</v>
      </c>
      <c r="AU191" s="543" t="s">
        <v>85</v>
      </c>
    </row>
    <row r="192" spans="2:65" s="539" customFormat="1" ht="33" customHeight="1" x14ac:dyDescent="0.25">
      <c r="B192" s="557"/>
      <c r="C192" s="759" t="s">
        <v>310</v>
      </c>
      <c r="D192" s="759" t="s">
        <v>133</v>
      </c>
      <c r="E192" s="760" t="s">
        <v>3333</v>
      </c>
      <c r="F192" s="761" t="s">
        <v>3334</v>
      </c>
      <c r="G192" s="762" t="s">
        <v>194</v>
      </c>
      <c r="H192" s="763">
        <v>36</v>
      </c>
      <c r="I192" s="555"/>
      <c r="J192" s="775">
        <f>ROUND(I192*H192,2)</f>
        <v>0</v>
      </c>
      <c r="K192" s="554"/>
      <c r="L192" s="540"/>
      <c r="M192" s="553" t="s">
        <v>3</v>
      </c>
      <c r="N192" s="552" t="s">
        <v>46</v>
      </c>
      <c r="P192" s="551">
        <f>O192*H192</f>
        <v>0</v>
      </c>
      <c r="Q192" s="551">
        <v>0</v>
      </c>
      <c r="R192" s="551">
        <f>Q192*H192</f>
        <v>0</v>
      </c>
      <c r="S192" s="551">
        <v>0</v>
      </c>
      <c r="T192" s="550">
        <f>S192*H192</f>
        <v>0</v>
      </c>
      <c r="AR192" s="548" t="s">
        <v>239</v>
      </c>
      <c r="AT192" s="548" t="s">
        <v>133</v>
      </c>
      <c r="AU192" s="548" t="s">
        <v>85</v>
      </c>
      <c r="AY192" s="543" t="s">
        <v>131</v>
      </c>
      <c r="BE192" s="549">
        <f>IF(N192="základní",J192,0)</f>
        <v>0</v>
      </c>
      <c r="BF192" s="549">
        <f>IF(N192="snížená",J192,0)</f>
        <v>0</v>
      </c>
      <c r="BG192" s="549">
        <f>IF(N192="zákl. přenesená",J192,0)</f>
        <v>0</v>
      </c>
      <c r="BH192" s="549">
        <f>IF(N192="sníž. přenesená",J192,0)</f>
        <v>0</v>
      </c>
      <c r="BI192" s="549">
        <f>IF(N192="nulová",J192,0)</f>
        <v>0</v>
      </c>
      <c r="BJ192" s="543" t="s">
        <v>83</v>
      </c>
      <c r="BK192" s="549">
        <f>ROUND(I192*H192,2)</f>
        <v>0</v>
      </c>
      <c r="BL192" s="543" t="s">
        <v>239</v>
      </c>
      <c r="BM192" s="548" t="s">
        <v>4051</v>
      </c>
    </row>
    <row r="193" spans="2:65" s="539" customFormat="1" ht="17.8" x14ac:dyDescent="0.25">
      <c r="B193" s="540"/>
      <c r="C193" s="714"/>
      <c r="D193" s="764" t="s">
        <v>2681</v>
      </c>
      <c r="E193" s="714"/>
      <c r="F193" s="765" t="s">
        <v>3336</v>
      </c>
      <c r="G193" s="714"/>
      <c r="H193" s="714"/>
      <c r="I193" s="547"/>
      <c r="J193" s="714"/>
      <c r="L193" s="540"/>
      <c r="M193" s="559"/>
      <c r="T193" s="558"/>
      <c r="AT193" s="543" t="s">
        <v>2681</v>
      </c>
      <c r="AU193" s="543" t="s">
        <v>85</v>
      </c>
    </row>
    <row r="194" spans="2:65" s="539" customFormat="1" ht="33" customHeight="1" x14ac:dyDescent="0.25">
      <c r="B194" s="557"/>
      <c r="C194" s="759" t="s">
        <v>316</v>
      </c>
      <c r="D194" s="759" t="s">
        <v>133</v>
      </c>
      <c r="E194" s="760" t="s">
        <v>4052</v>
      </c>
      <c r="F194" s="761" t="s">
        <v>4053</v>
      </c>
      <c r="G194" s="762" t="s">
        <v>194</v>
      </c>
      <c r="H194" s="763">
        <v>14</v>
      </c>
      <c r="I194" s="555"/>
      <c r="J194" s="775">
        <f>ROUND(I194*H194,2)</f>
        <v>0</v>
      </c>
      <c r="K194" s="554"/>
      <c r="L194" s="540"/>
      <c r="M194" s="553" t="s">
        <v>3</v>
      </c>
      <c r="N194" s="552" t="s">
        <v>46</v>
      </c>
      <c r="P194" s="551">
        <f>O194*H194</f>
        <v>0</v>
      </c>
      <c r="Q194" s="551">
        <v>0</v>
      </c>
      <c r="R194" s="551">
        <f>Q194*H194</f>
        <v>0</v>
      </c>
      <c r="S194" s="551">
        <v>0</v>
      </c>
      <c r="T194" s="550">
        <f>S194*H194</f>
        <v>0</v>
      </c>
      <c r="AR194" s="548" t="s">
        <v>239</v>
      </c>
      <c r="AT194" s="548" t="s">
        <v>133</v>
      </c>
      <c r="AU194" s="548" t="s">
        <v>85</v>
      </c>
      <c r="AY194" s="543" t="s">
        <v>131</v>
      </c>
      <c r="BE194" s="549">
        <f>IF(N194="základní",J194,0)</f>
        <v>0</v>
      </c>
      <c r="BF194" s="549">
        <f>IF(N194="snížená",J194,0)</f>
        <v>0</v>
      </c>
      <c r="BG194" s="549">
        <f>IF(N194="zákl. přenesená",J194,0)</f>
        <v>0</v>
      </c>
      <c r="BH194" s="549">
        <f>IF(N194="sníž. přenesená",J194,0)</f>
        <v>0</v>
      </c>
      <c r="BI194" s="549">
        <f>IF(N194="nulová",J194,0)</f>
        <v>0</v>
      </c>
      <c r="BJ194" s="543" t="s">
        <v>83</v>
      </c>
      <c r="BK194" s="549">
        <f>ROUND(I194*H194,2)</f>
        <v>0</v>
      </c>
      <c r="BL194" s="543" t="s">
        <v>239</v>
      </c>
      <c r="BM194" s="548" t="s">
        <v>4054</v>
      </c>
    </row>
    <row r="195" spans="2:65" s="539" customFormat="1" ht="17.8" x14ac:dyDescent="0.25">
      <c r="B195" s="540"/>
      <c r="C195" s="714"/>
      <c r="D195" s="764" t="s">
        <v>2681</v>
      </c>
      <c r="E195" s="714"/>
      <c r="F195" s="765" t="s">
        <v>4055</v>
      </c>
      <c r="G195" s="714"/>
      <c r="H195" s="714"/>
      <c r="I195" s="547"/>
      <c r="J195" s="714"/>
      <c r="L195" s="540"/>
      <c r="M195" s="559"/>
      <c r="T195" s="558"/>
      <c r="AT195" s="543" t="s">
        <v>2681</v>
      </c>
      <c r="AU195" s="543" t="s">
        <v>85</v>
      </c>
    </row>
    <row r="196" spans="2:65" s="539" customFormat="1" ht="16.5" customHeight="1" x14ac:dyDescent="0.25">
      <c r="B196" s="557"/>
      <c r="C196" s="759" t="s">
        <v>321</v>
      </c>
      <c r="D196" s="759" t="s">
        <v>133</v>
      </c>
      <c r="E196" s="760" t="s">
        <v>4056</v>
      </c>
      <c r="F196" s="761" t="s">
        <v>4057</v>
      </c>
      <c r="G196" s="762" t="s">
        <v>194</v>
      </c>
      <c r="H196" s="763">
        <v>10</v>
      </c>
      <c r="I196" s="555"/>
      <c r="J196" s="775">
        <f>ROUND(I196*H196,2)</f>
        <v>0</v>
      </c>
      <c r="K196" s="554"/>
      <c r="L196" s="540"/>
      <c r="M196" s="553" t="s">
        <v>3</v>
      </c>
      <c r="N196" s="552" t="s">
        <v>46</v>
      </c>
      <c r="P196" s="551">
        <f>O196*H196</f>
        <v>0</v>
      </c>
      <c r="Q196" s="551">
        <v>4.0000000000000003E-5</v>
      </c>
      <c r="R196" s="551">
        <f>Q196*H196</f>
        <v>4.0000000000000002E-4</v>
      </c>
      <c r="S196" s="551">
        <v>7.0499999999999998E-3</v>
      </c>
      <c r="T196" s="550">
        <f>S196*H196</f>
        <v>7.0499999999999993E-2</v>
      </c>
      <c r="AR196" s="548" t="s">
        <v>239</v>
      </c>
      <c r="AT196" s="548" t="s">
        <v>133</v>
      </c>
      <c r="AU196" s="548" t="s">
        <v>85</v>
      </c>
      <c r="AY196" s="543" t="s">
        <v>131</v>
      </c>
      <c r="BE196" s="549">
        <f>IF(N196="základní",J196,0)</f>
        <v>0</v>
      </c>
      <c r="BF196" s="549">
        <f>IF(N196="snížená",J196,0)</f>
        <v>0</v>
      </c>
      <c r="BG196" s="549">
        <f>IF(N196="zákl. přenesená",J196,0)</f>
        <v>0</v>
      </c>
      <c r="BH196" s="549">
        <f>IF(N196="sníž. přenesená",J196,0)</f>
        <v>0</v>
      </c>
      <c r="BI196" s="549">
        <f>IF(N196="nulová",J196,0)</f>
        <v>0</v>
      </c>
      <c r="BJ196" s="543" t="s">
        <v>83</v>
      </c>
      <c r="BK196" s="549">
        <f>ROUND(I196*H196,2)</f>
        <v>0</v>
      </c>
      <c r="BL196" s="543" t="s">
        <v>239</v>
      </c>
      <c r="BM196" s="548" t="s">
        <v>4058</v>
      </c>
    </row>
    <row r="197" spans="2:65" s="539" customFormat="1" x14ac:dyDescent="0.25">
      <c r="B197" s="540"/>
      <c r="C197" s="714"/>
      <c r="D197" s="764" t="s">
        <v>2681</v>
      </c>
      <c r="E197" s="714"/>
      <c r="F197" s="765" t="s">
        <v>4059</v>
      </c>
      <c r="G197" s="714"/>
      <c r="H197" s="714"/>
      <c r="I197" s="547"/>
      <c r="J197" s="714"/>
      <c r="L197" s="540"/>
      <c r="M197" s="559"/>
      <c r="T197" s="558"/>
      <c r="AT197" s="543" t="s">
        <v>2681</v>
      </c>
      <c r="AU197" s="543" t="s">
        <v>85</v>
      </c>
    </row>
    <row r="198" spans="2:65" s="539" customFormat="1" ht="21.75" customHeight="1" x14ac:dyDescent="0.25">
      <c r="B198" s="557"/>
      <c r="C198" s="759" t="s">
        <v>326</v>
      </c>
      <c r="D198" s="759" t="s">
        <v>133</v>
      </c>
      <c r="E198" s="760" t="s">
        <v>3405</v>
      </c>
      <c r="F198" s="761" t="s">
        <v>3406</v>
      </c>
      <c r="G198" s="762" t="s">
        <v>278</v>
      </c>
      <c r="H198" s="763">
        <v>288</v>
      </c>
      <c r="I198" s="555"/>
      <c r="J198" s="775">
        <f>ROUND(I198*H198,2)</f>
        <v>0</v>
      </c>
      <c r="K198" s="554"/>
      <c r="L198" s="540"/>
      <c r="M198" s="553" t="s">
        <v>3</v>
      </c>
      <c r="N198" s="552" t="s">
        <v>46</v>
      </c>
      <c r="P198" s="551">
        <f>O198*H198</f>
        <v>0</v>
      </c>
      <c r="Q198" s="551">
        <v>0</v>
      </c>
      <c r="R198" s="551">
        <f>Q198*H198</f>
        <v>0</v>
      </c>
      <c r="S198" s="551">
        <v>0</v>
      </c>
      <c r="T198" s="550">
        <f>S198*H198</f>
        <v>0</v>
      </c>
      <c r="AR198" s="548" t="s">
        <v>239</v>
      </c>
      <c r="AT198" s="548" t="s">
        <v>133</v>
      </c>
      <c r="AU198" s="548" t="s">
        <v>85</v>
      </c>
      <c r="AY198" s="543" t="s">
        <v>131</v>
      </c>
      <c r="BE198" s="549">
        <f>IF(N198="základní",J198,0)</f>
        <v>0</v>
      </c>
      <c r="BF198" s="549">
        <f>IF(N198="snížená",J198,0)</f>
        <v>0</v>
      </c>
      <c r="BG198" s="549">
        <f>IF(N198="zákl. přenesená",J198,0)</f>
        <v>0</v>
      </c>
      <c r="BH198" s="549">
        <f>IF(N198="sníž. přenesená",J198,0)</f>
        <v>0</v>
      </c>
      <c r="BI198" s="549">
        <f>IF(N198="nulová",J198,0)</f>
        <v>0</v>
      </c>
      <c r="BJ198" s="543" t="s">
        <v>83</v>
      </c>
      <c r="BK198" s="549">
        <f>ROUND(I198*H198,2)</f>
        <v>0</v>
      </c>
      <c r="BL198" s="543" t="s">
        <v>239</v>
      </c>
      <c r="BM198" s="548" t="s">
        <v>4060</v>
      </c>
    </row>
    <row r="199" spans="2:65" s="539" customFormat="1" ht="26.65" x14ac:dyDescent="0.25">
      <c r="B199" s="540"/>
      <c r="C199" s="714"/>
      <c r="D199" s="764" t="s">
        <v>2681</v>
      </c>
      <c r="E199" s="714"/>
      <c r="F199" s="765" t="s">
        <v>3408</v>
      </c>
      <c r="G199" s="714"/>
      <c r="H199" s="714"/>
      <c r="I199" s="547"/>
      <c r="J199" s="714"/>
      <c r="L199" s="540"/>
      <c r="M199" s="559"/>
      <c r="T199" s="558"/>
      <c r="AT199" s="543" t="s">
        <v>2681</v>
      </c>
      <c r="AU199" s="543" t="s">
        <v>85</v>
      </c>
    </row>
    <row r="200" spans="2:65" s="539" customFormat="1" ht="16.5" customHeight="1" x14ac:dyDescent="0.25">
      <c r="B200" s="557"/>
      <c r="C200" s="759" t="s">
        <v>331</v>
      </c>
      <c r="D200" s="759" t="s">
        <v>133</v>
      </c>
      <c r="E200" s="760" t="s">
        <v>4061</v>
      </c>
      <c r="F200" s="761" t="s">
        <v>4062</v>
      </c>
      <c r="G200" s="762" t="s">
        <v>194</v>
      </c>
      <c r="H200" s="763">
        <v>50</v>
      </c>
      <c r="I200" s="555"/>
      <c r="J200" s="775">
        <f>ROUND(I200*H200,2)</f>
        <v>0</v>
      </c>
      <c r="K200" s="554"/>
      <c r="L200" s="540"/>
      <c r="M200" s="553" t="s">
        <v>3</v>
      </c>
      <c r="N200" s="552" t="s">
        <v>46</v>
      </c>
      <c r="P200" s="551">
        <f>O200*H200</f>
        <v>0</v>
      </c>
      <c r="Q200" s="551">
        <v>0</v>
      </c>
      <c r="R200" s="551">
        <f>Q200*H200</f>
        <v>0</v>
      </c>
      <c r="S200" s="551">
        <v>7.2000000000000005E-4</v>
      </c>
      <c r="T200" s="550">
        <f>S200*H200</f>
        <v>3.6000000000000004E-2</v>
      </c>
      <c r="AR200" s="548" t="s">
        <v>239</v>
      </c>
      <c r="AT200" s="548" t="s">
        <v>133</v>
      </c>
      <c r="AU200" s="548" t="s">
        <v>85</v>
      </c>
      <c r="AY200" s="543" t="s">
        <v>131</v>
      </c>
      <c r="BE200" s="549">
        <f>IF(N200="základní",J200,0)</f>
        <v>0</v>
      </c>
      <c r="BF200" s="549">
        <f>IF(N200="snížená",J200,0)</f>
        <v>0</v>
      </c>
      <c r="BG200" s="549">
        <f>IF(N200="zákl. přenesená",J200,0)</f>
        <v>0</v>
      </c>
      <c r="BH200" s="549">
        <f>IF(N200="sníž. přenesená",J200,0)</f>
        <v>0</v>
      </c>
      <c r="BI200" s="549">
        <f>IF(N200="nulová",J200,0)</f>
        <v>0</v>
      </c>
      <c r="BJ200" s="543" t="s">
        <v>83</v>
      </c>
      <c r="BK200" s="549">
        <f>ROUND(I200*H200,2)</f>
        <v>0</v>
      </c>
      <c r="BL200" s="543" t="s">
        <v>239</v>
      </c>
      <c r="BM200" s="548" t="s">
        <v>4063</v>
      </c>
    </row>
    <row r="201" spans="2:65" s="539" customFormat="1" x14ac:dyDescent="0.25">
      <c r="B201" s="540"/>
      <c r="C201" s="714"/>
      <c r="D201" s="764" t="s">
        <v>2681</v>
      </c>
      <c r="E201" s="714"/>
      <c r="F201" s="765" t="s">
        <v>4064</v>
      </c>
      <c r="G201" s="714"/>
      <c r="H201" s="714"/>
      <c r="I201" s="547"/>
      <c r="J201" s="714"/>
      <c r="L201" s="540"/>
      <c r="M201" s="559"/>
      <c r="T201" s="558"/>
      <c r="AT201" s="543" t="s">
        <v>2681</v>
      </c>
      <c r="AU201" s="543" t="s">
        <v>85</v>
      </c>
    </row>
    <row r="202" spans="2:65" s="539" customFormat="1" ht="21.75" customHeight="1" x14ac:dyDescent="0.25">
      <c r="B202" s="557"/>
      <c r="C202" s="759" t="s">
        <v>245</v>
      </c>
      <c r="D202" s="759" t="s">
        <v>133</v>
      </c>
      <c r="E202" s="760" t="s">
        <v>3425</v>
      </c>
      <c r="F202" s="761" t="s">
        <v>3426</v>
      </c>
      <c r="G202" s="762" t="s">
        <v>194</v>
      </c>
      <c r="H202" s="763">
        <v>10</v>
      </c>
      <c r="I202" s="555"/>
      <c r="J202" s="775">
        <f>ROUND(I202*H202,2)</f>
        <v>0</v>
      </c>
      <c r="K202" s="554"/>
      <c r="L202" s="540"/>
      <c r="M202" s="553" t="s">
        <v>3</v>
      </c>
      <c r="N202" s="552" t="s">
        <v>46</v>
      </c>
      <c r="P202" s="551">
        <f>O202*H202</f>
        <v>0</v>
      </c>
      <c r="Q202" s="551">
        <v>1.25E-3</v>
      </c>
      <c r="R202" s="551">
        <f>Q202*H202</f>
        <v>1.2500000000000001E-2</v>
      </c>
      <c r="S202" s="551">
        <v>0</v>
      </c>
      <c r="T202" s="550">
        <f>S202*H202</f>
        <v>0</v>
      </c>
      <c r="AR202" s="548" t="s">
        <v>239</v>
      </c>
      <c r="AT202" s="548" t="s">
        <v>133</v>
      </c>
      <c r="AU202" s="548" t="s">
        <v>85</v>
      </c>
      <c r="AY202" s="543" t="s">
        <v>131</v>
      </c>
      <c r="BE202" s="549">
        <f>IF(N202="základní",J202,0)</f>
        <v>0</v>
      </c>
      <c r="BF202" s="549">
        <f>IF(N202="snížená",J202,0)</f>
        <v>0</v>
      </c>
      <c r="BG202" s="549">
        <f>IF(N202="zákl. přenesená",J202,0)</f>
        <v>0</v>
      </c>
      <c r="BH202" s="549">
        <f>IF(N202="sníž. přenesená",J202,0)</f>
        <v>0</v>
      </c>
      <c r="BI202" s="549">
        <f>IF(N202="nulová",J202,0)</f>
        <v>0</v>
      </c>
      <c r="BJ202" s="543" t="s">
        <v>83</v>
      </c>
      <c r="BK202" s="549">
        <f>ROUND(I202*H202,2)</f>
        <v>0</v>
      </c>
      <c r="BL202" s="543" t="s">
        <v>239</v>
      </c>
      <c r="BM202" s="548" t="s">
        <v>4065</v>
      </c>
    </row>
    <row r="203" spans="2:65" s="539" customFormat="1" ht="17.8" x14ac:dyDescent="0.25">
      <c r="B203" s="540"/>
      <c r="C203" s="714"/>
      <c r="D203" s="764" t="s">
        <v>2681</v>
      </c>
      <c r="E203" s="714"/>
      <c r="F203" s="765" t="s">
        <v>3428</v>
      </c>
      <c r="G203" s="714"/>
      <c r="H203" s="714"/>
      <c r="I203" s="547"/>
      <c r="J203" s="714"/>
      <c r="L203" s="540"/>
      <c r="M203" s="559"/>
      <c r="T203" s="558"/>
      <c r="AT203" s="543" t="s">
        <v>2681</v>
      </c>
      <c r="AU203" s="543" t="s">
        <v>85</v>
      </c>
    </row>
    <row r="204" spans="2:65" s="539" customFormat="1" ht="24.2" customHeight="1" x14ac:dyDescent="0.25">
      <c r="B204" s="557"/>
      <c r="C204" s="759" t="s">
        <v>340</v>
      </c>
      <c r="D204" s="759" t="s">
        <v>133</v>
      </c>
      <c r="E204" s="760" t="s">
        <v>4066</v>
      </c>
      <c r="F204" s="761" t="s">
        <v>4067</v>
      </c>
      <c r="G204" s="762" t="s">
        <v>194</v>
      </c>
      <c r="H204" s="763">
        <v>8</v>
      </c>
      <c r="I204" s="555"/>
      <c r="J204" s="775">
        <f>ROUND(I204*H204,2)</f>
        <v>0</v>
      </c>
      <c r="K204" s="554"/>
      <c r="L204" s="540"/>
      <c r="M204" s="553" t="s">
        <v>3</v>
      </c>
      <c r="N204" s="552" t="s">
        <v>46</v>
      </c>
      <c r="P204" s="551">
        <f>O204*H204</f>
        <v>0</v>
      </c>
      <c r="Q204" s="551">
        <v>1.8799999999999999E-3</v>
      </c>
      <c r="R204" s="551">
        <f>Q204*H204</f>
        <v>1.504E-2</v>
      </c>
      <c r="S204" s="551">
        <v>0</v>
      </c>
      <c r="T204" s="550">
        <f>S204*H204</f>
        <v>0</v>
      </c>
      <c r="AR204" s="548" t="s">
        <v>239</v>
      </c>
      <c r="AT204" s="548" t="s">
        <v>133</v>
      </c>
      <c r="AU204" s="548" t="s">
        <v>85</v>
      </c>
      <c r="AY204" s="543" t="s">
        <v>131</v>
      </c>
      <c r="BE204" s="549">
        <f>IF(N204="základní",J204,0)</f>
        <v>0</v>
      </c>
      <c r="BF204" s="549">
        <f>IF(N204="snížená",J204,0)</f>
        <v>0</v>
      </c>
      <c r="BG204" s="549">
        <f>IF(N204="zákl. přenesená",J204,0)</f>
        <v>0</v>
      </c>
      <c r="BH204" s="549">
        <f>IF(N204="sníž. přenesená",J204,0)</f>
        <v>0</v>
      </c>
      <c r="BI204" s="549">
        <f>IF(N204="nulová",J204,0)</f>
        <v>0</v>
      </c>
      <c r="BJ204" s="543" t="s">
        <v>83</v>
      </c>
      <c r="BK204" s="549">
        <f>ROUND(I204*H204,2)</f>
        <v>0</v>
      </c>
      <c r="BL204" s="543" t="s">
        <v>239</v>
      </c>
      <c r="BM204" s="548" t="s">
        <v>4068</v>
      </c>
    </row>
    <row r="205" spans="2:65" s="539" customFormat="1" ht="17.8" x14ac:dyDescent="0.25">
      <c r="B205" s="540"/>
      <c r="C205" s="714"/>
      <c r="D205" s="764" t="s">
        <v>2681</v>
      </c>
      <c r="E205" s="714"/>
      <c r="F205" s="765" t="s">
        <v>4069</v>
      </c>
      <c r="G205" s="714"/>
      <c r="H205" s="714"/>
      <c r="I205" s="547"/>
      <c r="J205" s="714"/>
      <c r="L205" s="540"/>
      <c r="M205" s="559"/>
      <c r="T205" s="558"/>
      <c r="AT205" s="543" t="s">
        <v>2681</v>
      </c>
      <c r="AU205" s="543" t="s">
        <v>85</v>
      </c>
    </row>
    <row r="206" spans="2:65" s="539" customFormat="1" ht="24.2" customHeight="1" x14ac:dyDescent="0.25">
      <c r="B206" s="557"/>
      <c r="C206" s="759" t="s">
        <v>345</v>
      </c>
      <c r="D206" s="759" t="s">
        <v>133</v>
      </c>
      <c r="E206" s="760" t="s">
        <v>4070</v>
      </c>
      <c r="F206" s="761" t="s">
        <v>4071</v>
      </c>
      <c r="G206" s="762" t="s">
        <v>194</v>
      </c>
      <c r="H206" s="763">
        <v>20</v>
      </c>
      <c r="I206" s="555"/>
      <c r="J206" s="775">
        <f>ROUND(I206*H206,2)</f>
        <v>0</v>
      </c>
      <c r="K206" s="554"/>
      <c r="L206" s="540"/>
      <c r="M206" s="553" t="s">
        <v>3</v>
      </c>
      <c r="N206" s="552" t="s">
        <v>46</v>
      </c>
      <c r="P206" s="551">
        <f>O206*H206</f>
        <v>0</v>
      </c>
      <c r="Q206" s="551">
        <v>2.0000000000000002E-5</v>
      </c>
      <c r="R206" s="551">
        <f>Q206*H206</f>
        <v>4.0000000000000002E-4</v>
      </c>
      <c r="S206" s="551">
        <v>2.15E-3</v>
      </c>
      <c r="T206" s="550">
        <f>S206*H206</f>
        <v>4.2999999999999997E-2</v>
      </c>
      <c r="AR206" s="548" t="s">
        <v>239</v>
      </c>
      <c r="AT206" s="548" t="s">
        <v>133</v>
      </c>
      <c r="AU206" s="548" t="s">
        <v>85</v>
      </c>
      <c r="AY206" s="543" t="s">
        <v>131</v>
      </c>
      <c r="BE206" s="549">
        <f>IF(N206="základní",J206,0)</f>
        <v>0</v>
      </c>
      <c r="BF206" s="549">
        <f>IF(N206="snížená",J206,0)</f>
        <v>0</v>
      </c>
      <c r="BG206" s="549">
        <f>IF(N206="zákl. přenesená",J206,0)</f>
        <v>0</v>
      </c>
      <c r="BH206" s="549">
        <f>IF(N206="sníž. přenesená",J206,0)</f>
        <v>0</v>
      </c>
      <c r="BI206" s="549">
        <f>IF(N206="nulová",J206,0)</f>
        <v>0</v>
      </c>
      <c r="BJ206" s="543" t="s">
        <v>83</v>
      </c>
      <c r="BK206" s="549">
        <f>ROUND(I206*H206,2)</f>
        <v>0</v>
      </c>
      <c r="BL206" s="543" t="s">
        <v>239</v>
      </c>
      <c r="BM206" s="548" t="s">
        <v>4072</v>
      </c>
    </row>
    <row r="207" spans="2:65" s="539" customFormat="1" ht="17.8" x14ac:dyDescent="0.25">
      <c r="B207" s="540"/>
      <c r="C207" s="714"/>
      <c r="D207" s="764" t="s">
        <v>2681</v>
      </c>
      <c r="E207" s="714"/>
      <c r="F207" s="765" t="s">
        <v>4073</v>
      </c>
      <c r="G207" s="714"/>
      <c r="H207" s="714"/>
      <c r="I207" s="547"/>
      <c r="J207" s="714"/>
      <c r="L207" s="540"/>
      <c r="M207" s="559"/>
      <c r="T207" s="558"/>
      <c r="AT207" s="543" t="s">
        <v>2681</v>
      </c>
      <c r="AU207" s="543" t="s">
        <v>85</v>
      </c>
    </row>
    <row r="208" spans="2:65" s="539" customFormat="1" ht="16.5" customHeight="1" x14ac:dyDescent="0.25">
      <c r="B208" s="557"/>
      <c r="C208" s="766" t="s">
        <v>352</v>
      </c>
      <c r="D208" s="766" t="s">
        <v>145</v>
      </c>
      <c r="E208" s="767" t="s">
        <v>3429</v>
      </c>
      <c r="F208" s="768" t="s">
        <v>4074</v>
      </c>
      <c r="G208" s="769" t="s">
        <v>201</v>
      </c>
      <c r="H208" s="770">
        <v>1</v>
      </c>
      <c r="I208" s="573"/>
      <c r="J208" s="776">
        <f>ROUND(I208*H208,2)</f>
        <v>0</v>
      </c>
      <c r="K208" s="572"/>
      <c r="L208" s="571"/>
      <c r="M208" s="570" t="s">
        <v>3</v>
      </c>
      <c r="N208" s="569" t="s">
        <v>46</v>
      </c>
      <c r="P208" s="551">
        <f>O208*H208</f>
        <v>0</v>
      </c>
      <c r="Q208" s="551">
        <v>0</v>
      </c>
      <c r="R208" s="551">
        <f>Q208*H208</f>
        <v>0</v>
      </c>
      <c r="S208" s="551">
        <v>0</v>
      </c>
      <c r="T208" s="550">
        <f>S208*H208</f>
        <v>0</v>
      </c>
      <c r="AR208" s="548" t="s">
        <v>245</v>
      </c>
      <c r="AT208" s="548" t="s">
        <v>145</v>
      </c>
      <c r="AU208" s="548" t="s">
        <v>85</v>
      </c>
      <c r="AY208" s="543" t="s">
        <v>131</v>
      </c>
      <c r="BE208" s="549">
        <f>IF(N208="základní",J208,0)</f>
        <v>0</v>
      </c>
      <c r="BF208" s="549">
        <f>IF(N208="snížená",J208,0)</f>
        <v>0</v>
      </c>
      <c r="BG208" s="549">
        <f>IF(N208="zákl. přenesená",J208,0)</f>
        <v>0</v>
      </c>
      <c r="BH208" s="549">
        <f>IF(N208="sníž. přenesená",J208,0)</f>
        <v>0</v>
      </c>
      <c r="BI208" s="549">
        <f>IF(N208="nulová",J208,0)</f>
        <v>0</v>
      </c>
      <c r="BJ208" s="543" t="s">
        <v>83</v>
      </c>
      <c r="BK208" s="549">
        <f>ROUND(I208*H208,2)</f>
        <v>0</v>
      </c>
      <c r="BL208" s="543" t="s">
        <v>239</v>
      </c>
      <c r="BM208" s="548" t="s">
        <v>4075</v>
      </c>
    </row>
    <row r="209" spans="2:65" s="539" customFormat="1" x14ac:dyDescent="0.25">
      <c r="B209" s="540"/>
      <c r="C209" s="714"/>
      <c r="D209" s="764" t="s">
        <v>2681</v>
      </c>
      <c r="E209" s="714"/>
      <c r="F209" s="765" t="s">
        <v>4074</v>
      </c>
      <c r="G209" s="714"/>
      <c r="H209" s="714"/>
      <c r="I209" s="547"/>
      <c r="J209" s="714"/>
      <c r="L209" s="540"/>
      <c r="M209" s="559"/>
      <c r="T209" s="558"/>
      <c r="AT209" s="543" t="s">
        <v>2681</v>
      </c>
      <c r="AU209" s="543" t="s">
        <v>85</v>
      </c>
    </row>
    <row r="210" spans="2:65" s="539" customFormat="1" ht="24.2" customHeight="1" x14ac:dyDescent="0.25">
      <c r="B210" s="557"/>
      <c r="C210" s="759" t="s">
        <v>357</v>
      </c>
      <c r="D210" s="759" t="s">
        <v>133</v>
      </c>
      <c r="E210" s="760" t="s">
        <v>4076</v>
      </c>
      <c r="F210" s="761" t="s">
        <v>4077</v>
      </c>
      <c r="G210" s="762" t="s">
        <v>148</v>
      </c>
      <c r="H210" s="763">
        <v>0.76100000000000001</v>
      </c>
      <c r="I210" s="555"/>
      <c r="J210" s="775">
        <f>ROUND(I210*H210,2)</f>
        <v>0</v>
      </c>
      <c r="K210" s="554"/>
      <c r="L210" s="540"/>
      <c r="M210" s="553" t="s">
        <v>3</v>
      </c>
      <c r="N210" s="552" t="s">
        <v>46</v>
      </c>
      <c r="P210" s="551">
        <f>O210*H210</f>
        <v>0</v>
      </c>
      <c r="Q210" s="551">
        <v>0</v>
      </c>
      <c r="R210" s="551">
        <f>Q210*H210</f>
        <v>0</v>
      </c>
      <c r="S210" s="551">
        <v>0</v>
      </c>
      <c r="T210" s="550">
        <f>S210*H210</f>
        <v>0</v>
      </c>
      <c r="AR210" s="548" t="s">
        <v>239</v>
      </c>
      <c r="AT210" s="548" t="s">
        <v>133</v>
      </c>
      <c r="AU210" s="548" t="s">
        <v>85</v>
      </c>
      <c r="AY210" s="543" t="s">
        <v>131</v>
      </c>
      <c r="BE210" s="549">
        <f>IF(N210="základní",J210,0)</f>
        <v>0</v>
      </c>
      <c r="BF210" s="549">
        <f>IF(N210="snížená",J210,0)</f>
        <v>0</v>
      </c>
      <c r="BG210" s="549">
        <f>IF(N210="zákl. přenesená",J210,0)</f>
        <v>0</v>
      </c>
      <c r="BH210" s="549">
        <f>IF(N210="sníž. přenesená",J210,0)</f>
        <v>0</v>
      </c>
      <c r="BI210" s="549">
        <f>IF(N210="nulová",J210,0)</f>
        <v>0</v>
      </c>
      <c r="BJ210" s="543" t="s">
        <v>83</v>
      </c>
      <c r="BK210" s="549">
        <f>ROUND(I210*H210,2)</f>
        <v>0</v>
      </c>
      <c r="BL210" s="543" t="s">
        <v>239</v>
      </c>
      <c r="BM210" s="548" t="s">
        <v>4078</v>
      </c>
    </row>
    <row r="211" spans="2:65" s="539" customFormat="1" ht="26.65" x14ac:dyDescent="0.25">
      <c r="B211" s="540"/>
      <c r="C211" s="714"/>
      <c r="D211" s="764" t="s">
        <v>2681</v>
      </c>
      <c r="E211" s="714"/>
      <c r="F211" s="765" t="s">
        <v>4079</v>
      </c>
      <c r="G211" s="714"/>
      <c r="H211" s="714"/>
      <c r="I211" s="547"/>
      <c r="J211" s="714"/>
      <c r="L211" s="540"/>
      <c r="M211" s="559"/>
      <c r="T211" s="558"/>
      <c r="AT211" s="543" t="s">
        <v>2681</v>
      </c>
      <c r="AU211" s="543" t="s">
        <v>85</v>
      </c>
    </row>
    <row r="212" spans="2:65" s="560" customFormat="1" ht="22.8" customHeight="1" x14ac:dyDescent="0.3">
      <c r="B212" s="567"/>
      <c r="C212" s="755"/>
      <c r="D212" s="756" t="s">
        <v>74</v>
      </c>
      <c r="E212" s="758" t="s">
        <v>3436</v>
      </c>
      <c r="F212" s="758" t="s">
        <v>3437</v>
      </c>
      <c r="G212" s="755"/>
      <c r="H212" s="755"/>
      <c r="I212" s="568"/>
      <c r="J212" s="774">
        <f>BK212</f>
        <v>0</v>
      </c>
      <c r="L212" s="567"/>
      <c r="M212" s="566"/>
      <c r="P212" s="565">
        <f>SUM(P213:P244)</f>
        <v>0</v>
      </c>
      <c r="R212" s="565">
        <f>SUM(R213:R244)</f>
        <v>2.1669999999999998E-2</v>
      </c>
      <c r="T212" s="564">
        <f>SUM(T213:T244)</f>
        <v>1.125</v>
      </c>
      <c r="AR212" s="562" t="s">
        <v>85</v>
      </c>
      <c r="AT212" s="563" t="s">
        <v>74</v>
      </c>
      <c r="AU212" s="563" t="s">
        <v>83</v>
      </c>
      <c r="AY212" s="562" t="s">
        <v>131</v>
      </c>
      <c r="BK212" s="561">
        <f>SUM(BK213:BK244)</f>
        <v>0</v>
      </c>
    </row>
    <row r="213" spans="2:65" s="539" customFormat="1" ht="24.2" customHeight="1" x14ac:dyDescent="0.25">
      <c r="B213" s="557"/>
      <c r="C213" s="759" t="s">
        <v>363</v>
      </c>
      <c r="D213" s="759" t="s">
        <v>133</v>
      </c>
      <c r="E213" s="760" t="s">
        <v>4080</v>
      </c>
      <c r="F213" s="761" t="s">
        <v>4081</v>
      </c>
      <c r="G213" s="762" t="s">
        <v>194</v>
      </c>
      <c r="H213" s="763">
        <v>50</v>
      </c>
      <c r="I213" s="555"/>
      <c r="J213" s="775">
        <f>ROUND(I213*H213,2)</f>
        <v>0</v>
      </c>
      <c r="K213" s="554"/>
      <c r="L213" s="540"/>
      <c r="M213" s="553" t="s">
        <v>3</v>
      </c>
      <c r="N213" s="552" t="s">
        <v>46</v>
      </c>
      <c r="P213" s="551">
        <f>O213*H213</f>
        <v>0</v>
      </c>
      <c r="Q213" s="551">
        <v>2.0000000000000002E-5</v>
      </c>
      <c r="R213" s="551">
        <f>Q213*H213</f>
        <v>1E-3</v>
      </c>
      <c r="S213" s="551">
        <v>1.4E-2</v>
      </c>
      <c r="T213" s="550">
        <f>S213*H213</f>
        <v>0.70000000000000007</v>
      </c>
      <c r="AR213" s="548" t="s">
        <v>239</v>
      </c>
      <c r="AT213" s="548" t="s">
        <v>133</v>
      </c>
      <c r="AU213" s="548" t="s">
        <v>85</v>
      </c>
      <c r="AY213" s="543" t="s">
        <v>131</v>
      </c>
      <c r="BE213" s="549">
        <f>IF(N213="základní",J213,0)</f>
        <v>0</v>
      </c>
      <c r="BF213" s="549">
        <f>IF(N213="snížená",J213,0)</f>
        <v>0</v>
      </c>
      <c r="BG213" s="549">
        <f>IF(N213="zákl. přenesená",J213,0)</f>
        <v>0</v>
      </c>
      <c r="BH213" s="549">
        <f>IF(N213="sníž. přenesená",J213,0)</f>
        <v>0</v>
      </c>
      <c r="BI213" s="549">
        <f>IF(N213="nulová",J213,0)</f>
        <v>0</v>
      </c>
      <c r="BJ213" s="543" t="s">
        <v>83</v>
      </c>
      <c r="BK213" s="549">
        <f>ROUND(I213*H213,2)</f>
        <v>0</v>
      </c>
      <c r="BL213" s="543" t="s">
        <v>239</v>
      </c>
      <c r="BM213" s="548" t="s">
        <v>4082</v>
      </c>
    </row>
    <row r="214" spans="2:65" s="539" customFormat="1" x14ac:dyDescent="0.25">
      <c r="B214" s="540"/>
      <c r="C214" s="714"/>
      <c r="D214" s="764" t="s">
        <v>2681</v>
      </c>
      <c r="E214" s="714"/>
      <c r="F214" s="765" t="s">
        <v>4083</v>
      </c>
      <c r="G214" s="714"/>
      <c r="H214" s="714"/>
      <c r="I214" s="547"/>
      <c r="J214" s="714"/>
      <c r="L214" s="540"/>
      <c r="M214" s="559"/>
      <c r="T214" s="558"/>
      <c r="AT214" s="543" t="s">
        <v>2681</v>
      </c>
      <c r="AU214" s="543" t="s">
        <v>85</v>
      </c>
    </row>
    <row r="215" spans="2:65" s="539" customFormat="1" ht="16.5" customHeight="1" x14ac:dyDescent="0.25">
      <c r="B215" s="557"/>
      <c r="C215" s="759" t="s">
        <v>370</v>
      </c>
      <c r="D215" s="759" t="s">
        <v>133</v>
      </c>
      <c r="E215" s="760" t="s">
        <v>4084</v>
      </c>
      <c r="F215" s="761" t="s">
        <v>4085</v>
      </c>
      <c r="G215" s="762" t="s">
        <v>194</v>
      </c>
      <c r="H215" s="763">
        <v>25</v>
      </c>
      <c r="I215" s="555"/>
      <c r="J215" s="775">
        <f>ROUND(I215*H215,2)</f>
        <v>0</v>
      </c>
      <c r="K215" s="554"/>
      <c r="L215" s="540"/>
      <c r="M215" s="553" t="s">
        <v>3</v>
      </c>
      <c r="N215" s="552" t="s">
        <v>46</v>
      </c>
      <c r="P215" s="551">
        <f>O215*H215</f>
        <v>0</v>
      </c>
      <c r="Q215" s="551">
        <v>2.0000000000000002E-5</v>
      </c>
      <c r="R215" s="551">
        <f>Q215*H215</f>
        <v>5.0000000000000001E-4</v>
      </c>
      <c r="S215" s="551">
        <v>1.7000000000000001E-2</v>
      </c>
      <c r="T215" s="550">
        <f>S215*H215</f>
        <v>0.42500000000000004</v>
      </c>
      <c r="AR215" s="548" t="s">
        <v>239</v>
      </c>
      <c r="AT215" s="548" t="s">
        <v>133</v>
      </c>
      <c r="AU215" s="548" t="s">
        <v>85</v>
      </c>
      <c r="AY215" s="543" t="s">
        <v>131</v>
      </c>
      <c r="BE215" s="549">
        <f>IF(N215="základní",J215,0)</f>
        <v>0</v>
      </c>
      <c r="BF215" s="549">
        <f>IF(N215="snížená",J215,0)</f>
        <v>0</v>
      </c>
      <c r="BG215" s="549">
        <f>IF(N215="zákl. přenesená",J215,0)</f>
        <v>0</v>
      </c>
      <c r="BH215" s="549">
        <f>IF(N215="sníž. přenesená",J215,0)</f>
        <v>0</v>
      </c>
      <c r="BI215" s="549">
        <f>IF(N215="nulová",J215,0)</f>
        <v>0</v>
      </c>
      <c r="BJ215" s="543" t="s">
        <v>83</v>
      </c>
      <c r="BK215" s="549">
        <f>ROUND(I215*H215,2)</f>
        <v>0</v>
      </c>
      <c r="BL215" s="543" t="s">
        <v>239</v>
      </c>
      <c r="BM215" s="548" t="s">
        <v>4086</v>
      </c>
    </row>
    <row r="216" spans="2:65" s="539" customFormat="1" x14ac:dyDescent="0.25">
      <c r="B216" s="540"/>
      <c r="C216" s="714"/>
      <c r="D216" s="764" t="s">
        <v>2681</v>
      </c>
      <c r="E216" s="714"/>
      <c r="F216" s="765" t="s">
        <v>4087</v>
      </c>
      <c r="G216" s="714"/>
      <c r="H216" s="714"/>
      <c r="I216" s="547"/>
      <c r="J216" s="714"/>
      <c r="L216" s="540"/>
      <c r="M216" s="559"/>
      <c r="T216" s="558"/>
      <c r="AT216" s="543" t="s">
        <v>2681</v>
      </c>
      <c r="AU216" s="543" t="s">
        <v>85</v>
      </c>
    </row>
    <row r="217" spans="2:65" s="539" customFormat="1" ht="16.5" customHeight="1" x14ac:dyDescent="0.25">
      <c r="B217" s="557"/>
      <c r="C217" s="759" t="s">
        <v>375</v>
      </c>
      <c r="D217" s="759" t="s">
        <v>133</v>
      </c>
      <c r="E217" s="760" t="s">
        <v>4088</v>
      </c>
      <c r="F217" s="761" t="s">
        <v>4089</v>
      </c>
      <c r="G217" s="762" t="s">
        <v>194</v>
      </c>
      <c r="H217" s="763">
        <v>50</v>
      </c>
      <c r="I217" s="555"/>
      <c r="J217" s="775">
        <f>ROUND(I217*H217,2)</f>
        <v>0</v>
      </c>
      <c r="K217" s="554"/>
      <c r="L217" s="540"/>
      <c r="M217" s="553" t="s">
        <v>3</v>
      </c>
      <c r="N217" s="552" t="s">
        <v>46</v>
      </c>
      <c r="P217" s="551">
        <f>O217*H217</f>
        <v>0</v>
      </c>
      <c r="Q217" s="551">
        <v>2.0000000000000002E-5</v>
      </c>
      <c r="R217" s="551">
        <f>Q217*H217</f>
        <v>1E-3</v>
      </c>
      <c r="S217" s="551">
        <v>0</v>
      </c>
      <c r="T217" s="550">
        <f>S217*H217</f>
        <v>0</v>
      </c>
      <c r="AR217" s="548" t="s">
        <v>239</v>
      </c>
      <c r="AT217" s="548" t="s">
        <v>133</v>
      </c>
      <c r="AU217" s="548" t="s">
        <v>85</v>
      </c>
      <c r="AY217" s="543" t="s">
        <v>131</v>
      </c>
      <c r="BE217" s="549">
        <f>IF(N217="základní",J217,0)</f>
        <v>0</v>
      </c>
      <c r="BF217" s="549">
        <f>IF(N217="snížená",J217,0)</f>
        <v>0</v>
      </c>
      <c r="BG217" s="549">
        <f>IF(N217="zákl. přenesená",J217,0)</f>
        <v>0</v>
      </c>
      <c r="BH217" s="549">
        <f>IF(N217="sníž. přenesená",J217,0)</f>
        <v>0</v>
      </c>
      <c r="BI217" s="549">
        <f>IF(N217="nulová",J217,0)</f>
        <v>0</v>
      </c>
      <c r="BJ217" s="543" t="s">
        <v>83</v>
      </c>
      <c r="BK217" s="549">
        <f>ROUND(I217*H217,2)</f>
        <v>0</v>
      </c>
      <c r="BL217" s="543" t="s">
        <v>239</v>
      </c>
      <c r="BM217" s="548" t="s">
        <v>4090</v>
      </c>
    </row>
    <row r="218" spans="2:65" s="539" customFormat="1" x14ac:dyDescent="0.25">
      <c r="B218" s="540"/>
      <c r="C218" s="714"/>
      <c r="D218" s="764" t="s">
        <v>2681</v>
      </c>
      <c r="E218" s="714"/>
      <c r="F218" s="765" t="s">
        <v>4091</v>
      </c>
      <c r="G218" s="714"/>
      <c r="H218" s="714"/>
      <c r="I218" s="547"/>
      <c r="J218" s="714"/>
      <c r="L218" s="540"/>
      <c r="M218" s="559"/>
      <c r="T218" s="558"/>
      <c r="AT218" s="543" t="s">
        <v>2681</v>
      </c>
      <c r="AU218" s="543" t="s">
        <v>85</v>
      </c>
    </row>
    <row r="219" spans="2:65" s="539" customFormat="1" ht="33" customHeight="1" x14ac:dyDescent="0.25">
      <c r="B219" s="557"/>
      <c r="C219" s="759" t="s">
        <v>380</v>
      </c>
      <c r="D219" s="759" t="s">
        <v>133</v>
      </c>
      <c r="E219" s="760" t="s">
        <v>4092</v>
      </c>
      <c r="F219" s="761" t="s">
        <v>4093</v>
      </c>
      <c r="G219" s="762" t="s">
        <v>194</v>
      </c>
      <c r="H219" s="763">
        <v>4</v>
      </c>
      <c r="I219" s="555"/>
      <c r="J219" s="775">
        <f>ROUND(I219*H219,2)</f>
        <v>0</v>
      </c>
      <c r="K219" s="554"/>
      <c r="L219" s="540"/>
      <c r="M219" s="553" t="s">
        <v>3</v>
      </c>
      <c r="N219" s="552" t="s">
        <v>46</v>
      </c>
      <c r="P219" s="551">
        <f>O219*H219</f>
        <v>0</v>
      </c>
      <c r="Q219" s="551">
        <v>2.5000000000000001E-4</v>
      </c>
      <c r="R219" s="551">
        <f>Q219*H219</f>
        <v>1E-3</v>
      </c>
      <c r="S219" s="551">
        <v>0</v>
      </c>
      <c r="T219" s="550">
        <f>S219*H219</f>
        <v>0</v>
      </c>
      <c r="AR219" s="548" t="s">
        <v>239</v>
      </c>
      <c r="AT219" s="548" t="s">
        <v>133</v>
      </c>
      <c r="AU219" s="548" t="s">
        <v>85</v>
      </c>
      <c r="AY219" s="543" t="s">
        <v>131</v>
      </c>
      <c r="BE219" s="549">
        <f>IF(N219="základní",J219,0)</f>
        <v>0</v>
      </c>
      <c r="BF219" s="549">
        <f>IF(N219="snížená",J219,0)</f>
        <v>0</v>
      </c>
      <c r="BG219" s="549">
        <f>IF(N219="zákl. přenesená",J219,0)</f>
        <v>0</v>
      </c>
      <c r="BH219" s="549">
        <f>IF(N219="sníž. přenesená",J219,0)</f>
        <v>0</v>
      </c>
      <c r="BI219" s="549">
        <f>IF(N219="nulová",J219,0)</f>
        <v>0</v>
      </c>
      <c r="BJ219" s="543" t="s">
        <v>83</v>
      </c>
      <c r="BK219" s="549">
        <f>ROUND(I219*H219,2)</f>
        <v>0</v>
      </c>
      <c r="BL219" s="543" t="s">
        <v>239</v>
      </c>
      <c r="BM219" s="548" t="s">
        <v>4094</v>
      </c>
    </row>
    <row r="220" spans="2:65" s="539" customFormat="1" ht="17.8" x14ac:dyDescent="0.25">
      <c r="B220" s="540"/>
      <c r="C220" s="714"/>
      <c r="D220" s="764" t="s">
        <v>2681</v>
      </c>
      <c r="E220" s="714"/>
      <c r="F220" s="765" t="s">
        <v>4095</v>
      </c>
      <c r="G220" s="714"/>
      <c r="H220" s="714"/>
      <c r="I220" s="547"/>
      <c r="J220" s="714"/>
      <c r="L220" s="540"/>
      <c r="M220" s="559"/>
      <c r="T220" s="558"/>
      <c r="AT220" s="543" t="s">
        <v>2681</v>
      </c>
      <c r="AU220" s="543" t="s">
        <v>85</v>
      </c>
    </row>
    <row r="221" spans="2:65" s="539" customFormat="1" ht="24.2" customHeight="1" x14ac:dyDescent="0.25">
      <c r="B221" s="557"/>
      <c r="C221" s="759" t="s">
        <v>384</v>
      </c>
      <c r="D221" s="759" t="s">
        <v>133</v>
      </c>
      <c r="E221" s="760" t="s">
        <v>4096</v>
      </c>
      <c r="F221" s="761" t="s">
        <v>4097</v>
      </c>
      <c r="G221" s="762" t="s">
        <v>194</v>
      </c>
      <c r="H221" s="763">
        <v>1</v>
      </c>
      <c r="I221" s="555"/>
      <c r="J221" s="775">
        <f>ROUND(I221*H221,2)</f>
        <v>0</v>
      </c>
      <c r="K221" s="554"/>
      <c r="L221" s="540"/>
      <c r="M221" s="553" t="s">
        <v>3</v>
      </c>
      <c r="N221" s="552" t="s">
        <v>46</v>
      </c>
      <c r="P221" s="551">
        <f>O221*H221</f>
        <v>0</v>
      </c>
      <c r="Q221" s="551">
        <v>5.1999999999999995E-4</v>
      </c>
      <c r="R221" s="551">
        <f>Q221*H221</f>
        <v>5.1999999999999995E-4</v>
      </c>
      <c r="S221" s="551">
        <v>0</v>
      </c>
      <c r="T221" s="550">
        <f>S221*H221</f>
        <v>0</v>
      </c>
      <c r="AR221" s="548" t="s">
        <v>239</v>
      </c>
      <c r="AT221" s="548" t="s">
        <v>133</v>
      </c>
      <c r="AU221" s="548" t="s">
        <v>85</v>
      </c>
      <c r="AY221" s="543" t="s">
        <v>131</v>
      </c>
      <c r="BE221" s="549">
        <f>IF(N221="základní",J221,0)</f>
        <v>0</v>
      </c>
      <c r="BF221" s="549">
        <f>IF(N221="snížená",J221,0)</f>
        <v>0</v>
      </c>
      <c r="BG221" s="549">
        <f>IF(N221="zákl. přenesená",J221,0)</f>
        <v>0</v>
      </c>
      <c r="BH221" s="549">
        <f>IF(N221="sníž. přenesená",J221,0)</f>
        <v>0</v>
      </c>
      <c r="BI221" s="549">
        <f>IF(N221="nulová",J221,0)</f>
        <v>0</v>
      </c>
      <c r="BJ221" s="543" t="s">
        <v>83</v>
      </c>
      <c r="BK221" s="549">
        <f>ROUND(I221*H221,2)</f>
        <v>0</v>
      </c>
      <c r="BL221" s="543" t="s">
        <v>239</v>
      </c>
      <c r="BM221" s="548" t="s">
        <v>4098</v>
      </c>
    </row>
    <row r="222" spans="2:65" s="539" customFormat="1" x14ac:dyDescent="0.25">
      <c r="B222" s="540"/>
      <c r="C222" s="714"/>
      <c r="D222" s="764" t="s">
        <v>2681</v>
      </c>
      <c r="E222" s="714"/>
      <c r="F222" s="765" t="s">
        <v>4099</v>
      </c>
      <c r="G222" s="714"/>
      <c r="H222" s="714"/>
      <c r="I222" s="547"/>
      <c r="J222" s="714"/>
      <c r="L222" s="540"/>
      <c r="M222" s="559"/>
      <c r="T222" s="558"/>
      <c r="AT222" s="543" t="s">
        <v>2681</v>
      </c>
      <c r="AU222" s="543" t="s">
        <v>85</v>
      </c>
    </row>
    <row r="223" spans="2:65" s="539" customFormat="1" ht="24.2" customHeight="1" x14ac:dyDescent="0.25">
      <c r="B223" s="557"/>
      <c r="C223" s="759" t="s">
        <v>389</v>
      </c>
      <c r="D223" s="759" t="s">
        <v>133</v>
      </c>
      <c r="E223" s="760" t="s">
        <v>3549</v>
      </c>
      <c r="F223" s="761" t="s">
        <v>3550</v>
      </c>
      <c r="G223" s="762" t="s">
        <v>194</v>
      </c>
      <c r="H223" s="763">
        <v>25</v>
      </c>
      <c r="I223" s="555"/>
      <c r="J223" s="775">
        <f>ROUND(I223*H223,2)</f>
        <v>0</v>
      </c>
      <c r="K223" s="554"/>
      <c r="L223" s="540"/>
      <c r="M223" s="553" t="s">
        <v>3</v>
      </c>
      <c r="N223" s="552" t="s">
        <v>46</v>
      </c>
      <c r="P223" s="551">
        <f>O223*H223</f>
        <v>0</v>
      </c>
      <c r="Q223" s="551">
        <v>1.1E-4</v>
      </c>
      <c r="R223" s="551">
        <f>Q223*H223</f>
        <v>2.7500000000000003E-3</v>
      </c>
      <c r="S223" s="551">
        <v>0</v>
      </c>
      <c r="T223" s="550">
        <f>S223*H223</f>
        <v>0</v>
      </c>
      <c r="AR223" s="548" t="s">
        <v>239</v>
      </c>
      <c r="AT223" s="548" t="s">
        <v>133</v>
      </c>
      <c r="AU223" s="548" t="s">
        <v>85</v>
      </c>
      <c r="AY223" s="543" t="s">
        <v>131</v>
      </c>
      <c r="BE223" s="549">
        <f>IF(N223="základní",J223,0)</f>
        <v>0</v>
      </c>
      <c r="BF223" s="549">
        <f>IF(N223="snížená",J223,0)</f>
        <v>0</v>
      </c>
      <c r="BG223" s="549">
        <f>IF(N223="zákl. přenesená",J223,0)</f>
        <v>0</v>
      </c>
      <c r="BH223" s="549">
        <f>IF(N223="sníž. přenesená",J223,0)</f>
        <v>0</v>
      </c>
      <c r="BI223" s="549">
        <f>IF(N223="nulová",J223,0)</f>
        <v>0</v>
      </c>
      <c r="BJ223" s="543" t="s">
        <v>83</v>
      </c>
      <c r="BK223" s="549">
        <f>ROUND(I223*H223,2)</f>
        <v>0</v>
      </c>
      <c r="BL223" s="543" t="s">
        <v>239</v>
      </c>
      <c r="BM223" s="548" t="s">
        <v>4100</v>
      </c>
    </row>
    <row r="224" spans="2:65" s="539" customFormat="1" ht="17.8" x14ac:dyDescent="0.25">
      <c r="B224" s="540"/>
      <c r="C224" s="714"/>
      <c r="D224" s="764" t="s">
        <v>2681</v>
      </c>
      <c r="E224" s="714"/>
      <c r="F224" s="765" t="s">
        <v>3552</v>
      </c>
      <c r="G224" s="714"/>
      <c r="H224" s="714"/>
      <c r="I224" s="547"/>
      <c r="J224" s="714"/>
      <c r="L224" s="540"/>
      <c r="M224" s="559"/>
      <c r="T224" s="558"/>
      <c r="AT224" s="543" t="s">
        <v>2681</v>
      </c>
      <c r="AU224" s="543" t="s">
        <v>85</v>
      </c>
    </row>
    <row r="225" spans="2:65" s="539" customFormat="1" ht="24.2" customHeight="1" x14ac:dyDescent="0.25">
      <c r="B225" s="557"/>
      <c r="C225" s="759" t="s">
        <v>394</v>
      </c>
      <c r="D225" s="759" t="s">
        <v>133</v>
      </c>
      <c r="E225" s="760" t="s">
        <v>3553</v>
      </c>
      <c r="F225" s="761" t="s">
        <v>3554</v>
      </c>
      <c r="G225" s="762" t="s">
        <v>194</v>
      </c>
      <c r="H225" s="763">
        <v>18</v>
      </c>
      <c r="I225" s="555"/>
      <c r="J225" s="775">
        <f>ROUND(I225*H225,2)</f>
        <v>0</v>
      </c>
      <c r="K225" s="554"/>
      <c r="L225" s="540"/>
      <c r="M225" s="553" t="s">
        <v>3</v>
      </c>
      <c r="N225" s="552" t="s">
        <v>46</v>
      </c>
      <c r="P225" s="551">
        <f>O225*H225</f>
        <v>0</v>
      </c>
      <c r="Q225" s="551">
        <v>2.5999999999999998E-4</v>
      </c>
      <c r="R225" s="551">
        <f>Q225*H225</f>
        <v>4.6799999999999993E-3</v>
      </c>
      <c r="S225" s="551">
        <v>0</v>
      </c>
      <c r="T225" s="550">
        <f>S225*H225</f>
        <v>0</v>
      </c>
      <c r="AR225" s="548" t="s">
        <v>239</v>
      </c>
      <c r="AT225" s="548" t="s">
        <v>133</v>
      </c>
      <c r="AU225" s="548" t="s">
        <v>85</v>
      </c>
      <c r="AY225" s="543" t="s">
        <v>131</v>
      </c>
      <c r="BE225" s="549">
        <f>IF(N225="základní",J225,0)</f>
        <v>0</v>
      </c>
      <c r="BF225" s="549">
        <f>IF(N225="snížená",J225,0)</f>
        <v>0</v>
      </c>
      <c r="BG225" s="549">
        <f>IF(N225="zákl. přenesená",J225,0)</f>
        <v>0</v>
      </c>
      <c r="BH225" s="549">
        <f>IF(N225="sníž. přenesená",J225,0)</f>
        <v>0</v>
      </c>
      <c r="BI225" s="549">
        <f>IF(N225="nulová",J225,0)</f>
        <v>0</v>
      </c>
      <c r="BJ225" s="543" t="s">
        <v>83</v>
      </c>
      <c r="BK225" s="549">
        <f>ROUND(I225*H225,2)</f>
        <v>0</v>
      </c>
      <c r="BL225" s="543" t="s">
        <v>239</v>
      </c>
      <c r="BM225" s="548" t="s">
        <v>4101</v>
      </c>
    </row>
    <row r="226" spans="2:65" s="539" customFormat="1" ht="17.8" x14ac:dyDescent="0.25">
      <c r="B226" s="540"/>
      <c r="C226" s="714"/>
      <c r="D226" s="764" t="s">
        <v>2681</v>
      </c>
      <c r="E226" s="714"/>
      <c r="F226" s="765" t="s">
        <v>3556</v>
      </c>
      <c r="G226" s="714"/>
      <c r="H226" s="714"/>
      <c r="I226" s="547"/>
      <c r="J226" s="714"/>
      <c r="L226" s="540"/>
      <c r="M226" s="559"/>
      <c r="T226" s="558"/>
      <c r="AT226" s="543" t="s">
        <v>2681</v>
      </c>
      <c r="AU226" s="543" t="s">
        <v>85</v>
      </c>
    </row>
    <row r="227" spans="2:65" s="539" customFormat="1" ht="24.2" customHeight="1" x14ac:dyDescent="0.25">
      <c r="B227" s="557"/>
      <c r="C227" s="759" t="s">
        <v>398</v>
      </c>
      <c r="D227" s="759" t="s">
        <v>133</v>
      </c>
      <c r="E227" s="760" t="s">
        <v>4102</v>
      </c>
      <c r="F227" s="761" t="s">
        <v>4103</v>
      </c>
      <c r="G227" s="762" t="s">
        <v>194</v>
      </c>
      <c r="H227" s="763">
        <v>7</v>
      </c>
      <c r="I227" s="555"/>
      <c r="J227" s="775">
        <f>ROUND(I227*H227,2)</f>
        <v>0</v>
      </c>
      <c r="K227" s="554"/>
      <c r="L227" s="540"/>
      <c r="M227" s="553" t="s">
        <v>3</v>
      </c>
      <c r="N227" s="552" t="s">
        <v>46</v>
      </c>
      <c r="P227" s="551">
        <f>O227*H227</f>
        <v>0</v>
      </c>
      <c r="Q227" s="551">
        <v>2.9E-4</v>
      </c>
      <c r="R227" s="551">
        <f>Q227*H227</f>
        <v>2.0300000000000001E-3</v>
      </c>
      <c r="S227" s="551">
        <v>0</v>
      </c>
      <c r="T227" s="550">
        <f>S227*H227</f>
        <v>0</v>
      </c>
      <c r="AR227" s="548" t="s">
        <v>239</v>
      </c>
      <c r="AT227" s="548" t="s">
        <v>133</v>
      </c>
      <c r="AU227" s="548" t="s">
        <v>85</v>
      </c>
      <c r="AY227" s="543" t="s">
        <v>131</v>
      </c>
      <c r="BE227" s="549">
        <f>IF(N227="základní",J227,0)</f>
        <v>0</v>
      </c>
      <c r="BF227" s="549">
        <f>IF(N227="snížená",J227,0)</f>
        <v>0</v>
      </c>
      <c r="BG227" s="549">
        <f>IF(N227="zákl. přenesená",J227,0)</f>
        <v>0</v>
      </c>
      <c r="BH227" s="549">
        <f>IF(N227="sníž. přenesená",J227,0)</f>
        <v>0</v>
      </c>
      <c r="BI227" s="549">
        <f>IF(N227="nulová",J227,0)</f>
        <v>0</v>
      </c>
      <c r="BJ227" s="543" t="s">
        <v>83</v>
      </c>
      <c r="BK227" s="549">
        <f>ROUND(I227*H227,2)</f>
        <v>0</v>
      </c>
      <c r="BL227" s="543" t="s">
        <v>239</v>
      </c>
      <c r="BM227" s="548" t="s">
        <v>4104</v>
      </c>
    </row>
    <row r="228" spans="2:65" s="539" customFormat="1" ht="17.8" x14ac:dyDescent="0.25">
      <c r="B228" s="540"/>
      <c r="C228" s="714"/>
      <c r="D228" s="764" t="s">
        <v>2681</v>
      </c>
      <c r="E228" s="714"/>
      <c r="F228" s="765" t="s">
        <v>4105</v>
      </c>
      <c r="G228" s="714"/>
      <c r="H228" s="714"/>
      <c r="I228" s="547"/>
      <c r="J228" s="714"/>
      <c r="L228" s="540"/>
      <c r="M228" s="559"/>
      <c r="T228" s="558"/>
      <c r="AT228" s="543" t="s">
        <v>2681</v>
      </c>
      <c r="AU228" s="543" t="s">
        <v>85</v>
      </c>
    </row>
    <row r="229" spans="2:65" s="539" customFormat="1" ht="21.75" customHeight="1" x14ac:dyDescent="0.25">
      <c r="B229" s="557"/>
      <c r="C229" s="759" t="s">
        <v>402</v>
      </c>
      <c r="D229" s="759" t="s">
        <v>133</v>
      </c>
      <c r="E229" s="760" t="s">
        <v>4106</v>
      </c>
      <c r="F229" s="761" t="s">
        <v>4107</v>
      </c>
      <c r="G229" s="762" t="s">
        <v>194</v>
      </c>
      <c r="H229" s="763">
        <v>1</v>
      </c>
      <c r="I229" s="555"/>
      <c r="J229" s="775">
        <f>ROUND(I229*H229,2)</f>
        <v>0</v>
      </c>
      <c r="K229" s="554"/>
      <c r="L229" s="540"/>
      <c r="M229" s="553" t="s">
        <v>3</v>
      </c>
      <c r="N229" s="552" t="s">
        <v>46</v>
      </c>
      <c r="P229" s="551">
        <f>O229*H229</f>
        <v>0</v>
      </c>
      <c r="Q229" s="551">
        <v>3.6000000000000002E-4</v>
      </c>
      <c r="R229" s="551">
        <f>Q229*H229</f>
        <v>3.6000000000000002E-4</v>
      </c>
      <c r="S229" s="551">
        <v>0</v>
      </c>
      <c r="T229" s="550">
        <f>S229*H229</f>
        <v>0</v>
      </c>
      <c r="AR229" s="548" t="s">
        <v>239</v>
      </c>
      <c r="AT229" s="548" t="s">
        <v>133</v>
      </c>
      <c r="AU229" s="548" t="s">
        <v>85</v>
      </c>
      <c r="AY229" s="543" t="s">
        <v>131</v>
      </c>
      <c r="BE229" s="549">
        <f>IF(N229="základní",J229,0)</f>
        <v>0</v>
      </c>
      <c r="BF229" s="549">
        <f>IF(N229="snížená",J229,0)</f>
        <v>0</v>
      </c>
      <c r="BG229" s="549">
        <f>IF(N229="zákl. přenesená",J229,0)</f>
        <v>0</v>
      </c>
      <c r="BH229" s="549">
        <f>IF(N229="sníž. přenesená",J229,0)</f>
        <v>0</v>
      </c>
      <c r="BI229" s="549">
        <f>IF(N229="nulová",J229,0)</f>
        <v>0</v>
      </c>
      <c r="BJ229" s="543" t="s">
        <v>83</v>
      </c>
      <c r="BK229" s="549">
        <f>ROUND(I229*H229,2)</f>
        <v>0</v>
      </c>
      <c r="BL229" s="543" t="s">
        <v>239</v>
      </c>
      <c r="BM229" s="548" t="s">
        <v>4108</v>
      </c>
    </row>
    <row r="230" spans="2:65" s="539" customFormat="1" x14ac:dyDescent="0.25">
      <c r="B230" s="540"/>
      <c r="C230" s="714"/>
      <c r="D230" s="764" t="s">
        <v>2681</v>
      </c>
      <c r="E230" s="714"/>
      <c r="F230" s="765" t="s">
        <v>4109</v>
      </c>
      <c r="G230" s="714"/>
      <c r="H230" s="714"/>
      <c r="I230" s="547"/>
      <c r="J230" s="714"/>
      <c r="L230" s="540"/>
      <c r="M230" s="559"/>
      <c r="T230" s="558"/>
      <c r="AT230" s="543" t="s">
        <v>2681</v>
      </c>
      <c r="AU230" s="543" t="s">
        <v>85</v>
      </c>
    </row>
    <row r="231" spans="2:65" s="539" customFormat="1" ht="21.75" customHeight="1" x14ac:dyDescent="0.25">
      <c r="B231" s="557"/>
      <c r="C231" s="759" t="s">
        <v>406</v>
      </c>
      <c r="D231" s="759" t="s">
        <v>133</v>
      </c>
      <c r="E231" s="760" t="s">
        <v>3565</v>
      </c>
      <c r="F231" s="761" t="s">
        <v>3566</v>
      </c>
      <c r="G231" s="762" t="s">
        <v>194</v>
      </c>
      <c r="H231" s="763">
        <v>1</v>
      </c>
      <c r="I231" s="555"/>
      <c r="J231" s="775">
        <f>ROUND(I231*H231,2)</f>
        <v>0</v>
      </c>
      <c r="K231" s="554"/>
      <c r="L231" s="540"/>
      <c r="M231" s="553" t="s">
        <v>3</v>
      </c>
      <c r="N231" s="552" t="s">
        <v>46</v>
      </c>
      <c r="P231" s="551">
        <f>O231*H231</f>
        <v>0</v>
      </c>
      <c r="Q231" s="551">
        <v>4.4000000000000002E-4</v>
      </c>
      <c r="R231" s="551">
        <f>Q231*H231</f>
        <v>4.4000000000000002E-4</v>
      </c>
      <c r="S231" s="551">
        <v>0</v>
      </c>
      <c r="T231" s="550">
        <f>S231*H231</f>
        <v>0</v>
      </c>
      <c r="AR231" s="548" t="s">
        <v>239</v>
      </c>
      <c r="AT231" s="548" t="s">
        <v>133</v>
      </c>
      <c r="AU231" s="548" t="s">
        <v>85</v>
      </c>
      <c r="AY231" s="543" t="s">
        <v>131</v>
      </c>
      <c r="BE231" s="549">
        <f>IF(N231="základní",J231,0)</f>
        <v>0</v>
      </c>
      <c r="BF231" s="549">
        <f>IF(N231="snížená",J231,0)</f>
        <v>0</v>
      </c>
      <c r="BG231" s="549">
        <f>IF(N231="zákl. přenesená",J231,0)</f>
        <v>0</v>
      </c>
      <c r="BH231" s="549">
        <f>IF(N231="sníž. přenesená",J231,0)</f>
        <v>0</v>
      </c>
      <c r="BI231" s="549">
        <f>IF(N231="nulová",J231,0)</f>
        <v>0</v>
      </c>
      <c r="BJ231" s="543" t="s">
        <v>83</v>
      </c>
      <c r="BK231" s="549">
        <f>ROUND(I231*H231,2)</f>
        <v>0</v>
      </c>
      <c r="BL231" s="543" t="s">
        <v>239</v>
      </c>
      <c r="BM231" s="548" t="s">
        <v>4110</v>
      </c>
    </row>
    <row r="232" spans="2:65" s="539" customFormat="1" x14ac:dyDescent="0.25">
      <c r="B232" s="540"/>
      <c r="C232" s="714"/>
      <c r="D232" s="764" t="s">
        <v>2681</v>
      </c>
      <c r="E232" s="714"/>
      <c r="F232" s="765" t="s">
        <v>3568</v>
      </c>
      <c r="G232" s="714"/>
      <c r="H232" s="714"/>
      <c r="I232" s="547"/>
      <c r="J232" s="714"/>
      <c r="L232" s="540"/>
      <c r="M232" s="559"/>
      <c r="T232" s="558"/>
      <c r="AT232" s="543" t="s">
        <v>2681</v>
      </c>
      <c r="AU232" s="543" t="s">
        <v>85</v>
      </c>
    </row>
    <row r="233" spans="2:65" s="539" customFormat="1" ht="24.2" customHeight="1" x14ac:dyDescent="0.25">
      <c r="B233" s="557"/>
      <c r="C233" s="759" t="s">
        <v>413</v>
      </c>
      <c r="D233" s="759" t="s">
        <v>133</v>
      </c>
      <c r="E233" s="760" t="s">
        <v>4111</v>
      </c>
      <c r="F233" s="761" t="s">
        <v>4112</v>
      </c>
      <c r="G233" s="762" t="s">
        <v>194</v>
      </c>
      <c r="H233" s="763">
        <v>14</v>
      </c>
      <c r="I233" s="555"/>
      <c r="J233" s="775">
        <f>ROUND(I233*H233,2)</f>
        <v>0</v>
      </c>
      <c r="K233" s="554"/>
      <c r="L233" s="540"/>
      <c r="M233" s="553" t="s">
        <v>3</v>
      </c>
      <c r="N233" s="552" t="s">
        <v>46</v>
      </c>
      <c r="P233" s="551">
        <f>O233*H233</f>
        <v>0</v>
      </c>
      <c r="Q233" s="551">
        <v>2.1000000000000001E-4</v>
      </c>
      <c r="R233" s="551">
        <f>Q233*H233</f>
        <v>2.9399999999999999E-3</v>
      </c>
      <c r="S233" s="551">
        <v>0</v>
      </c>
      <c r="T233" s="550">
        <f>S233*H233</f>
        <v>0</v>
      </c>
      <c r="AR233" s="548" t="s">
        <v>239</v>
      </c>
      <c r="AT233" s="548" t="s">
        <v>133</v>
      </c>
      <c r="AU233" s="548" t="s">
        <v>85</v>
      </c>
      <c r="AY233" s="543" t="s">
        <v>131</v>
      </c>
      <c r="BE233" s="549">
        <f>IF(N233="základní",J233,0)</f>
        <v>0</v>
      </c>
      <c r="BF233" s="549">
        <f>IF(N233="snížená",J233,0)</f>
        <v>0</v>
      </c>
      <c r="BG233" s="549">
        <f>IF(N233="zákl. přenesená",J233,0)</f>
        <v>0</v>
      </c>
      <c r="BH233" s="549">
        <f>IF(N233="sníž. přenesená",J233,0)</f>
        <v>0</v>
      </c>
      <c r="BI233" s="549">
        <f>IF(N233="nulová",J233,0)</f>
        <v>0</v>
      </c>
      <c r="BJ233" s="543" t="s">
        <v>83</v>
      </c>
      <c r="BK233" s="549">
        <f>ROUND(I233*H233,2)</f>
        <v>0</v>
      </c>
      <c r="BL233" s="543" t="s">
        <v>239</v>
      </c>
      <c r="BM233" s="548" t="s">
        <v>4113</v>
      </c>
    </row>
    <row r="234" spans="2:65" s="539" customFormat="1" x14ac:dyDescent="0.25">
      <c r="B234" s="540"/>
      <c r="C234" s="714"/>
      <c r="D234" s="764" t="s">
        <v>2681</v>
      </c>
      <c r="E234" s="714"/>
      <c r="F234" s="765" t="s">
        <v>4114</v>
      </c>
      <c r="G234" s="714"/>
      <c r="H234" s="714"/>
      <c r="I234" s="547"/>
      <c r="J234" s="714"/>
      <c r="L234" s="540"/>
      <c r="M234" s="559"/>
      <c r="T234" s="558"/>
      <c r="AT234" s="543" t="s">
        <v>2681</v>
      </c>
      <c r="AU234" s="543" t="s">
        <v>85</v>
      </c>
    </row>
    <row r="235" spans="2:65" s="539" customFormat="1" ht="24.2" customHeight="1" x14ac:dyDescent="0.25">
      <c r="B235" s="557"/>
      <c r="C235" s="759" t="s">
        <v>419</v>
      </c>
      <c r="D235" s="759" t="s">
        <v>133</v>
      </c>
      <c r="E235" s="760" t="s">
        <v>3577</v>
      </c>
      <c r="F235" s="761" t="s">
        <v>3578</v>
      </c>
      <c r="G235" s="762" t="s">
        <v>194</v>
      </c>
      <c r="H235" s="763">
        <v>4</v>
      </c>
      <c r="I235" s="555"/>
      <c r="J235" s="775">
        <f>ROUND(I235*H235,2)</f>
        <v>0</v>
      </c>
      <c r="K235" s="554"/>
      <c r="L235" s="540"/>
      <c r="M235" s="553" t="s">
        <v>3</v>
      </c>
      <c r="N235" s="552" t="s">
        <v>46</v>
      </c>
      <c r="P235" s="551">
        <f>O235*H235</f>
        <v>0</v>
      </c>
      <c r="Q235" s="551">
        <v>2.3000000000000001E-4</v>
      </c>
      <c r="R235" s="551">
        <f>Q235*H235</f>
        <v>9.2000000000000003E-4</v>
      </c>
      <c r="S235" s="551">
        <v>0</v>
      </c>
      <c r="T235" s="550">
        <f>S235*H235</f>
        <v>0</v>
      </c>
      <c r="AR235" s="548" t="s">
        <v>239</v>
      </c>
      <c r="AT235" s="548" t="s">
        <v>133</v>
      </c>
      <c r="AU235" s="548" t="s">
        <v>85</v>
      </c>
      <c r="AY235" s="543" t="s">
        <v>131</v>
      </c>
      <c r="BE235" s="549">
        <f>IF(N235="základní",J235,0)</f>
        <v>0</v>
      </c>
      <c r="BF235" s="549">
        <f>IF(N235="snížená",J235,0)</f>
        <v>0</v>
      </c>
      <c r="BG235" s="549">
        <f>IF(N235="zákl. přenesená",J235,0)</f>
        <v>0</v>
      </c>
      <c r="BH235" s="549">
        <f>IF(N235="sníž. přenesená",J235,0)</f>
        <v>0</v>
      </c>
      <c r="BI235" s="549">
        <f>IF(N235="nulová",J235,0)</f>
        <v>0</v>
      </c>
      <c r="BJ235" s="543" t="s">
        <v>83</v>
      </c>
      <c r="BK235" s="549">
        <f>ROUND(I235*H235,2)</f>
        <v>0</v>
      </c>
      <c r="BL235" s="543" t="s">
        <v>239</v>
      </c>
      <c r="BM235" s="548" t="s">
        <v>4115</v>
      </c>
    </row>
    <row r="236" spans="2:65" s="539" customFormat="1" x14ac:dyDescent="0.25">
      <c r="B236" s="540"/>
      <c r="C236" s="714"/>
      <c r="D236" s="764" t="s">
        <v>2681</v>
      </c>
      <c r="E236" s="714"/>
      <c r="F236" s="765" t="s">
        <v>3580</v>
      </c>
      <c r="G236" s="714"/>
      <c r="H236" s="714"/>
      <c r="I236" s="547"/>
      <c r="J236" s="714"/>
      <c r="L236" s="540"/>
      <c r="M236" s="559"/>
      <c r="T236" s="558"/>
      <c r="AT236" s="543" t="s">
        <v>2681</v>
      </c>
      <c r="AU236" s="543" t="s">
        <v>85</v>
      </c>
    </row>
    <row r="237" spans="2:65" s="539" customFormat="1" ht="24.2" customHeight="1" x14ac:dyDescent="0.25">
      <c r="B237" s="557"/>
      <c r="C237" s="759" t="s">
        <v>423</v>
      </c>
      <c r="D237" s="759" t="s">
        <v>133</v>
      </c>
      <c r="E237" s="760" t="s">
        <v>4116</v>
      </c>
      <c r="F237" s="761" t="s">
        <v>4117</v>
      </c>
      <c r="G237" s="762" t="s">
        <v>194</v>
      </c>
      <c r="H237" s="763">
        <v>7</v>
      </c>
      <c r="I237" s="555"/>
      <c r="J237" s="775">
        <f>ROUND(I237*H237,2)</f>
        <v>0</v>
      </c>
      <c r="K237" s="554"/>
      <c r="L237" s="540"/>
      <c r="M237" s="553" t="s">
        <v>3</v>
      </c>
      <c r="N237" s="552" t="s">
        <v>46</v>
      </c>
      <c r="P237" s="551">
        <f>O237*H237</f>
        <v>0</v>
      </c>
      <c r="Q237" s="551">
        <v>2.5999999999999998E-4</v>
      </c>
      <c r="R237" s="551">
        <f>Q237*H237</f>
        <v>1.8199999999999998E-3</v>
      </c>
      <c r="S237" s="551">
        <v>0</v>
      </c>
      <c r="T237" s="550">
        <f>S237*H237</f>
        <v>0</v>
      </c>
      <c r="AR237" s="548" t="s">
        <v>239</v>
      </c>
      <c r="AT237" s="548" t="s">
        <v>133</v>
      </c>
      <c r="AU237" s="548" t="s">
        <v>85</v>
      </c>
      <c r="AY237" s="543" t="s">
        <v>131</v>
      </c>
      <c r="BE237" s="549">
        <f>IF(N237="základní",J237,0)</f>
        <v>0</v>
      </c>
      <c r="BF237" s="549">
        <f>IF(N237="snížená",J237,0)</f>
        <v>0</v>
      </c>
      <c r="BG237" s="549">
        <f>IF(N237="zákl. přenesená",J237,0)</f>
        <v>0</v>
      </c>
      <c r="BH237" s="549">
        <f>IF(N237="sníž. přenesená",J237,0)</f>
        <v>0</v>
      </c>
      <c r="BI237" s="549">
        <f>IF(N237="nulová",J237,0)</f>
        <v>0</v>
      </c>
      <c r="BJ237" s="543" t="s">
        <v>83</v>
      </c>
      <c r="BK237" s="549">
        <f>ROUND(I237*H237,2)</f>
        <v>0</v>
      </c>
      <c r="BL237" s="543" t="s">
        <v>239</v>
      </c>
      <c r="BM237" s="548" t="s">
        <v>4118</v>
      </c>
    </row>
    <row r="238" spans="2:65" s="539" customFormat="1" x14ac:dyDescent="0.25">
      <c r="B238" s="540"/>
      <c r="C238" s="714"/>
      <c r="D238" s="764" t="s">
        <v>2681</v>
      </c>
      <c r="E238" s="714"/>
      <c r="F238" s="765" t="s">
        <v>4119</v>
      </c>
      <c r="G238" s="714"/>
      <c r="H238" s="714"/>
      <c r="I238" s="547"/>
      <c r="J238" s="714"/>
      <c r="L238" s="540"/>
      <c r="M238" s="559"/>
      <c r="T238" s="558"/>
      <c r="AT238" s="543" t="s">
        <v>2681</v>
      </c>
      <c r="AU238" s="543" t="s">
        <v>85</v>
      </c>
    </row>
    <row r="239" spans="2:65" s="539" customFormat="1" ht="24.2" customHeight="1" x14ac:dyDescent="0.25">
      <c r="B239" s="557"/>
      <c r="C239" s="759" t="s">
        <v>428</v>
      </c>
      <c r="D239" s="759" t="s">
        <v>133</v>
      </c>
      <c r="E239" s="760" t="s">
        <v>3581</v>
      </c>
      <c r="F239" s="761" t="s">
        <v>3582</v>
      </c>
      <c r="G239" s="762" t="s">
        <v>194</v>
      </c>
      <c r="H239" s="763">
        <v>6</v>
      </c>
      <c r="I239" s="555"/>
      <c r="J239" s="775">
        <f>ROUND(I239*H239,2)</f>
        <v>0</v>
      </c>
      <c r="K239" s="554"/>
      <c r="L239" s="540"/>
      <c r="M239" s="553" t="s">
        <v>3</v>
      </c>
      <c r="N239" s="552" t="s">
        <v>46</v>
      </c>
      <c r="P239" s="551">
        <f>O239*H239</f>
        <v>0</v>
      </c>
      <c r="Q239" s="551">
        <v>1.8000000000000001E-4</v>
      </c>
      <c r="R239" s="551">
        <f>Q239*H239</f>
        <v>1.08E-3</v>
      </c>
      <c r="S239" s="551">
        <v>0</v>
      </c>
      <c r="T239" s="550">
        <f>S239*H239</f>
        <v>0</v>
      </c>
      <c r="AR239" s="548" t="s">
        <v>239</v>
      </c>
      <c r="AT239" s="548" t="s">
        <v>133</v>
      </c>
      <c r="AU239" s="548" t="s">
        <v>85</v>
      </c>
      <c r="AY239" s="543" t="s">
        <v>131</v>
      </c>
      <c r="BE239" s="549">
        <f>IF(N239="základní",J239,0)</f>
        <v>0</v>
      </c>
      <c r="BF239" s="549">
        <f>IF(N239="snížená",J239,0)</f>
        <v>0</v>
      </c>
      <c r="BG239" s="549">
        <f>IF(N239="zákl. přenesená",J239,0)</f>
        <v>0</v>
      </c>
      <c r="BH239" s="549">
        <f>IF(N239="sníž. přenesená",J239,0)</f>
        <v>0</v>
      </c>
      <c r="BI239" s="549">
        <f>IF(N239="nulová",J239,0)</f>
        <v>0</v>
      </c>
      <c r="BJ239" s="543" t="s">
        <v>83</v>
      </c>
      <c r="BK239" s="549">
        <f>ROUND(I239*H239,2)</f>
        <v>0</v>
      </c>
      <c r="BL239" s="543" t="s">
        <v>239</v>
      </c>
      <c r="BM239" s="548" t="s">
        <v>4120</v>
      </c>
    </row>
    <row r="240" spans="2:65" s="539" customFormat="1" x14ac:dyDescent="0.25">
      <c r="B240" s="540"/>
      <c r="C240" s="714"/>
      <c r="D240" s="764" t="s">
        <v>2681</v>
      </c>
      <c r="E240" s="714"/>
      <c r="F240" s="765" t="s">
        <v>3584</v>
      </c>
      <c r="G240" s="714"/>
      <c r="H240" s="714"/>
      <c r="I240" s="547"/>
      <c r="J240" s="714"/>
      <c r="L240" s="540"/>
      <c r="M240" s="559"/>
      <c r="T240" s="558"/>
      <c r="AT240" s="543" t="s">
        <v>2681</v>
      </c>
      <c r="AU240" s="543" t="s">
        <v>85</v>
      </c>
    </row>
    <row r="241" spans="2:65" s="539" customFormat="1" ht="24.2" customHeight="1" x14ac:dyDescent="0.25">
      <c r="B241" s="557"/>
      <c r="C241" s="759" t="s">
        <v>433</v>
      </c>
      <c r="D241" s="759" t="s">
        <v>133</v>
      </c>
      <c r="E241" s="760" t="s">
        <v>3601</v>
      </c>
      <c r="F241" s="761" t="s">
        <v>3602</v>
      </c>
      <c r="G241" s="762" t="s">
        <v>194</v>
      </c>
      <c r="H241" s="763">
        <v>1</v>
      </c>
      <c r="I241" s="555"/>
      <c r="J241" s="775">
        <f>ROUND(I241*H241,2)</f>
        <v>0</v>
      </c>
      <c r="K241" s="554"/>
      <c r="L241" s="540"/>
      <c r="M241" s="553" t="s">
        <v>3</v>
      </c>
      <c r="N241" s="552" t="s">
        <v>46</v>
      </c>
      <c r="P241" s="551">
        <f>O241*H241</f>
        <v>0</v>
      </c>
      <c r="Q241" s="551">
        <v>6.3000000000000003E-4</v>
      </c>
      <c r="R241" s="551">
        <f>Q241*H241</f>
        <v>6.3000000000000003E-4</v>
      </c>
      <c r="S241" s="551">
        <v>0</v>
      </c>
      <c r="T241" s="550">
        <f>S241*H241</f>
        <v>0</v>
      </c>
      <c r="AR241" s="548" t="s">
        <v>239</v>
      </c>
      <c r="AT241" s="548" t="s">
        <v>133</v>
      </c>
      <c r="AU241" s="548" t="s">
        <v>85</v>
      </c>
      <c r="AY241" s="543" t="s">
        <v>131</v>
      </c>
      <c r="BE241" s="549">
        <f>IF(N241="základní",J241,0)</f>
        <v>0</v>
      </c>
      <c r="BF241" s="549">
        <f>IF(N241="snížená",J241,0)</f>
        <v>0</v>
      </c>
      <c r="BG241" s="549">
        <f>IF(N241="zákl. přenesená",J241,0)</f>
        <v>0</v>
      </c>
      <c r="BH241" s="549">
        <f>IF(N241="sníž. přenesená",J241,0)</f>
        <v>0</v>
      </c>
      <c r="BI241" s="549">
        <f>IF(N241="nulová",J241,0)</f>
        <v>0</v>
      </c>
      <c r="BJ241" s="543" t="s">
        <v>83</v>
      </c>
      <c r="BK241" s="549">
        <f>ROUND(I241*H241,2)</f>
        <v>0</v>
      </c>
      <c r="BL241" s="543" t="s">
        <v>239</v>
      </c>
      <c r="BM241" s="548" t="s">
        <v>4121</v>
      </c>
    </row>
    <row r="242" spans="2:65" s="539" customFormat="1" ht="17.8" x14ac:dyDescent="0.25">
      <c r="B242" s="540"/>
      <c r="C242" s="714"/>
      <c r="D242" s="764" t="s">
        <v>2681</v>
      </c>
      <c r="E242" s="714"/>
      <c r="F242" s="765" t="s">
        <v>3604</v>
      </c>
      <c r="G242" s="714"/>
      <c r="H242" s="714"/>
      <c r="I242" s="547"/>
      <c r="J242" s="714"/>
      <c r="L242" s="540"/>
      <c r="M242" s="559"/>
      <c r="T242" s="558"/>
      <c r="AT242" s="543" t="s">
        <v>2681</v>
      </c>
      <c r="AU242" s="543" t="s">
        <v>85</v>
      </c>
    </row>
    <row r="243" spans="2:65" s="539" customFormat="1" ht="24.2" customHeight="1" x14ac:dyDescent="0.25">
      <c r="B243" s="557"/>
      <c r="C243" s="759" t="s">
        <v>437</v>
      </c>
      <c r="D243" s="759" t="s">
        <v>133</v>
      </c>
      <c r="E243" s="760" t="s">
        <v>4122</v>
      </c>
      <c r="F243" s="761" t="s">
        <v>4123</v>
      </c>
      <c r="G243" s="762" t="s">
        <v>148</v>
      </c>
      <c r="H243" s="763">
        <v>2.1999999999999999E-2</v>
      </c>
      <c r="I243" s="555"/>
      <c r="J243" s="775">
        <f>ROUND(I243*H243,2)</f>
        <v>0</v>
      </c>
      <c r="K243" s="554"/>
      <c r="L243" s="540"/>
      <c r="M243" s="553" t="s">
        <v>3</v>
      </c>
      <c r="N243" s="552" t="s">
        <v>46</v>
      </c>
      <c r="P243" s="551">
        <f>O243*H243</f>
        <v>0</v>
      </c>
      <c r="Q243" s="551">
        <v>0</v>
      </c>
      <c r="R243" s="551">
        <f>Q243*H243</f>
        <v>0</v>
      </c>
      <c r="S243" s="551">
        <v>0</v>
      </c>
      <c r="T243" s="550">
        <f>S243*H243</f>
        <v>0</v>
      </c>
      <c r="AR243" s="548" t="s">
        <v>239</v>
      </c>
      <c r="AT243" s="548" t="s">
        <v>133</v>
      </c>
      <c r="AU243" s="548" t="s">
        <v>85</v>
      </c>
      <c r="AY243" s="543" t="s">
        <v>131</v>
      </c>
      <c r="BE243" s="549">
        <f>IF(N243="základní",J243,0)</f>
        <v>0</v>
      </c>
      <c r="BF243" s="549">
        <f>IF(N243="snížená",J243,0)</f>
        <v>0</v>
      </c>
      <c r="BG243" s="549">
        <f>IF(N243="zákl. přenesená",J243,0)</f>
        <v>0</v>
      </c>
      <c r="BH243" s="549">
        <f>IF(N243="sníž. přenesená",J243,0)</f>
        <v>0</v>
      </c>
      <c r="BI243" s="549">
        <f>IF(N243="nulová",J243,0)</f>
        <v>0</v>
      </c>
      <c r="BJ243" s="543" t="s">
        <v>83</v>
      </c>
      <c r="BK243" s="549">
        <f>ROUND(I243*H243,2)</f>
        <v>0</v>
      </c>
      <c r="BL243" s="543" t="s">
        <v>239</v>
      </c>
      <c r="BM243" s="548" t="s">
        <v>4124</v>
      </c>
    </row>
    <row r="244" spans="2:65" s="539" customFormat="1" ht="26.65" x14ac:dyDescent="0.25">
      <c r="B244" s="540"/>
      <c r="C244" s="714"/>
      <c r="D244" s="764" t="s">
        <v>2681</v>
      </c>
      <c r="E244" s="714"/>
      <c r="F244" s="765" t="s">
        <v>4125</v>
      </c>
      <c r="G244" s="714"/>
      <c r="H244" s="714"/>
      <c r="I244" s="547"/>
      <c r="J244" s="714"/>
      <c r="L244" s="540"/>
      <c r="M244" s="559"/>
      <c r="T244" s="558"/>
      <c r="AT244" s="543" t="s">
        <v>2681</v>
      </c>
      <c r="AU244" s="543" t="s">
        <v>85</v>
      </c>
    </row>
    <row r="245" spans="2:65" s="560" customFormat="1" ht="22.8" customHeight="1" x14ac:dyDescent="0.3">
      <c r="B245" s="567"/>
      <c r="C245" s="755"/>
      <c r="D245" s="756" t="s">
        <v>74</v>
      </c>
      <c r="E245" s="758" t="s">
        <v>3645</v>
      </c>
      <c r="F245" s="758" t="s">
        <v>3646</v>
      </c>
      <c r="G245" s="755"/>
      <c r="H245" s="755"/>
      <c r="I245" s="568"/>
      <c r="J245" s="774">
        <f>BK245</f>
        <v>0</v>
      </c>
      <c r="L245" s="567"/>
      <c r="M245" s="566"/>
      <c r="P245" s="565">
        <f>SUM(P246:P261)</f>
        <v>0</v>
      </c>
      <c r="R245" s="565">
        <f>SUM(R246:R261)</f>
        <v>1.26938</v>
      </c>
      <c r="T245" s="564">
        <f>SUM(T246:T261)</f>
        <v>1.92225</v>
      </c>
      <c r="AR245" s="562" t="s">
        <v>85</v>
      </c>
      <c r="AT245" s="563" t="s">
        <v>74</v>
      </c>
      <c r="AU245" s="563" t="s">
        <v>83</v>
      </c>
      <c r="AY245" s="562" t="s">
        <v>131</v>
      </c>
      <c r="BK245" s="561">
        <f>SUM(BK246:BK261)</f>
        <v>0</v>
      </c>
    </row>
    <row r="246" spans="2:65" s="539" customFormat="1" ht="37.75" customHeight="1" x14ac:dyDescent="0.25">
      <c r="B246" s="557"/>
      <c r="C246" s="759" t="s">
        <v>442</v>
      </c>
      <c r="D246" s="759" t="s">
        <v>133</v>
      </c>
      <c r="E246" s="760" t="s">
        <v>4126</v>
      </c>
      <c r="F246" s="761" t="s">
        <v>4127</v>
      </c>
      <c r="G246" s="762" t="s">
        <v>194</v>
      </c>
      <c r="H246" s="763">
        <v>1</v>
      </c>
      <c r="I246" s="555"/>
      <c r="J246" s="775">
        <f>ROUND(I246*H246,2)</f>
        <v>0</v>
      </c>
      <c r="K246" s="554"/>
      <c r="L246" s="540"/>
      <c r="M246" s="553" t="s">
        <v>3</v>
      </c>
      <c r="N246" s="552" t="s">
        <v>46</v>
      </c>
      <c r="P246" s="551">
        <f>O246*H246</f>
        <v>0</v>
      </c>
      <c r="Q246" s="551">
        <v>1.4500000000000001E-2</v>
      </c>
      <c r="R246" s="551">
        <f>Q246*H246</f>
        <v>1.4500000000000001E-2</v>
      </c>
      <c r="S246" s="551">
        <v>0</v>
      </c>
      <c r="T246" s="550">
        <f>S246*H246</f>
        <v>0</v>
      </c>
      <c r="AR246" s="548" t="s">
        <v>239</v>
      </c>
      <c r="AT246" s="548" t="s">
        <v>133</v>
      </c>
      <c r="AU246" s="548" t="s">
        <v>85</v>
      </c>
      <c r="AY246" s="543" t="s">
        <v>131</v>
      </c>
      <c r="BE246" s="549">
        <f>IF(N246="základní",J246,0)</f>
        <v>0</v>
      </c>
      <c r="BF246" s="549">
        <f>IF(N246="snížená",J246,0)</f>
        <v>0</v>
      </c>
      <c r="BG246" s="549">
        <f>IF(N246="zákl. přenesená",J246,0)</f>
        <v>0</v>
      </c>
      <c r="BH246" s="549">
        <f>IF(N246="sníž. přenesená",J246,0)</f>
        <v>0</v>
      </c>
      <c r="BI246" s="549">
        <f>IF(N246="nulová",J246,0)</f>
        <v>0</v>
      </c>
      <c r="BJ246" s="543" t="s">
        <v>83</v>
      </c>
      <c r="BK246" s="549">
        <f>ROUND(I246*H246,2)</f>
        <v>0</v>
      </c>
      <c r="BL246" s="543" t="s">
        <v>239</v>
      </c>
      <c r="BM246" s="548" t="s">
        <v>4128</v>
      </c>
    </row>
    <row r="247" spans="2:65" s="539" customFormat="1" ht="26.65" x14ac:dyDescent="0.25">
      <c r="B247" s="540"/>
      <c r="C247" s="714"/>
      <c r="D247" s="764" t="s">
        <v>2681</v>
      </c>
      <c r="E247" s="714"/>
      <c r="F247" s="765" t="s">
        <v>4129</v>
      </c>
      <c r="G247" s="714"/>
      <c r="H247" s="714"/>
      <c r="I247" s="547"/>
      <c r="J247" s="714"/>
      <c r="L247" s="540"/>
      <c r="M247" s="559"/>
      <c r="T247" s="558"/>
      <c r="AT247" s="543" t="s">
        <v>2681</v>
      </c>
      <c r="AU247" s="543" t="s">
        <v>85</v>
      </c>
    </row>
    <row r="248" spans="2:65" s="539" customFormat="1" ht="37.75" customHeight="1" x14ac:dyDescent="0.25">
      <c r="B248" s="557"/>
      <c r="C248" s="759" t="s">
        <v>450</v>
      </c>
      <c r="D248" s="759" t="s">
        <v>133</v>
      </c>
      <c r="E248" s="760" t="s">
        <v>3648</v>
      </c>
      <c r="F248" s="761" t="s">
        <v>3649</v>
      </c>
      <c r="G248" s="762" t="s">
        <v>194</v>
      </c>
      <c r="H248" s="763">
        <v>3</v>
      </c>
      <c r="I248" s="555"/>
      <c r="J248" s="775">
        <f>ROUND(I248*H248,2)</f>
        <v>0</v>
      </c>
      <c r="K248" s="554"/>
      <c r="L248" s="540"/>
      <c r="M248" s="553" t="s">
        <v>3</v>
      </c>
      <c r="N248" s="552" t="s">
        <v>46</v>
      </c>
      <c r="P248" s="551">
        <f>O248*H248</f>
        <v>0</v>
      </c>
      <c r="Q248" s="551">
        <v>3.993E-2</v>
      </c>
      <c r="R248" s="551">
        <f>Q248*H248</f>
        <v>0.11979000000000001</v>
      </c>
      <c r="S248" s="551">
        <v>0</v>
      </c>
      <c r="T248" s="550">
        <f>S248*H248</f>
        <v>0</v>
      </c>
      <c r="AR248" s="548" t="s">
        <v>239</v>
      </c>
      <c r="AT248" s="548" t="s">
        <v>133</v>
      </c>
      <c r="AU248" s="548" t="s">
        <v>85</v>
      </c>
      <c r="AY248" s="543" t="s">
        <v>131</v>
      </c>
      <c r="BE248" s="549">
        <f>IF(N248="základní",J248,0)</f>
        <v>0</v>
      </c>
      <c r="BF248" s="549">
        <f>IF(N248="snížená",J248,0)</f>
        <v>0</v>
      </c>
      <c r="BG248" s="549">
        <f>IF(N248="zákl. přenesená",J248,0)</f>
        <v>0</v>
      </c>
      <c r="BH248" s="549">
        <f>IF(N248="sníž. přenesená",J248,0)</f>
        <v>0</v>
      </c>
      <c r="BI248" s="549">
        <f>IF(N248="nulová",J248,0)</f>
        <v>0</v>
      </c>
      <c r="BJ248" s="543" t="s">
        <v>83</v>
      </c>
      <c r="BK248" s="549">
        <f>ROUND(I248*H248,2)</f>
        <v>0</v>
      </c>
      <c r="BL248" s="543" t="s">
        <v>239</v>
      </c>
      <c r="BM248" s="548" t="s">
        <v>4130</v>
      </c>
    </row>
    <row r="249" spans="2:65" s="539" customFormat="1" ht="26.65" x14ac:dyDescent="0.25">
      <c r="B249" s="540"/>
      <c r="C249" s="714"/>
      <c r="D249" s="764" t="s">
        <v>2681</v>
      </c>
      <c r="E249" s="714"/>
      <c r="F249" s="765" t="s">
        <v>3651</v>
      </c>
      <c r="G249" s="714"/>
      <c r="H249" s="714"/>
      <c r="I249" s="547"/>
      <c r="J249" s="714"/>
      <c r="L249" s="540"/>
      <c r="M249" s="559"/>
      <c r="T249" s="558"/>
      <c r="AT249" s="543" t="s">
        <v>2681</v>
      </c>
      <c r="AU249" s="543" t="s">
        <v>85</v>
      </c>
    </row>
    <row r="250" spans="2:65" s="539" customFormat="1" ht="37.75" customHeight="1" x14ac:dyDescent="0.25">
      <c r="B250" s="557"/>
      <c r="C250" s="759" t="s">
        <v>456</v>
      </c>
      <c r="D250" s="759" t="s">
        <v>133</v>
      </c>
      <c r="E250" s="760" t="s">
        <v>4131</v>
      </c>
      <c r="F250" s="761" t="s">
        <v>4132</v>
      </c>
      <c r="G250" s="762" t="s">
        <v>194</v>
      </c>
      <c r="H250" s="763">
        <v>1</v>
      </c>
      <c r="I250" s="555"/>
      <c r="J250" s="775">
        <f>ROUND(I250*H250,2)</f>
        <v>0</v>
      </c>
      <c r="K250" s="554"/>
      <c r="L250" s="540"/>
      <c r="M250" s="553" t="s">
        <v>3</v>
      </c>
      <c r="N250" s="552" t="s">
        <v>46</v>
      </c>
      <c r="P250" s="551">
        <f>O250*H250</f>
        <v>0</v>
      </c>
      <c r="Q250" s="551">
        <v>4.5319999999999999E-2</v>
      </c>
      <c r="R250" s="551">
        <f>Q250*H250</f>
        <v>4.5319999999999999E-2</v>
      </c>
      <c r="S250" s="551">
        <v>0</v>
      </c>
      <c r="T250" s="550">
        <f>S250*H250</f>
        <v>0</v>
      </c>
      <c r="AR250" s="548" t="s">
        <v>239</v>
      </c>
      <c r="AT250" s="548" t="s">
        <v>133</v>
      </c>
      <c r="AU250" s="548" t="s">
        <v>85</v>
      </c>
      <c r="AY250" s="543" t="s">
        <v>131</v>
      </c>
      <c r="BE250" s="549">
        <f>IF(N250="základní",J250,0)</f>
        <v>0</v>
      </c>
      <c r="BF250" s="549">
        <f>IF(N250="snížená",J250,0)</f>
        <v>0</v>
      </c>
      <c r="BG250" s="549">
        <f>IF(N250="zákl. přenesená",J250,0)</f>
        <v>0</v>
      </c>
      <c r="BH250" s="549">
        <f>IF(N250="sníž. přenesená",J250,0)</f>
        <v>0</v>
      </c>
      <c r="BI250" s="549">
        <f>IF(N250="nulová",J250,0)</f>
        <v>0</v>
      </c>
      <c r="BJ250" s="543" t="s">
        <v>83</v>
      </c>
      <c r="BK250" s="549">
        <f>ROUND(I250*H250,2)</f>
        <v>0</v>
      </c>
      <c r="BL250" s="543" t="s">
        <v>239</v>
      </c>
      <c r="BM250" s="548" t="s">
        <v>4133</v>
      </c>
    </row>
    <row r="251" spans="2:65" s="539" customFormat="1" ht="26.65" x14ac:dyDescent="0.25">
      <c r="B251" s="540"/>
      <c r="C251" s="714"/>
      <c r="D251" s="764" t="s">
        <v>2681</v>
      </c>
      <c r="E251" s="714"/>
      <c r="F251" s="765" t="s">
        <v>4134</v>
      </c>
      <c r="G251" s="714"/>
      <c r="H251" s="714"/>
      <c r="I251" s="547"/>
      <c r="J251" s="714"/>
      <c r="L251" s="540"/>
      <c r="M251" s="559"/>
      <c r="T251" s="558"/>
      <c r="AT251" s="543" t="s">
        <v>2681</v>
      </c>
      <c r="AU251" s="543" t="s">
        <v>85</v>
      </c>
    </row>
    <row r="252" spans="2:65" s="539" customFormat="1" ht="37.75" customHeight="1" x14ac:dyDescent="0.25">
      <c r="B252" s="557"/>
      <c r="C252" s="759" t="s">
        <v>461</v>
      </c>
      <c r="D252" s="759" t="s">
        <v>133</v>
      </c>
      <c r="E252" s="760" t="s">
        <v>4135</v>
      </c>
      <c r="F252" s="761" t="s">
        <v>4136</v>
      </c>
      <c r="G252" s="762" t="s">
        <v>194</v>
      </c>
      <c r="H252" s="763">
        <v>13</v>
      </c>
      <c r="I252" s="555"/>
      <c r="J252" s="775">
        <f>ROUND(I252*H252,2)</f>
        <v>0</v>
      </c>
      <c r="K252" s="554"/>
      <c r="L252" s="540"/>
      <c r="M252" s="553" t="s">
        <v>3</v>
      </c>
      <c r="N252" s="552" t="s">
        <v>46</v>
      </c>
      <c r="P252" s="551">
        <f>O252*H252</f>
        <v>0</v>
      </c>
      <c r="Q252" s="551">
        <v>5.0709999999999998E-2</v>
      </c>
      <c r="R252" s="551">
        <f>Q252*H252</f>
        <v>0.65922999999999998</v>
      </c>
      <c r="S252" s="551">
        <v>0</v>
      </c>
      <c r="T252" s="550">
        <f>S252*H252</f>
        <v>0</v>
      </c>
      <c r="AR252" s="548" t="s">
        <v>239</v>
      </c>
      <c r="AT252" s="548" t="s">
        <v>133</v>
      </c>
      <c r="AU252" s="548" t="s">
        <v>85</v>
      </c>
      <c r="AY252" s="543" t="s">
        <v>131</v>
      </c>
      <c r="BE252" s="549">
        <f>IF(N252="základní",J252,0)</f>
        <v>0</v>
      </c>
      <c r="BF252" s="549">
        <f>IF(N252="snížená",J252,0)</f>
        <v>0</v>
      </c>
      <c r="BG252" s="549">
        <f>IF(N252="zákl. přenesená",J252,0)</f>
        <v>0</v>
      </c>
      <c r="BH252" s="549">
        <f>IF(N252="sníž. přenesená",J252,0)</f>
        <v>0</v>
      </c>
      <c r="BI252" s="549">
        <f>IF(N252="nulová",J252,0)</f>
        <v>0</v>
      </c>
      <c r="BJ252" s="543" t="s">
        <v>83</v>
      </c>
      <c r="BK252" s="549">
        <f>ROUND(I252*H252,2)</f>
        <v>0</v>
      </c>
      <c r="BL252" s="543" t="s">
        <v>239</v>
      </c>
      <c r="BM252" s="548" t="s">
        <v>4137</v>
      </c>
    </row>
    <row r="253" spans="2:65" s="539" customFormat="1" ht="26.65" x14ac:dyDescent="0.25">
      <c r="B253" s="540"/>
      <c r="C253" s="714"/>
      <c r="D253" s="764" t="s">
        <v>2681</v>
      </c>
      <c r="E253" s="714"/>
      <c r="F253" s="765" t="s">
        <v>4138</v>
      </c>
      <c r="G253" s="714"/>
      <c r="H253" s="714"/>
      <c r="I253" s="547"/>
      <c r="J253" s="714"/>
      <c r="L253" s="540"/>
      <c r="M253" s="559"/>
      <c r="T253" s="558"/>
      <c r="AT253" s="543" t="s">
        <v>2681</v>
      </c>
      <c r="AU253" s="543" t="s">
        <v>85</v>
      </c>
    </row>
    <row r="254" spans="2:65" s="539" customFormat="1" ht="37.75" customHeight="1" x14ac:dyDescent="0.25">
      <c r="B254" s="557"/>
      <c r="C254" s="759" t="s">
        <v>466</v>
      </c>
      <c r="D254" s="759" t="s">
        <v>133</v>
      </c>
      <c r="E254" s="760" t="s">
        <v>4139</v>
      </c>
      <c r="F254" s="761" t="s">
        <v>4140</v>
      </c>
      <c r="G254" s="762" t="s">
        <v>194</v>
      </c>
      <c r="H254" s="763">
        <v>4</v>
      </c>
      <c r="I254" s="555"/>
      <c r="J254" s="775">
        <f>ROUND(I254*H254,2)</f>
        <v>0</v>
      </c>
      <c r="K254" s="554"/>
      <c r="L254" s="540"/>
      <c r="M254" s="553" t="s">
        <v>3</v>
      </c>
      <c r="N254" s="552" t="s">
        <v>46</v>
      </c>
      <c r="P254" s="551">
        <f>O254*H254</f>
        <v>0</v>
      </c>
      <c r="Q254" s="551">
        <v>5.6099999999999997E-2</v>
      </c>
      <c r="R254" s="551">
        <f>Q254*H254</f>
        <v>0.22439999999999999</v>
      </c>
      <c r="S254" s="551">
        <v>0</v>
      </c>
      <c r="T254" s="550">
        <f>S254*H254</f>
        <v>0</v>
      </c>
      <c r="AR254" s="548" t="s">
        <v>239</v>
      </c>
      <c r="AT254" s="548" t="s">
        <v>133</v>
      </c>
      <c r="AU254" s="548" t="s">
        <v>85</v>
      </c>
      <c r="AY254" s="543" t="s">
        <v>131</v>
      </c>
      <c r="BE254" s="549">
        <f>IF(N254="základní",J254,0)</f>
        <v>0</v>
      </c>
      <c r="BF254" s="549">
        <f>IF(N254="snížená",J254,0)</f>
        <v>0</v>
      </c>
      <c r="BG254" s="549">
        <f>IF(N254="zákl. přenesená",J254,0)</f>
        <v>0</v>
      </c>
      <c r="BH254" s="549">
        <f>IF(N254="sníž. přenesená",J254,0)</f>
        <v>0</v>
      </c>
      <c r="BI254" s="549">
        <f>IF(N254="nulová",J254,0)</f>
        <v>0</v>
      </c>
      <c r="BJ254" s="543" t="s">
        <v>83</v>
      </c>
      <c r="BK254" s="549">
        <f>ROUND(I254*H254,2)</f>
        <v>0</v>
      </c>
      <c r="BL254" s="543" t="s">
        <v>239</v>
      </c>
      <c r="BM254" s="548" t="s">
        <v>4141</v>
      </c>
    </row>
    <row r="255" spans="2:65" s="539" customFormat="1" ht="26.65" x14ac:dyDescent="0.25">
      <c r="B255" s="540"/>
      <c r="C255" s="714"/>
      <c r="D255" s="764" t="s">
        <v>2681</v>
      </c>
      <c r="E255" s="714"/>
      <c r="F255" s="765" t="s">
        <v>4142</v>
      </c>
      <c r="G255" s="714"/>
      <c r="H255" s="714"/>
      <c r="I255" s="547"/>
      <c r="J255" s="714"/>
      <c r="L255" s="540"/>
      <c r="M255" s="559"/>
      <c r="T255" s="558"/>
      <c r="AT255" s="543" t="s">
        <v>2681</v>
      </c>
      <c r="AU255" s="543" t="s">
        <v>85</v>
      </c>
    </row>
    <row r="256" spans="2:65" s="539" customFormat="1" ht="37.75" customHeight="1" x14ac:dyDescent="0.25">
      <c r="B256" s="557"/>
      <c r="C256" s="759" t="s">
        <v>471</v>
      </c>
      <c r="D256" s="759" t="s">
        <v>133</v>
      </c>
      <c r="E256" s="760" t="s">
        <v>4143</v>
      </c>
      <c r="F256" s="761" t="s">
        <v>4144</v>
      </c>
      <c r="G256" s="762" t="s">
        <v>194</v>
      </c>
      <c r="H256" s="763">
        <v>3</v>
      </c>
      <c r="I256" s="555"/>
      <c r="J256" s="775">
        <f>ROUND(I256*H256,2)</f>
        <v>0</v>
      </c>
      <c r="K256" s="554"/>
      <c r="L256" s="540"/>
      <c r="M256" s="553" t="s">
        <v>3</v>
      </c>
      <c r="N256" s="552" t="s">
        <v>46</v>
      </c>
      <c r="P256" s="551">
        <f>O256*H256</f>
        <v>0</v>
      </c>
      <c r="Q256" s="551">
        <v>6.6879999999999995E-2</v>
      </c>
      <c r="R256" s="551">
        <f>Q256*H256</f>
        <v>0.20063999999999999</v>
      </c>
      <c r="S256" s="551">
        <v>0</v>
      </c>
      <c r="T256" s="550">
        <f>S256*H256</f>
        <v>0</v>
      </c>
      <c r="AR256" s="548" t="s">
        <v>239</v>
      </c>
      <c r="AT256" s="548" t="s">
        <v>133</v>
      </c>
      <c r="AU256" s="548" t="s">
        <v>85</v>
      </c>
      <c r="AY256" s="543" t="s">
        <v>131</v>
      </c>
      <c r="BE256" s="549">
        <f>IF(N256="základní",J256,0)</f>
        <v>0</v>
      </c>
      <c r="BF256" s="549">
        <f>IF(N256="snížená",J256,0)</f>
        <v>0</v>
      </c>
      <c r="BG256" s="549">
        <f>IF(N256="zákl. přenesená",J256,0)</f>
        <v>0</v>
      </c>
      <c r="BH256" s="549">
        <f>IF(N256="sníž. přenesená",J256,0)</f>
        <v>0</v>
      </c>
      <c r="BI256" s="549">
        <f>IF(N256="nulová",J256,0)</f>
        <v>0</v>
      </c>
      <c r="BJ256" s="543" t="s">
        <v>83</v>
      </c>
      <c r="BK256" s="549">
        <f>ROUND(I256*H256,2)</f>
        <v>0</v>
      </c>
      <c r="BL256" s="543" t="s">
        <v>239</v>
      </c>
      <c r="BM256" s="548" t="s">
        <v>4145</v>
      </c>
    </row>
    <row r="257" spans="2:65" s="539" customFormat="1" ht="26.65" x14ac:dyDescent="0.25">
      <c r="B257" s="540"/>
      <c r="C257" s="714"/>
      <c r="D257" s="764" t="s">
        <v>2681</v>
      </c>
      <c r="E257" s="714"/>
      <c r="F257" s="765" t="s">
        <v>4146</v>
      </c>
      <c r="G257" s="714"/>
      <c r="H257" s="714"/>
      <c r="I257" s="547"/>
      <c r="J257" s="714"/>
      <c r="L257" s="540"/>
      <c r="M257" s="559"/>
      <c r="T257" s="558"/>
      <c r="AT257" s="543" t="s">
        <v>2681</v>
      </c>
      <c r="AU257" s="543" t="s">
        <v>85</v>
      </c>
    </row>
    <row r="258" spans="2:65" s="539" customFormat="1" ht="24.2" customHeight="1" x14ac:dyDescent="0.25">
      <c r="B258" s="557"/>
      <c r="C258" s="759" t="s">
        <v>476</v>
      </c>
      <c r="D258" s="759" t="s">
        <v>133</v>
      </c>
      <c r="E258" s="760" t="s">
        <v>4147</v>
      </c>
      <c r="F258" s="761" t="s">
        <v>4148</v>
      </c>
      <c r="G258" s="762" t="s">
        <v>194</v>
      </c>
      <c r="H258" s="763">
        <v>25</v>
      </c>
      <c r="I258" s="555"/>
      <c r="J258" s="775">
        <f>ROUND(I258*H258,2)</f>
        <v>0</v>
      </c>
      <c r="K258" s="554"/>
      <c r="L258" s="540"/>
      <c r="M258" s="553" t="s">
        <v>3</v>
      </c>
      <c r="N258" s="552" t="s">
        <v>46</v>
      </c>
      <c r="P258" s="551">
        <f>O258*H258</f>
        <v>0</v>
      </c>
      <c r="Q258" s="551">
        <v>2.2000000000000001E-4</v>
      </c>
      <c r="R258" s="551">
        <f>Q258*H258</f>
        <v>5.5000000000000005E-3</v>
      </c>
      <c r="S258" s="551">
        <v>7.689E-2</v>
      </c>
      <c r="T258" s="550">
        <f>S258*H258</f>
        <v>1.92225</v>
      </c>
      <c r="AR258" s="548" t="s">
        <v>239</v>
      </c>
      <c r="AT258" s="548" t="s">
        <v>133</v>
      </c>
      <c r="AU258" s="548" t="s">
        <v>85</v>
      </c>
      <c r="AY258" s="543" t="s">
        <v>131</v>
      </c>
      <c r="BE258" s="549">
        <f>IF(N258="základní",J258,0)</f>
        <v>0</v>
      </c>
      <c r="BF258" s="549">
        <f>IF(N258="snížená",J258,0)</f>
        <v>0</v>
      </c>
      <c r="BG258" s="549">
        <f>IF(N258="zákl. přenesená",J258,0)</f>
        <v>0</v>
      </c>
      <c r="BH258" s="549">
        <f>IF(N258="sníž. přenesená",J258,0)</f>
        <v>0</v>
      </c>
      <c r="BI258" s="549">
        <f>IF(N258="nulová",J258,0)</f>
        <v>0</v>
      </c>
      <c r="BJ258" s="543" t="s">
        <v>83</v>
      </c>
      <c r="BK258" s="549">
        <f>ROUND(I258*H258,2)</f>
        <v>0</v>
      </c>
      <c r="BL258" s="543" t="s">
        <v>239</v>
      </c>
      <c r="BM258" s="548" t="s">
        <v>4149</v>
      </c>
    </row>
    <row r="259" spans="2:65" s="539" customFormat="1" ht="17.8" x14ac:dyDescent="0.25">
      <c r="B259" s="540"/>
      <c r="C259" s="714"/>
      <c r="D259" s="764" t="s">
        <v>2681</v>
      </c>
      <c r="E259" s="714"/>
      <c r="F259" s="765" t="s">
        <v>4150</v>
      </c>
      <c r="G259" s="714"/>
      <c r="H259" s="714"/>
      <c r="I259" s="547"/>
      <c r="J259" s="714"/>
      <c r="L259" s="540"/>
      <c r="M259" s="559"/>
      <c r="T259" s="558"/>
      <c r="AT259" s="543" t="s">
        <v>2681</v>
      </c>
      <c r="AU259" s="543" t="s">
        <v>85</v>
      </c>
    </row>
    <row r="260" spans="2:65" s="539" customFormat="1" ht="24.2" customHeight="1" x14ac:dyDescent="0.25">
      <c r="B260" s="557"/>
      <c r="C260" s="759" t="s">
        <v>482</v>
      </c>
      <c r="D260" s="759" t="s">
        <v>133</v>
      </c>
      <c r="E260" s="760" t="s">
        <v>4151</v>
      </c>
      <c r="F260" s="761" t="s">
        <v>4152</v>
      </c>
      <c r="G260" s="762" t="s">
        <v>148</v>
      </c>
      <c r="H260" s="763">
        <v>1.2689999999999999</v>
      </c>
      <c r="I260" s="555"/>
      <c r="J260" s="775">
        <f>ROUND(I260*H260,2)</f>
        <v>0</v>
      </c>
      <c r="K260" s="554"/>
      <c r="L260" s="540"/>
      <c r="M260" s="553" t="s">
        <v>3</v>
      </c>
      <c r="N260" s="552" t="s">
        <v>46</v>
      </c>
      <c r="P260" s="551">
        <f>O260*H260</f>
        <v>0</v>
      </c>
      <c r="Q260" s="551">
        <v>0</v>
      </c>
      <c r="R260" s="551">
        <f>Q260*H260</f>
        <v>0</v>
      </c>
      <c r="S260" s="551">
        <v>0</v>
      </c>
      <c r="T260" s="550">
        <f>S260*H260</f>
        <v>0</v>
      </c>
      <c r="AR260" s="548" t="s">
        <v>239</v>
      </c>
      <c r="AT260" s="548" t="s">
        <v>133</v>
      </c>
      <c r="AU260" s="548" t="s">
        <v>85</v>
      </c>
      <c r="AY260" s="543" t="s">
        <v>131</v>
      </c>
      <c r="BE260" s="549">
        <f>IF(N260="základní",J260,0)</f>
        <v>0</v>
      </c>
      <c r="BF260" s="549">
        <f>IF(N260="snížená",J260,0)</f>
        <v>0</v>
      </c>
      <c r="BG260" s="549">
        <f>IF(N260="zákl. přenesená",J260,0)</f>
        <v>0</v>
      </c>
      <c r="BH260" s="549">
        <f>IF(N260="sníž. přenesená",J260,0)</f>
        <v>0</v>
      </c>
      <c r="BI260" s="549">
        <f>IF(N260="nulová",J260,0)</f>
        <v>0</v>
      </c>
      <c r="BJ260" s="543" t="s">
        <v>83</v>
      </c>
      <c r="BK260" s="549">
        <f>ROUND(I260*H260,2)</f>
        <v>0</v>
      </c>
      <c r="BL260" s="543" t="s">
        <v>239</v>
      </c>
      <c r="BM260" s="548" t="s">
        <v>4153</v>
      </c>
    </row>
    <row r="261" spans="2:65" s="539" customFormat="1" ht="26.65" x14ac:dyDescent="0.25">
      <c r="B261" s="540"/>
      <c r="C261" s="714"/>
      <c r="D261" s="764" t="s">
        <v>2681</v>
      </c>
      <c r="E261" s="714"/>
      <c r="F261" s="765" t="s">
        <v>4154</v>
      </c>
      <c r="G261" s="714"/>
      <c r="H261" s="714"/>
      <c r="I261" s="547"/>
      <c r="J261" s="714"/>
      <c r="L261" s="540"/>
      <c r="M261" s="559"/>
      <c r="T261" s="558"/>
      <c r="AT261" s="543" t="s">
        <v>2681</v>
      </c>
      <c r="AU261" s="543" t="s">
        <v>85</v>
      </c>
    </row>
    <row r="262" spans="2:65" s="560" customFormat="1" ht="22.8" customHeight="1" x14ac:dyDescent="0.3">
      <c r="B262" s="567"/>
      <c r="C262" s="755"/>
      <c r="D262" s="756" t="s">
        <v>74</v>
      </c>
      <c r="E262" s="758" t="s">
        <v>361</v>
      </c>
      <c r="F262" s="758" t="s">
        <v>362</v>
      </c>
      <c r="G262" s="755"/>
      <c r="H262" s="755"/>
      <c r="I262" s="568"/>
      <c r="J262" s="774">
        <f>BK262</f>
        <v>0</v>
      </c>
      <c r="L262" s="567"/>
      <c r="M262" s="566"/>
      <c r="P262" s="565">
        <f>SUM(P263:P268)</f>
        <v>0</v>
      </c>
      <c r="R262" s="565">
        <f>SUM(R263:R268)</f>
        <v>1.5000000000000001E-2</v>
      </c>
      <c r="T262" s="564">
        <f>SUM(T263:T268)</f>
        <v>0</v>
      </c>
      <c r="AR262" s="562" t="s">
        <v>85</v>
      </c>
      <c r="AT262" s="563" t="s">
        <v>74</v>
      </c>
      <c r="AU262" s="563" t="s">
        <v>83</v>
      </c>
      <c r="AY262" s="562" t="s">
        <v>131</v>
      </c>
      <c r="BK262" s="561">
        <f>SUM(BK263:BK268)</f>
        <v>0</v>
      </c>
    </row>
    <row r="263" spans="2:65" s="539" customFormat="1" ht="24.2" customHeight="1" x14ac:dyDescent="0.25">
      <c r="B263" s="557"/>
      <c r="C263" s="759" t="s">
        <v>483</v>
      </c>
      <c r="D263" s="759" t="s">
        <v>133</v>
      </c>
      <c r="E263" s="760" t="s">
        <v>3668</v>
      </c>
      <c r="F263" s="761" t="s">
        <v>3669</v>
      </c>
      <c r="G263" s="762" t="s">
        <v>1164</v>
      </c>
      <c r="H263" s="763">
        <v>250</v>
      </c>
      <c r="I263" s="555"/>
      <c r="J263" s="775">
        <f>ROUND(I263*H263,2)</f>
        <v>0</v>
      </c>
      <c r="K263" s="554"/>
      <c r="L263" s="540"/>
      <c r="M263" s="553" t="s">
        <v>3</v>
      </c>
      <c r="N263" s="552" t="s">
        <v>46</v>
      </c>
      <c r="P263" s="551">
        <f>O263*H263</f>
        <v>0</v>
      </c>
      <c r="Q263" s="551">
        <v>6.0000000000000002E-5</v>
      </c>
      <c r="R263" s="551">
        <f>Q263*H263</f>
        <v>1.5000000000000001E-2</v>
      </c>
      <c r="S263" s="551">
        <v>0</v>
      </c>
      <c r="T263" s="550">
        <f>S263*H263</f>
        <v>0</v>
      </c>
      <c r="AR263" s="548" t="s">
        <v>239</v>
      </c>
      <c r="AT263" s="548" t="s">
        <v>133</v>
      </c>
      <c r="AU263" s="548" t="s">
        <v>85</v>
      </c>
      <c r="AY263" s="543" t="s">
        <v>131</v>
      </c>
      <c r="BE263" s="549">
        <f>IF(N263="základní",J263,0)</f>
        <v>0</v>
      </c>
      <c r="BF263" s="549">
        <f>IF(N263="snížená",J263,0)</f>
        <v>0</v>
      </c>
      <c r="BG263" s="549">
        <f>IF(N263="zákl. přenesená",J263,0)</f>
        <v>0</v>
      </c>
      <c r="BH263" s="549">
        <f>IF(N263="sníž. přenesená",J263,0)</f>
        <v>0</v>
      </c>
      <c r="BI263" s="549">
        <f>IF(N263="nulová",J263,0)</f>
        <v>0</v>
      </c>
      <c r="BJ263" s="543" t="s">
        <v>83</v>
      </c>
      <c r="BK263" s="549">
        <f>ROUND(I263*H263,2)</f>
        <v>0</v>
      </c>
      <c r="BL263" s="543" t="s">
        <v>239</v>
      </c>
      <c r="BM263" s="548" t="s">
        <v>4155</v>
      </c>
    </row>
    <row r="264" spans="2:65" s="539" customFormat="1" ht="17.8" x14ac:dyDescent="0.25">
      <c r="B264" s="540"/>
      <c r="C264" s="714"/>
      <c r="D264" s="764" t="s">
        <v>2681</v>
      </c>
      <c r="E264" s="714"/>
      <c r="F264" s="765" t="s">
        <v>3671</v>
      </c>
      <c r="G264" s="714"/>
      <c r="H264" s="714"/>
      <c r="I264" s="547"/>
      <c r="J264" s="714"/>
      <c r="L264" s="540"/>
      <c r="M264" s="559"/>
      <c r="T264" s="558"/>
      <c r="AT264" s="543" t="s">
        <v>2681</v>
      </c>
      <c r="AU264" s="543" t="s">
        <v>85</v>
      </c>
    </row>
    <row r="265" spans="2:65" s="539" customFormat="1" ht="16.5" customHeight="1" x14ac:dyDescent="0.25">
      <c r="B265" s="557"/>
      <c r="C265" s="766" t="s">
        <v>484</v>
      </c>
      <c r="D265" s="766" t="s">
        <v>145</v>
      </c>
      <c r="E265" s="767" t="s">
        <v>3673</v>
      </c>
      <c r="F265" s="768" t="s">
        <v>3676</v>
      </c>
      <c r="G265" s="769" t="s">
        <v>201</v>
      </c>
      <c r="H265" s="770">
        <v>1</v>
      </c>
      <c r="I265" s="573"/>
      <c r="J265" s="776">
        <f>ROUND(I265*H265,2)</f>
        <v>0</v>
      </c>
      <c r="K265" s="572"/>
      <c r="L265" s="571"/>
      <c r="M265" s="570" t="s">
        <v>3</v>
      </c>
      <c r="N265" s="569" t="s">
        <v>46</v>
      </c>
      <c r="P265" s="551">
        <f>O265*H265</f>
        <v>0</v>
      </c>
      <c r="Q265" s="551">
        <v>0</v>
      </c>
      <c r="R265" s="551">
        <f>Q265*H265</f>
        <v>0</v>
      </c>
      <c r="S265" s="551">
        <v>0</v>
      </c>
      <c r="T265" s="550">
        <f>S265*H265</f>
        <v>0</v>
      </c>
      <c r="AR265" s="548" t="s">
        <v>245</v>
      </c>
      <c r="AT265" s="548" t="s">
        <v>145</v>
      </c>
      <c r="AU265" s="548" t="s">
        <v>85</v>
      </c>
      <c r="AY265" s="543" t="s">
        <v>131</v>
      </c>
      <c r="BE265" s="549">
        <f>IF(N265="základní",J265,0)</f>
        <v>0</v>
      </c>
      <c r="BF265" s="549">
        <f>IF(N265="snížená",J265,0)</f>
        <v>0</v>
      </c>
      <c r="BG265" s="549">
        <f>IF(N265="zákl. přenesená",J265,0)</f>
        <v>0</v>
      </c>
      <c r="BH265" s="549">
        <f>IF(N265="sníž. přenesená",J265,0)</f>
        <v>0</v>
      </c>
      <c r="BI265" s="549">
        <f>IF(N265="nulová",J265,0)</f>
        <v>0</v>
      </c>
      <c r="BJ265" s="543" t="s">
        <v>83</v>
      </c>
      <c r="BK265" s="549">
        <f>ROUND(I265*H265,2)</f>
        <v>0</v>
      </c>
      <c r="BL265" s="543" t="s">
        <v>239</v>
      </c>
      <c r="BM265" s="548" t="s">
        <v>4156</v>
      </c>
    </row>
    <row r="266" spans="2:65" s="539" customFormat="1" x14ac:dyDescent="0.25">
      <c r="B266" s="540"/>
      <c r="C266" s="714"/>
      <c r="D266" s="764" t="s">
        <v>2681</v>
      </c>
      <c r="E266" s="714"/>
      <c r="F266" s="765" t="s">
        <v>3676</v>
      </c>
      <c r="G266" s="714"/>
      <c r="H266" s="714"/>
      <c r="I266" s="547"/>
      <c r="J266" s="714"/>
      <c r="L266" s="540"/>
      <c r="M266" s="559"/>
      <c r="T266" s="558"/>
      <c r="AT266" s="543" t="s">
        <v>2681</v>
      </c>
      <c r="AU266" s="543" t="s">
        <v>85</v>
      </c>
    </row>
    <row r="267" spans="2:65" s="539" customFormat="1" ht="24.2" customHeight="1" x14ac:dyDescent="0.25">
      <c r="B267" s="557"/>
      <c r="C267" s="759" t="s">
        <v>486</v>
      </c>
      <c r="D267" s="759" t="s">
        <v>133</v>
      </c>
      <c r="E267" s="760" t="s">
        <v>443</v>
      </c>
      <c r="F267" s="761" t="s">
        <v>3687</v>
      </c>
      <c r="G267" s="762" t="s">
        <v>148</v>
      </c>
      <c r="H267" s="763">
        <v>1.4999999999999999E-2</v>
      </c>
      <c r="I267" s="555"/>
      <c r="J267" s="775">
        <f>ROUND(I267*H267,2)</f>
        <v>0</v>
      </c>
      <c r="K267" s="554"/>
      <c r="L267" s="540"/>
      <c r="M267" s="553" t="s">
        <v>3</v>
      </c>
      <c r="N267" s="552" t="s">
        <v>46</v>
      </c>
      <c r="P267" s="551">
        <f>O267*H267</f>
        <v>0</v>
      </c>
      <c r="Q267" s="551">
        <v>0</v>
      </c>
      <c r="R267" s="551">
        <f>Q267*H267</f>
        <v>0</v>
      </c>
      <c r="S267" s="551">
        <v>0</v>
      </c>
      <c r="T267" s="550">
        <f>S267*H267</f>
        <v>0</v>
      </c>
      <c r="AR267" s="548" t="s">
        <v>239</v>
      </c>
      <c r="AT267" s="548" t="s">
        <v>133</v>
      </c>
      <c r="AU267" s="548" t="s">
        <v>85</v>
      </c>
      <c r="AY267" s="543" t="s">
        <v>131</v>
      </c>
      <c r="BE267" s="549">
        <f>IF(N267="základní",J267,0)</f>
        <v>0</v>
      </c>
      <c r="BF267" s="549">
        <f>IF(N267="snížená",J267,0)</f>
        <v>0</v>
      </c>
      <c r="BG267" s="549">
        <f>IF(N267="zákl. přenesená",J267,0)</f>
        <v>0</v>
      </c>
      <c r="BH267" s="549">
        <f>IF(N267="sníž. přenesená",J267,0)</f>
        <v>0</v>
      </c>
      <c r="BI267" s="549">
        <f>IF(N267="nulová",J267,0)</f>
        <v>0</v>
      </c>
      <c r="BJ267" s="543" t="s">
        <v>83</v>
      </c>
      <c r="BK267" s="549">
        <f>ROUND(I267*H267,2)</f>
        <v>0</v>
      </c>
      <c r="BL267" s="543" t="s">
        <v>239</v>
      </c>
      <c r="BM267" s="548" t="s">
        <v>4157</v>
      </c>
    </row>
    <row r="268" spans="2:65" s="539" customFormat="1" ht="26.65" x14ac:dyDescent="0.25">
      <c r="B268" s="540"/>
      <c r="C268" s="714"/>
      <c r="D268" s="764" t="s">
        <v>2681</v>
      </c>
      <c r="E268" s="714"/>
      <c r="F268" s="765" t="s">
        <v>444</v>
      </c>
      <c r="G268" s="714"/>
      <c r="H268" s="714"/>
      <c r="I268" s="547"/>
      <c r="J268" s="714"/>
      <c r="L268" s="540"/>
      <c r="M268" s="559"/>
      <c r="T268" s="558"/>
      <c r="AT268" s="543" t="s">
        <v>2681</v>
      </c>
      <c r="AU268" s="543" t="s">
        <v>85</v>
      </c>
    </row>
    <row r="269" spans="2:65" s="560" customFormat="1" ht="22.8" customHeight="1" x14ac:dyDescent="0.3">
      <c r="B269" s="567"/>
      <c r="C269" s="755"/>
      <c r="D269" s="756" t="s">
        <v>74</v>
      </c>
      <c r="E269" s="758" t="s">
        <v>3689</v>
      </c>
      <c r="F269" s="758" t="s">
        <v>3690</v>
      </c>
      <c r="G269" s="755"/>
      <c r="H269" s="755"/>
      <c r="I269" s="568"/>
      <c r="J269" s="774">
        <f>BK269</f>
        <v>0</v>
      </c>
      <c r="L269" s="567"/>
      <c r="M269" s="566"/>
      <c r="P269" s="565">
        <f>SUM(P270:P277)</f>
        <v>0</v>
      </c>
      <c r="R269" s="565">
        <f>SUM(R270:R277)</f>
        <v>0.04</v>
      </c>
      <c r="T269" s="564">
        <f>SUM(T270:T277)</f>
        <v>0</v>
      </c>
      <c r="AR269" s="562" t="s">
        <v>85</v>
      </c>
      <c r="AT269" s="563" t="s">
        <v>74</v>
      </c>
      <c r="AU269" s="563" t="s">
        <v>83</v>
      </c>
      <c r="AY269" s="562" t="s">
        <v>131</v>
      </c>
      <c r="BK269" s="561">
        <f>SUM(BK270:BK277)</f>
        <v>0</v>
      </c>
    </row>
    <row r="270" spans="2:65" s="539" customFormat="1" ht="24.2" customHeight="1" x14ac:dyDescent="0.25">
      <c r="B270" s="557"/>
      <c r="C270" s="759" t="s">
        <v>453</v>
      </c>
      <c r="D270" s="759" t="s">
        <v>133</v>
      </c>
      <c r="E270" s="760" t="s">
        <v>3692</v>
      </c>
      <c r="F270" s="761" t="s">
        <v>3693</v>
      </c>
      <c r="G270" s="762" t="s">
        <v>278</v>
      </c>
      <c r="H270" s="763">
        <v>288</v>
      </c>
      <c r="I270" s="555"/>
      <c r="J270" s="775">
        <f>ROUND(I270*H270,2)</f>
        <v>0</v>
      </c>
      <c r="K270" s="554"/>
      <c r="L270" s="540"/>
      <c r="M270" s="553" t="s">
        <v>3</v>
      </c>
      <c r="N270" s="552" t="s">
        <v>46</v>
      </c>
      <c r="P270" s="551">
        <f>O270*H270</f>
        <v>0</v>
      </c>
      <c r="Q270" s="551">
        <v>0</v>
      </c>
      <c r="R270" s="551">
        <f>Q270*H270</f>
        <v>0</v>
      </c>
      <c r="S270" s="551">
        <v>0</v>
      </c>
      <c r="T270" s="550">
        <f>S270*H270</f>
        <v>0</v>
      </c>
      <c r="AR270" s="548" t="s">
        <v>239</v>
      </c>
      <c r="AT270" s="548" t="s">
        <v>133</v>
      </c>
      <c r="AU270" s="548" t="s">
        <v>85</v>
      </c>
      <c r="AY270" s="543" t="s">
        <v>131</v>
      </c>
      <c r="BE270" s="549">
        <f>IF(N270="základní",J270,0)</f>
        <v>0</v>
      </c>
      <c r="BF270" s="549">
        <f>IF(N270="snížená",J270,0)</f>
        <v>0</v>
      </c>
      <c r="BG270" s="549">
        <f>IF(N270="zákl. přenesená",J270,0)</f>
        <v>0</v>
      </c>
      <c r="BH270" s="549">
        <f>IF(N270="sníž. přenesená",J270,0)</f>
        <v>0</v>
      </c>
      <c r="BI270" s="549">
        <f>IF(N270="nulová",J270,0)</f>
        <v>0</v>
      </c>
      <c r="BJ270" s="543" t="s">
        <v>83</v>
      </c>
      <c r="BK270" s="549">
        <f>ROUND(I270*H270,2)</f>
        <v>0</v>
      </c>
      <c r="BL270" s="543" t="s">
        <v>239</v>
      </c>
      <c r="BM270" s="548" t="s">
        <v>4158</v>
      </c>
    </row>
    <row r="271" spans="2:65" s="539" customFormat="1" ht="17.8" x14ac:dyDescent="0.25">
      <c r="B271" s="540"/>
      <c r="C271" s="714"/>
      <c r="D271" s="764" t="s">
        <v>2681</v>
      </c>
      <c r="E271" s="714"/>
      <c r="F271" s="765" t="s">
        <v>3695</v>
      </c>
      <c r="G271" s="714"/>
      <c r="H271" s="714"/>
      <c r="I271" s="547"/>
      <c r="J271" s="714"/>
      <c r="L271" s="540"/>
      <c r="M271" s="559"/>
      <c r="T271" s="558"/>
      <c r="AT271" s="543" t="s">
        <v>2681</v>
      </c>
      <c r="AU271" s="543" t="s">
        <v>85</v>
      </c>
    </row>
    <row r="272" spans="2:65" s="539" customFormat="1" ht="24.2" customHeight="1" x14ac:dyDescent="0.25">
      <c r="B272" s="557"/>
      <c r="C272" s="766" t="s">
        <v>832</v>
      </c>
      <c r="D272" s="766" t="s">
        <v>145</v>
      </c>
      <c r="E272" s="767" t="s">
        <v>3976</v>
      </c>
      <c r="F272" s="768" t="s">
        <v>3977</v>
      </c>
      <c r="G272" s="769" t="s">
        <v>1164</v>
      </c>
      <c r="H272" s="770">
        <v>30</v>
      </c>
      <c r="I272" s="573"/>
      <c r="J272" s="776">
        <f>ROUND(I272*H272,2)</f>
        <v>0</v>
      </c>
      <c r="K272" s="572"/>
      <c r="L272" s="571"/>
      <c r="M272" s="570" t="s">
        <v>3</v>
      </c>
      <c r="N272" s="569" t="s">
        <v>46</v>
      </c>
      <c r="P272" s="551">
        <f>O272*H272</f>
        <v>0</v>
      </c>
      <c r="Q272" s="551">
        <v>1E-3</v>
      </c>
      <c r="R272" s="551">
        <f>Q272*H272</f>
        <v>0.03</v>
      </c>
      <c r="S272" s="551">
        <v>0</v>
      </c>
      <c r="T272" s="550">
        <f>S272*H272</f>
        <v>0</v>
      </c>
      <c r="AR272" s="548" t="s">
        <v>245</v>
      </c>
      <c r="AT272" s="548" t="s">
        <v>145</v>
      </c>
      <c r="AU272" s="548" t="s">
        <v>85</v>
      </c>
      <c r="AY272" s="543" t="s">
        <v>131</v>
      </c>
      <c r="BE272" s="549">
        <f>IF(N272="základní",J272,0)</f>
        <v>0</v>
      </c>
      <c r="BF272" s="549">
        <f>IF(N272="snížená",J272,0)</f>
        <v>0</v>
      </c>
      <c r="BG272" s="549">
        <f>IF(N272="zákl. přenesená",J272,0)</f>
        <v>0</v>
      </c>
      <c r="BH272" s="549">
        <f>IF(N272="sníž. přenesená",J272,0)</f>
        <v>0</v>
      </c>
      <c r="BI272" s="549">
        <f>IF(N272="nulová",J272,0)</f>
        <v>0</v>
      </c>
      <c r="BJ272" s="543" t="s">
        <v>83</v>
      </c>
      <c r="BK272" s="549">
        <f>ROUND(I272*H272,2)</f>
        <v>0</v>
      </c>
      <c r="BL272" s="543" t="s">
        <v>239</v>
      </c>
      <c r="BM272" s="548" t="s">
        <v>4159</v>
      </c>
    </row>
    <row r="273" spans="2:65" s="539" customFormat="1" x14ac:dyDescent="0.25">
      <c r="B273" s="540"/>
      <c r="C273" s="714"/>
      <c r="D273" s="764" t="s">
        <v>2681</v>
      </c>
      <c r="E273" s="714"/>
      <c r="F273" s="765" t="s">
        <v>3977</v>
      </c>
      <c r="G273" s="714"/>
      <c r="H273" s="714"/>
      <c r="I273" s="547"/>
      <c r="J273" s="714"/>
      <c r="L273" s="540"/>
      <c r="M273" s="559"/>
      <c r="T273" s="558"/>
      <c r="AT273" s="543" t="s">
        <v>2681</v>
      </c>
      <c r="AU273" s="543" t="s">
        <v>85</v>
      </c>
    </row>
    <row r="274" spans="2:65" s="539" customFormat="1" ht="24.2" customHeight="1" x14ac:dyDescent="0.25">
      <c r="B274" s="557"/>
      <c r="C274" s="759" t="s">
        <v>834</v>
      </c>
      <c r="D274" s="759" t="s">
        <v>133</v>
      </c>
      <c r="E274" s="760" t="s">
        <v>3712</v>
      </c>
      <c r="F274" s="761" t="s">
        <v>3713</v>
      </c>
      <c r="G274" s="762" t="s">
        <v>278</v>
      </c>
      <c r="H274" s="763">
        <v>62</v>
      </c>
      <c r="I274" s="555"/>
      <c r="J274" s="775">
        <f>ROUND(I274*H274,2)</f>
        <v>0</v>
      </c>
      <c r="K274" s="554"/>
      <c r="L274" s="540"/>
      <c r="M274" s="553" t="s">
        <v>3</v>
      </c>
      <c r="N274" s="552" t="s">
        <v>46</v>
      </c>
      <c r="P274" s="551">
        <f>O274*H274</f>
        <v>0</v>
      </c>
      <c r="Q274" s="551">
        <v>0</v>
      </c>
      <c r="R274" s="551">
        <f>Q274*H274</f>
        <v>0</v>
      </c>
      <c r="S274" s="551">
        <v>0</v>
      </c>
      <c r="T274" s="550">
        <f>S274*H274</f>
        <v>0</v>
      </c>
      <c r="AR274" s="548" t="s">
        <v>239</v>
      </c>
      <c r="AT274" s="548" t="s">
        <v>133</v>
      </c>
      <c r="AU274" s="548" t="s">
        <v>85</v>
      </c>
      <c r="AY274" s="543" t="s">
        <v>131</v>
      </c>
      <c r="BE274" s="549">
        <f>IF(N274="základní",J274,0)</f>
        <v>0</v>
      </c>
      <c r="BF274" s="549">
        <f>IF(N274="snížená",J274,0)</f>
        <v>0</v>
      </c>
      <c r="BG274" s="549">
        <f>IF(N274="zákl. přenesená",J274,0)</f>
        <v>0</v>
      </c>
      <c r="BH274" s="549">
        <f>IF(N274="sníž. přenesená",J274,0)</f>
        <v>0</v>
      </c>
      <c r="BI274" s="549">
        <f>IF(N274="nulová",J274,0)</f>
        <v>0</v>
      </c>
      <c r="BJ274" s="543" t="s">
        <v>83</v>
      </c>
      <c r="BK274" s="549">
        <f>ROUND(I274*H274,2)</f>
        <v>0</v>
      </c>
      <c r="BL274" s="543" t="s">
        <v>239</v>
      </c>
      <c r="BM274" s="548" t="s">
        <v>4160</v>
      </c>
    </row>
    <row r="275" spans="2:65" s="539" customFormat="1" ht="17.8" x14ac:dyDescent="0.25">
      <c r="B275" s="540"/>
      <c r="C275" s="714"/>
      <c r="D275" s="764" t="s">
        <v>2681</v>
      </c>
      <c r="E275" s="714"/>
      <c r="F275" s="765" t="s">
        <v>3715</v>
      </c>
      <c r="G275" s="714"/>
      <c r="H275" s="714"/>
      <c r="I275" s="547"/>
      <c r="J275" s="714"/>
      <c r="L275" s="540"/>
      <c r="M275" s="559"/>
      <c r="T275" s="558"/>
      <c r="AT275" s="543" t="s">
        <v>2681</v>
      </c>
      <c r="AU275" s="543" t="s">
        <v>85</v>
      </c>
    </row>
    <row r="276" spans="2:65" s="539" customFormat="1" ht="21.75" customHeight="1" x14ac:dyDescent="0.25">
      <c r="B276" s="557"/>
      <c r="C276" s="766" t="s">
        <v>836</v>
      </c>
      <c r="D276" s="766" t="s">
        <v>145</v>
      </c>
      <c r="E276" s="767" t="s">
        <v>3717</v>
      </c>
      <c r="F276" s="768" t="s">
        <v>3718</v>
      </c>
      <c r="G276" s="769" t="s">
        <v>1164</v>
      </c>
      <c r="H276" s="770">
        <v>10</v>
      </c>
      <c r="I276" s="573"/>
      <c r="J276" s="776">
        <f>ROUND(I276*H276,2)</f>
        <v>0</v>
      </c>
      <c r="K276" s="572"/>
      <c r="L276" s="571"/>
      <c r="M276" s="570" t="s">
        <v>3</v>
      </c>
      <c r="N276" s="569" t="s">
        <v>46</v>
      </c>
      <c r="P276" s="551">
        <f>O276*H276</f>
        <v>0</v>
      </c>
      <c r="Q276" s="551">
        <v>1E-3</v>
      </c>
      <c r="R276" s="551">
        <f>Q276*H276</f>
        <v>0.01</v>
      </c>
      <c r="S276" s="551">
        <v>0</v>
      </c>
      <c r="T276" s="550">
        <f>S276*H276</f>
        <v>0</v>
      </c>
      <c r="AR276" s="548" t="s">
        <v>245</v>
      </c>
      <c r="AT276" s="548" t="s">
        <v>145</v>
      </c>
      <c r="AU276" s="548" t="s">
        <v>85</v>
      </c>
      <c r="AY276" s="543" t="s">
        <v>131</v>
      </c>
      <c r="BE276" s="549">
        <f>IF(N276="základní",J276,0)</f>
        <v>0</v>
      </c>
      <c r="BF276" s="549">
        <f>IF(N276="snížená",J276,0)</f>
        <v>0</v>
      </c>
      <c r="BG276" s="549">
        <f>IF(N276="zákl. přenesená",J276,0)</f>
        <v>0</v>
      </c>
      <c r="BH276" s="549">
        <f>IF(N276="sníž. přenesená",J276,0)</f>
        <v>0</v>
      </c>
      <c r="BI276" s="549">
        <f>IF(N276="nulová",J276,0)</f>
        <v>0</v>
      </c>
      <c r="BJ276" s="543" t="s">
        <v>83</v>
      </c>
      <c r="BK276" s="549">
        <f>ROUND(I276*H276,2)</f>
        <v>0</v>
      </c>
      <c r="BL276" s="543" t="s">
        <v>239</v>
      </c>
      <c r="BM276" s="548" t="s">
        <v>4161</v>
      </c>
    </row>
    <row r="277" spans="2:65" s="539" customFormat="1" x14ac:dyDescent="0.25">
      <c r="B277" s="540"/>
      <c r="C277" s="714"/>
      <c r="D277" s="764" t="s">
        <v>2681</v>
      </c>
      <c r="E277" s="714"/>
      <c r="F277" s="765" t="s">
        <v>3718</v>
      </c>
      <c r="G277" s="714"/>
      <c r="H277" s="714"/>
      <c r="I277" s="547"/>
      <c r="J277" s="714"/>
      <c r="L277" s="540"/>
      <c r="M277" s="559"/>
      <c r="T277" s="558"/>
      <c r="AT277" s="543" t="s">
        <v>2681</v>
      </c>
      <c r="AU277" s="543" t="s">
        <v>85</v>
      </c>
    </row>
    <row r="278" spans="2:65" s="560" customFormat="1" ht="25.95" customHeight="1" x14ac:dyDescent="0.35">
      <c r="B278" s="567"/>
      <c r="C278" s="755"/>
      <c r="D278" s="756" t="s">
        <v>74</v>
      </c>
      <c r="E278" s="757" t="s">
        <v>2694</v>
      </c>
      <c r="F278" s="757" t="s">
        <v>2693</v>
      </c>
      <c r="G278" s="755"/>
      <c r="H278" s="755"/>
      <c r="I278" s="568"/>
      <c r="J278" s="773">
        <f>BK278</f>
        <v>0</v>
      </c>
      <c r="L278" s="567"/>
      <c r="M278" s="566"/>
      <c r="P278" s="565">
        <f>SUM(P279:P280)</f>
        <v>0</v>
      </c>
      <c r="R278" s="565">
        <f>SUM(R279:R280)</f>
        <v>0</v>
      </c>
      <c r="T278" s="564">
        <f>SUM(T279:T280)</f>
        <v>0</v>
      </c>
      <c r="AR278" s="562" t="s">
        <v>138</v>
      </c>
      <c r="AT278" s="563" t="s">
        <v>74</v>
      </c>
      <c r="AU278" s="563" t="s">
        <v>75</v>
      </c>
      <c r="AY278" s="562" t="s">
        <v>131</v>
      </c>
      <c r="BK278" s="561">
        <f>SUM(BK279:BK280)</f>
        <v>0</v>
      </c>
    </row>
    <row r="279" spans="2:65" s="539" customFormat="1" ht="16.5" customHeight="1" x14ac:dyDescent="0.25">
      <c r="B279" s="557"/>
      <c r="C279" s="759" t="s">
        <v>838</v>
      </c>
      <c r="D279" s="759" t="s">
        <v>133</v>
      </c>
      <c r="E279" s="760" t="s">
        <v>2686</v>
      </c>
      <c r="F279" s="761" t="s">
        <v>2685</v>
      </c>
      <c r="G279" s="762" t="s">
        <v>1554</v>
      </c>
      <c r="H279" s="763">
        <v>8</v>
      </c>
      <c r="I279" s="555"/>
      <c r="J279" s="775">
        <f>ROUND(I279*H279,2)</f>
        <v>0</v>
      </c>
      <c r="K279" s="554"/>
      <c r="L279" s="540"/>
      <c r="M279" s="553" t="s">
        <v>3</v>
      </c>
      <c r="N279" s="552" t="s">
        <v>46</v>
      </c>
      <c r="P279" s="551">
        <f>O279*H279</f>
        <v>0</v>
      </c>
      <c r="Q279" s="551">
        <v>0</v>
      </c>
      <c r="R279" s="551">
        <f>Q279*H279</f>
        <v>0</v>
      </c>
      <c r="S279" s="551">
        <v>0</v>
      </c>
      <c r="T279" s="550">
        <f>S279*H279</f>
        <v>0</v>
      </c>
      <c r="AR279" s="548" t="s">
        <v>2684</v>
      </c>
      <c r="AT279" s="548" t="s">
        <v>133</v>
      </c>
      <c r="AU279" s="548" t="s">
        <v>83</v>
      </c>
      <c r="AY279" s="543" t="s">
        <v>131</v>
      </c>
      <c r="BE279" s="549">
        <f>IF(N279="základní",J279,0)</f>
        <v>0</v>
      </c>
      <c r="BF279" s="549">
        <f>IF(N279="snížená",J279,0)</f>
        <v>0</v>
      </c>
      <c r="BG279" s="549">
        <f>IF(N279="zákl. přenesená",J279,0)</f>
        <v>0</v>
      </c>
      <c r="BH279" s="549">
        <f>IF(N279="sníž. přenesená",J279,0)</f>
        <v>0</v>
      </c>
      <c r="BI279" s="549">
        <f>IF(N279="nulová",J279,0)</f>
        <v>0</v>
      </c>
      <c r="BJ279" s="543" t="s">
        <v>83</v>
      </c>
      <c r="BK279" s="549">
        <f>ROUND(I279*H279,2)</f>
        <v>0</v>
      </c>
      <c r="BL279" s="543" t="s">
        <v>2684</v>
      </c>
      <c r="BM279" s="548" t="s">
        <v>4162</v>
      </c>
    </row>
    <row r="280" spans="2:65" s="539" customFormat="1" ht="17.8" x14ac:dyDescent="0.25">
      <c r="B280" s="540"/>
      <c r="C280" s="714"/>
      <c r="D280" s="764" t="s">
        <v>2681</v>
      </c>
      <c r="E280" s="714"/>
      <c r="F280" s="765" t="s">
        <v>2682</v>
      </c>
      <c r="G280" s="714"/>
      <c r="H280" s="714"/>
      <c r="I280" s="547"/>
      <c r="J280" s="714"/>
      <c r="L280" s="540"/>
      <c r="M280" s="546"/>
      <c r="N280" s="545"/>
      <c r="O280" s="545"/>
      <c r="P280" s="545"/>
      <c r="Q280" s="545"/>
      <c r="R280" s="545"/>
      <c r="S280" s="545"/>
      <c r="T280" s="544"/>
      <c r="AT280" s="543" t="s">
        <v>2681</v>
      </c>
      <c r="AU280" s="543" t="s">
        <v>83</v>
      </c>
    </row>
    <row r="281" spans="2:65" s="539" customFormat="1" ht="6.9" customHeight="1" x14ac:dyDescent="0.25">
      <c r="B281" s="542"/>
      <c r="C281" s="741"/>
      <c r="D281" s="741"/>
      <c r="E281" s="741"/>
      <c r="F281" s="741"/>
      <c r="G281" s="741"/>
      <c r="H281" s="741"/>
      <c r="I281" s="541"/>
      <c r="J281" s="741"/>
      <c r="K281" s="541"/>
      <c r="L281" s="540"/>
    </row>
  </sheetData>
  <sheetProtection algorithmName="SHA-512" hashValue="EU5hnyr/X0eAWrOvc43AMeLGyMd5yWGbBOnj+VAbaWfTc+ZyJrHAwwilbHUyT799bQsTzuoGpqbofG3Eir/ImA==" saltValue="fWMWD5aTjYUm/Cxv/dHmyA==" spinCount="100000" sheet="1" objects="1" scenarios="1"/>
  <autoFilter ref="C133:K280" xr:uid="{00000000-0009-0000-0000-000004000000}"/>
  <mergeCells count="14">
    <mergeCell ref="E124:H124"/>
    <mergeCell ref="E126:H126"/>
    <mergeCell ref="E87:H87"/>
    <mergeCell ref="D108:F108"/>
    <mergeCell ref="D109:F109"/>
    <mergeCell ref="D110:F110"/>
    <mergeCell ref="D111:F111"/>
    <mergeCell ref="D112:F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1717-3937-4355-9BBC-5922B07CE255}">
  <sheetPr>
    <pageSetUpPr fitToPage="1"/>
  </sheetPr>
  <dimension ref="B2:BM199"/>
  <sheetViews>
    <sheetView showGridLines="0" topLeftCell="A167" workbookViewId="0">
      <selection activeCell="J132" sqref="J132:J199"/>
    </sheetView>
  </sheetViews>
  <sheetFormatPr defaultRowHeight="10.3" x14ac:dyDescent="0.25"/>
  <cols>
    <col min="1" max="1" width="8.33203125" style="538" customWidth="1"/>
    <col min="2" max="2" width="1.21875" style="538" customWidth="1"/>
    <col min="3" max="3" width="4.109375" style="538" customWidth="1"/>
    <col min="4" max="4" width="4.33203125" style="538" customWidth="1"/>
    <col min="5" max="5" width="17.109375" style="538" customWidth="1"/>
    <col min="6" max="6" width="50.77734375" style="538" customWidth="1"/>
    <col min="7" max="7" width="7.44140625" style="538" customWidth="1"/>
    <col min="8" max="8" width="14" style="538" customWidth="1"/>
    <col min="9" max="9" width="15.77734375" style="538" customWidth="1"/>
    <col min="10" max="10" width="22.33203125" style="538" customWidth="1"/>
    <col min="11" max="11" width="22.33203125" style="538" hidden="1" customWidth="1"/>
    <col min="12" max="12" width="9.33203125" style="538" customWidth="1"/>
    <col min="13" max="13" width="10.77734375" style="538" hidden="1" customWidth="1"/>
    <col min="14" max="14" width="8.88671875" style="538"/>
    <col min="15" max="20" width="14.109375" style="538" hidden="1" customWidth="1"/>
    <col min="21" max="21" width="16.33203125" style="538" hidden="1" customWidth="1"/>
    <col min="22" max="22" width="12.33203125" style="538" customWidth="1"/>
    <col min="23" max="23" width="16.33203125" style="538" customWidth="1"/>
    <col min="24" max="24" width="12.33203125" style="538" customWidth="1"/>
    <col min="25" max="25" width="15" style="538" customWidth="1"/>
    <col min="26" max="26" width="11" style="538" customWidth="1"/>
    <col min="27" max="27" width="15" style="538" customWidth="1"/>
    <col min="28" max="28" width="16.33203125" style="538" customWidth="1"/>
    <col min="29" max="29" width="11" style="538" customWidth="1"/>
    <col min="30" max="30" width="15" style="538" customWidth="1"/>
    <col min="31" max="31" width="16.33203125" style="538" customWidth="1"/>
    <col min="32" max="16384" width="8.88671875" style="538"/>
  </cols>
  <sheetData>
    <row r="2" spans="2:46" ht="36.950000000000003" customHeight="1" x14ac:dyDescent="0.25">
      <c r="L2" s="628" t="s">
        <v>6</v>
      </c>
      <c r="M2" s="627"/>
      <c r="N2" s="627"/>
      <c r="O2" s="627"/>
      <c r="P2" s="627"/>
      <c r="Q2" s="627"/>
      <c r="R2" s="627"/>
      <c r="S2" s="627"/>
      <c r="T2" s="627"/>
      <c r="U2" s="627"/>
      <c r="V2" s="627"/>
      <c r="AT2" s="543" t="s">
        <v>4163</v>
      </c>
    </row>
    <row r="3" spans="2:46" ht="6.9" customHeight="1" x14ac:dyDescent="0.25">
      <c r="B3" s="626"/>
      <c r="C3" s="625"/>
      <c r="D3" s="625"/>
      <c r="E3" s="625"/>
      <c r="F3" s="625"/>
      <c r="G3" s="625"/>
      <c r="H3" s="625"/>
      <c r="I3" s="625"/>
      <c r="J3" s="625"/>
      <c r="K3" s="625"/>
      <c r="L3" s="616"/>
      <c r="AT3" s="543" t="s">
        <v>85</v>
      </c>
    </row>
    <row r="4" spans="2:46" ht="24.9" customHeight="1" x14ac:dyDescent="0.25">
      <c r="B4" s="616"/>
      <c r="D4" s="710" t="s">
        <v>92</v>
      </c>
      <c r="E4" s="709"/>
      <c r="F4" s="709"/>
      <c r="G4" s="709"/>
      <c r="H4" s="709"/>
      <c r="I4" s="709"/>
      <c r="J4" s="709"/>
      <c r="L4" s="616"/>
      <c r="M4" s="624" t="s">
        <v>11</v>
      </c>
      <c r="AT4" s="543" t="s">
        <v>4</v>
      </c>
    </row>
    <row r="5" spans="2:46" ht="6.9" customHeight="1" x14ac:dyDescent="0.25">
      <c r="B5" s="616"/>
      <c r="D5" s="709"/>
      <c r="E5" s="709"/>
      <c r="F5" s="709"/>
      <c r="G5" s="709"/>
      <c r="H5" s="709"/>
      <c r="I5" s="709"/>
      <c r="J5" s="709"/>
      <c r="L5" s="616"/>
    </row>
    <row r="6" spans="2:46" ht="12.05" customHeight="1" x14ac:dyDescent="0.25">
      <c r="B6" s="616"/>
      <c r="D6" s="711" t="s">
        <v>15</v>
      </c>
      <c r="E6" s="709"/>
      <c r="F6" s="709"/>
      <c r="G6" s="709"/>
      <c r="H6" s="709"/>
      <c r="I6" s="709"/>
      <c r="J6" s="709"/>
      <c r="L6" s="616"/>
    </row>
    <row r="7" spans="2:46" ht="16.5" customHeight="1" x14ac:dyDescent="0.25">
      <c r="B7" s="616"/>
      <c r="D7" s="709"/>
      <c r="E7" s="712" t="str">
        <f>'[1]Rekapitulace stavby'!K6</f>
        <v>Rekonstrukce plynové kotelny Rokycanské nemocnice</v>
      </c>
      <c r="F7" s="713"/>
      <c r="G7" s="713"/>
      <c r="H7" s="713"/>
      <c r="I7" s="709"/>
      <c r="J7" s="709"/>
      <c r="L7" s="616"/>
    </row>
    <row r="8" spans="2:46" s="539" customFormat="1" ht="12.05" customHeight="1" x14ac:dyDescent="0.25">
      <c r="B8" s="540"/>
      <c r="D8" s="711" t="s">
        <v>93</v>
      </c>
      <c r="E8" s="714"/>
      <c r="F8" s="714"/>
      <c r="G8" s="714"/>
      <c r="H8" s="714"/>
      <c r="I8" s="714"/>
      <c r="J8" s="714"/>
      <c r="L8" s="540"/>
    </row>
    <row r="9" spans="2:46" s="539" customFormat="1" ht="16.5" customHeight="1" x14ac:dyDescent="0.25">
      <c r="B9" s="540"/>
      <c r="D9" s="714"/>
      <c r="E9" s="715" t="s">
        <v>4164</v>
      </c>
      <c r="F9" s="716"/>
      <c r="G9" s="716"/>
      <c r="H9" s="716"/>
      <c r="I9" s="714"/>
      <c r="J9" s="714"/>
      <c r="L9" s="540"/>
    </row>
    <row r="10" spans="2:46" s="539" customFormat="1" x14ac:dyDescent="0.25">
      <c r="B10" s="540"/>
      <c r="D10" s="714"/>
      <c r="E10" s="714"/>
      <c r="F10" s="714"/>
      <c r="G10" s="714"/>
      <c r="H10" s="714"/>
      <c r="I10" s="714"/>
      <c r="J10" s="714"/>
      <c r="L10" s="540"/>
    </row>
    <row r="11" spans="2:46" s="539" customFormat="1" ht="12.05" customHeight="1" x14ac:dyDescent="0.25">
      <c r="B11" s="540"/>
      <c r="D11" s="711" t="s">
        <v>17</v>
      </c>
      <c r="E11" s="714"/>
      <c r="F11" s="717" t="s">
        <v>3</v>
      </c>
      <c r="G11" s="714"/>
      <c r="H11" s="714"/>
      <c r="I11" s="711" t="s">
        <v>19</v>
      </c>
      <c r="J11" s="717" t="s">
        <v>3</v>
      </c>
      <c r="L11" s="540"/>
    </row>
    <row r="12" spans="2:46" s="539" customFormat="1" ht="12.05" customHeight="1" x14ac:dyDescent="0.25">
      <c r="B12" s="540"/>
      <c r="D12" s="711" t="s">
        <v>21</v>
      </c>
      <c r="E12" s="714"/>
      <c r="F12" s="717" t="s">
        <v>22</v>
      </c>
      <c r="G12" s="714"/>
      <c r="H12" s="714"/>
      <c r="I12" s="711" t="s">
        <v>23</v>
      </c>
      <c r="J12" s="718" t="str">
        <f>'[1]Rekapitulace stavby'!AN8</f>
        <v>15. 3. 2023</v>
      </c>
      <c r="L12" s="540"/>
    </row>
    <row r="13" spans="2:46" s="539" customFormat="1" ht="10.75" customHeight="1" x14ac:dyDescent="0.25">
      <c r="B13" s="540"/>
      <c r="D13" s="714"/>
      <c r="E13" s="714"/>
      <c r="F13" s="714"/>
      <c r="G13" s="714"/>
      <c r="H13" s="714"/>
      <c r="I13" s="714"/>
      <c r="J13" s="714"/>
      <c r="L13" s="540"/>
    </row>
    <row r="14" spans="2:46" s="539" customFormat="1" ht="12.05" customHeight="1" x14ac:dyDescent="0.25">
      <c r="B14" s="540"/>
      <c r="D14" s="711" t="s">
        <v>27</v>
      </c>
      <c r="E14" s="714"/>
      <c r="F14" s="714"/>
      <c r="G14" s="714"/>
      <c r="H14" s="714"/>
      <c r="I14" s="711" t="s">
        <v>28</v>
      </c>
      <c r="J14" s="717" t="s">
        <v>3018</v>
      </c>
      <c r="L14" s="540"/>
    </row>
    <row r="15" spans="2:46" s="539" customFormat="1" ht="18" customHeight="1" x14ac:dyDescent="0.25">
      <c r="B15" s="540"/>
      <c r="D15" s="714"/>
      <c r="E15" s="717" t="s">
        <v>3017</v>
      </c>
      <c r="F15" s="714"/>
      <c r="G15" s="714"/>
      <c r="H15" s="714"/>
      <c r="I15" s="711" t="s">
        <v>31</v>
      </c>
      <c r="J15" s="717" t="s">
        <v>3</v>
      </c>
      <c r="L15" s="540"/>
    </row>
    <row r="16" spans="2:46" s="539" customFormat="1" ht="6.9" customHeight="1" x14ac:dyDescent="0.25">
      <c r="B16" s="540"/>
      <c r="L16" s="540"/>
    </row>
    <row r="17" spans="2:12" s="539" customFormat="1" ht="12.05" customHeight="1" x14ac:dyDescent="0.25">
      <c r="B17" s="540"/>
      <c r="D17" s="589" t="s">
        <v>2995</v>
      </c>
      <c r="I17" s="589" t="s">
        <v>28</v>
      </c>
      <c r="J17" s="621" t="str">
        <f>'[1]Rekapitulace stavby'!AN13</f>
        <v>Vyplň údaj</v>
      </c>
      <c r="L17" s="540"/>
    </row>
    <row r="18" spans="2:12" s="539" customFormat="1" ht="18" customHeight="1" x14ac:dyDescent="0.25">
      <c r="B18" s="540"/>
      <c r="E18" s="623" t="str">
        <f>'[1]Rekapitulace stavby'!E14</f>
        <v>Vyplň údaj</v>
      </c>
      <c r="F18" s="622"/>
      <c r="G18" s="622"/>
      <c r="H18" s="622"/>
      <c r="I18" s="589" t="s">
        <v>31</v>
      </c>
      <c r="J18" s="621" t="str">
        <f>'[1]Rekapitulace stavby'!AN14</f>
        <v>Vyplň údaj</v>
      </c>
      <c r="L18" s="540"/>
    </row>
    <row r="19" spans="2:12" s="539" customFormat="1" ht="6.9" customHeight="1" x14ac:dyDescent="0.25">
      <c r="B19" s="540"/>
      <c r="L19" s="540"/>
    </row>
    <row r="20" spans="2:12" s="539" customFormat="1" ht="12.05" customHeight="1" x14ac:dyDescent="0.25">
      <c r="B20" s="540"/>
      <c r="C20" s="714"/>
      <c r="D20" s="711" t="s">
        <v>34</v>
      </c>
      <c r="E20" s="714"/>
      <c r="F20" s="714"/>
      <c r="G20" s="714"/>
      <c r="H20" s="714"/>
      <c r="I20" s="711" t="s">
        <v>28</v>
      </c>
      <c r="J20" s="717" t="s">
        <v>3016</v>
      </c>
      <c r="L20" s="540"/>
    </row>
    <row r="21" spans="2:12" s="539" customFormat="1" ht="18" customHeight="1" x14ac:dyDescent="0.25">
      <c r="B21" s="540"/>
      <c r="C21" s="714"/>
      <c r="D21" s="714"/>
      <c r="E21" s="717" t="s">
        <v>3015</v>
      </c>
      <c r="F21" s="714"/>
      <c r="G21" s="714"/>
      <c r="H21" s="714"/>
      <c r="I21" s="711" t="s">
        <v>31</v>
      </c>
      <c r="J21" s="717" t="s">
        <v>3</v>
      </c>
      <c r="L21" s="540"/>
    </row>
    <row r="22" spans="2:12" s="539" customFormat="1" ht="6.9" customHeight="1" x14ac:dyDescent="0.25">
      <c r="B22" s="540"/>
      <c r="C22" s="714"/>
      <c r="D22" s="714"/>
      <c r="E22" s="714"/>
      <c r="F22" s="714"/>
      <c r="G22" s="714"/>
      <c r="H22" s="714"/>
      <c r="I22" s="714"/>
      <c r="J22" s="714"/>
      <c r="L22" s="540"/>
    </row>
    <row r="23" spans="2:12" s="539" customFormat="1" ht="12.05" customHeight="1" x14ac:dyDescent="0.25">
      <c r="B23" s="540"/>
      <c r="C23" s="714"/>
      <c r="D23" s="711" t="s">
        <v>38</v>
      </c>
      <c r="E23" s="714"/>
      <c r="F23" s="714"/>
      <c r="G23" s="714"/>
      <c r="H23" s="714"/>
      <c r="I23" s="711" t="s">
        <v>28</v>
      </c>
      <c r="J23" s="717" t="s">
        <v>3</v>
      </c>
      <c r="L23" s="540"/>
    </row>
    <row r="24" spans="2:12" s="539" customFormat="1" ht="18" customHeight="1" x14ac:dyDescent="0.25">
      <c r="B24" s="540"/>
      <c r="C24" s="714"/>
      <c r="D24" s="714"/>
      <c r="E24" s="717" t="s">
        <v>3014</v>
      </c>
      <c r="F24" s="714"/>
      <c r="G24" s="714"/>
      <c r="H24" s="714"/>
      <c r="I24" s="711" t="s">
        <v>31</v>
      </c>
      <c r="J24" s="717" t="s">
        <v>3</v>
      </c>
      <c r="L24" s="540"/>
    </row>
    <row r="25" spans="2:12" s="539" customFormat="1" ht="6.9" customHeight="1" x14ac:dyDescent="0.25">
      <c r="B25" s="540"/>
      <c r="C25" s="714"/>
      <c r="D25" s="714"/>
      <c r="E25" s="714"/>
      <c r="F25" s="714"/>
      <c r="G25" s="714"/>
      <c r="H25" s="714"/>
      <c r="I25" s="714"/>
      <c r="J25" s="714"/>
      <c r="L25" s="540"/>
    </row>
    <row r="26" spans="2:12" s="539" customFormat="1" ht="12.05" customHeight="1" x14ac:dyDescent="0.25">
      <c r="B26" s="540"/>
      <c r="C26" s="714"/>
      <c r="D26" s="711" t="s">
        <v>39</v>
      </c>
      <c r="E26" s="714"/>
      <c r="F26" s="714"/>
      <c r="G26" s="714"/>
      <c r="H26" s="714"/>
      <c r="I26" s="714"/>
      <c r="J26" s="714"/>
      <c r="L26" s="540"/>
    </row>
    <row r="27" spans="2:12" s="619" customFormat="1" ht="16.5" customHeight="1" x14ac:dyDescent="0.25">
      <c r="B27" s="620"/>
      <c r="C27" s="719"/>
      <c r="D27" s="719"/>
      <c r="E27" s="720" t="s">
        <v>3</v>
      </c>
      <c r="F27" s="720"/>
      <c r="G27" s="720"/>
      <c r="H27" s="720"/>
      <c r="I27" s="719"/>
      <c r="J27" s="719"/>
      <c r="L27" s="620"/>
    </row>
    <row r="28" spans="2:12" s="539" customFormat="1" ht="6.9" customHeight="1" x14ac:dyDescent="0.25">
      <c r="B28" s="540"/>
      <c r="C28" s="714"/>
      <c r="D28" s="714"/>
      <c r="E28" s="714"/>
      <c r="F28" s="714"/>
      <c r="G28" s="714"/>
      <c r="H28" s="714"/>
      <c r="I28" s="714"/>
      <c r="J28" s="714"/>
      <c r="L28" s="540"/>
    </row>
    <row r="29" spans="2:12" s="539" customFormat="1" ht="6.9" customHeight="1" x14ac:dyDescent="0.25">
      <c r="B29" s="540"/>
      <c r="C29" s="714"/>
      <c r="D29" s="721"/>
      <c r="E29" s="721"/>
      <c r="F29" s="721"/>
      <c r="G29" s="721"/>
      <c r="H29" s="721"/>
      <c r="I29" s="721"/>
      <c r="J29" s="721"/>
      <c r="K29" s="577"/>
      <c r="L29" s="540"/>
    </row>
    <row r="30" spans="2:12" s="539" customFormat="1" ht="14.4" customHeight="1" x14ac:dyDescent="0.25">
      <c r="B30" s="540"/>
      <c r="C30" s="714"/>
      <c r="D30" s="717" t="s">
        <v>3013</v>
      </c>
      <c r="E30" s="714"/>
      <c r="F30" s="714"/>
      <c r="G30" s="714"/>
      <c r="H30" s="714"/>
      <c r="I30" s="714"/>
      <c r="J30" s="722">
        <f>J96</f>
        <v>0</v>
      </c>
      <c r="L30" s="540"/>
    </row>
    <row r="31" spans="2:12" s="539" customFormat="1" ht="14.4" customHeight="1" x14ac:dyDescent="0.25">
      <c r="B31" s="540"/>
      <c r="C31" s="714"/>
      <c r="D31" s="723" t="s">
        <v>1555</v>
      </c>
      <c r="E31" s="714"/>
      <c r="F31" s="714"/>
      <c r="G31" s="714"/>
      <c r="H31" s="714"/>
      <c r="I31" s="714"/>
      <c r="J31" s="722">
        <f>J105</f>
        <v>0</v>
      </c>
      <c r="L31" s="540"/>
    </row>
    <row r="32" spans="2:12" s="539" customFormat="1" ht="25.4" customHeight="1" x14ac:dyDescent="0.25">
      <c r="B32" s="540"/>
      <c r="C32" s="714"/>
      <c r="D32" s="724" t="s">
        <v>41</v>
      </c>
      <c r="E32" s="714"/>
      <c r="F32" s="714"/>
      <c r="G32" s="714"/>
      <c r="H32" s="714"/>
      <c r="I32" s="714"/>
      <c r="J32" s="725">
        <f>ROUND(J30 + J31, 2)</f>
        <v>0</v>
      </c>
      <c r="L32" s="540"/>
    </row>
    <row r="33" spans="2:12" s="539" customFormat="1" ht="6.9" customHeight="1" x14ac:dyDescent="0.25">
      <c r="B33" s="540"/>
      <c r="C33" s="714"/>
      <c r="D33" s="721"/>
      <c r="E33" s="721"/>
      <c r="F33" s="721"/>
      <c r="G33" s="721"/>
      <c r="H33" s="721"/>
      <c r="I33" s="721"/>
      <c r="J33" s="721"/>
      <c r="K33" s="577"/>
      <c r="L33" s="540"/>
    </row>
    <row r="34" spans="2:12" s="539" customFormat="1" ht="14.4" customHeight="1" x14ac:dyDescent="0.25">
      <c r="B34" s="540"/>
      <c r="C34" s="714"/>
      <c r="D34" s="714"/>
      <c r="E34" s="714"/>
      <c r="F34" s="726" t="s">
        <v>43</v>
      </c>
      <c r="G34" s="714"/>
      <c r="H34" s="714"/>
      <c r="I34" s="726" t="s">
        <v>42</v>
      </c>
      <c r="J34" s="726" t="s">
        <v>44</v>
      </c>
      <c r="L34" s="540"/>
    </row>
    <row r="35" spans="2:12" s="539" customFormat="1" ht="14.4" customHeight="1" x14ac:dyDescent="0.25">
      <c r="B35" s="540"/>
      <c r="C35" s="714"/>
      <c r="D35" s="727" t="s">
        <v>45</v>
      </c>
      <c r="E35" s="711" t="s">
        <v>46</v>
      </c>
      <c r="F35" s="728">
        <f>ROUND((SUM(BE105:BE112) + SUM(BE132:BE198)),  2)</f>
        <v>0</v>
      </c>
      <c r="G35" s="714"/>
      <c r="H35" s="714"/>
      <c r="I35" s="729">
        <v>0.21</v>
      </c>
      <c r="J35" s="728">
        <f>ROUND(((SUM(BE105:BE112) + SUM(BE132:BE198))*I35),  2)</f>
        <v>0</v>
      </c>
      <c r="L35" s="540"/>
    </row>
    <row r="36" spans="2:12" s="539" customFormat="1" ht="14.4" customHeight="1" x14ac:dyDescent="0.25">
      <c r="B36" s="540"/>
      <c r="C36" s="714"/>
      <c r="D36" s="714"/>
      <c r="E36" s="711" t="s">
        <v>47</v>
      </c>
      <c r="F36" s="728">
        <f>ROUND((SUM(BF105:BF112) + SUM(BF132:BF198)),  2)</f>
        <v>0</v>
      </c>
      <c r="G36" s="714"/>
      <c r="H36" s="714"/>
      <c r="I36" s="729">
        <v>0.15</v>
      </c>
      <c r="J36" s="728">
        <f>ROUND(((SUM(BF105:BF112) + SUM(BF132:BF198))*I36),  2)</f>
        <v>0</v>
      </c>
      <c r="L36" s="540"/>
    </row>
    <row r="37" spans="2:12" s="539" customFormat="1" ht="14.4" hidden="1" customHeight="1" x14ac:dyDescent="0.25">
      <c r="B37" s="540"/>
      <c r="C37" s="714"/>
      <c r="D37" s="714"/>
      <c r="E37" s="711" t="s">
        <v>48</v>
      </c>
      <c r="F37" s="728">
        <f>ROUND((SUM(BG105:BG112) + SUM(BG132:BG198)),  2)</f>
        <v>0</v>
      </c>
      <c r="G37" s="714"/>
      <c r="H37" s="714"/>
      <c r="I37" s="729">
        <v>0.21</v>
      </c>
      <c r="J37" s="728">
        <f>0</f>
        <v>0</v>
      </c>
      <c r="L37" s="540"/>
    </row>
    <row r="38" spans="2:12" s="539" customFormat="1" ht="14.4" hidden="1" customHeight="1" x14ac:dyDescent="0.25">
      <c r="B38" s="540"/>
      <c r="C38" s="714"/>
      <c r="D38" s="714"/>
      <c r="E38" s="711" t="s">
        <v>49</v>
      </c>
      <c r="F38" s="728">
        <f>ROUND((SUM(BH105:BH112) + SUM(BH132:BH198)),  2)</f>
        <v>0</v>
      </c>
      <c r="G38" s="714"/>
      <c r="H38" s="714"/>
      <c r="I38" s="729">
        <v>0.15</v>
      </c>
      <c r="J38" s="728">
        <f>0</f>
        <v>0</v>
      </c>
      <c r="L38" s="540"/>
    </row>
    <row r="39" spans="2:12" s="539" customFormat="1" ht="14.4" hidden="1" customHeight="1" x14ac:dyDescent="0.25">
      <c r="B39" s="540"/>
      <c r="C39" s="714"/>
      <c r="D39" s="714"/>
      <c r="E39" s="711" t="s">
        <v>50</v>
      </c>
      <c r="F39" s="728">
        <f>ROUND((SUM(BI105:BI112) + SUM(BI132:BI198)),  2)</f>
        <v>0</v>
      </c>
      <c r="G39" s="714"/>
      <c r="H39" s="714"/>
      <c r="I39" s="729">
        <v>0</v>
      </c>
      <c r="J39" s="728">
        <f>0</f>
        <v>0</v>
      </c>
      <c r="L39" s="540"/>
    </row>
    <row r="40" spans="2:12" s="539" customFormat="1" ht="6.9" customHeight="1" x14ac:dyDescent="0.25">
      <c r="B40" s="540"/>
      <c r="C40" s="714"/>
      <c r="D40" s="714"/>
      <c r="E40" s="714"/>
      <c r="F40" s="714"/>
      <c r="G40" s="714"/>
      <c r="H40" s="714"/>
      <c r="I40" s="714"/>
      <c r="J40" s="714"/>
      <c r="L40" s="540"/>
    </row>
    <row r="41" spans="2:12" s="539" customFormat="1" ht="25.4" customHeight="1" x14ac:dyDescent="0.25">
      <c r="B41" s="540"/>
      <c r="C41" s="744"/>
      <c r="D41" s="730" t="s">
        <v>51</v>
      </c>
      <c r="E41" s="731"/>
      <c r="F41" s="731"/>
      <c r="G41" s="732" t="s">
        <v>52</v>
      </c>
      <c r="H41" s="733" t="s">
        <v>53</v>
      </c>
      <c r="I41" s="731"/>
      <c r="J41" s="734">
        <f>SUM(J32:J39)</f>
        <v>0</v>
      </c>
      <c r="K41" s="618"/>
      <c r="L41" s="540"/>
    </row>
    <row r="42" spans="2:12" s="539" customFormat="1" ht="14.4" customHeight="1" x14ac:dyDescent="0.25">
      <c r="B42" s="540"/>
      <c r="C42" s="714"/>
      <c r="D42" s="714"/>
      <c r="E42" s="714"/>
      <c r="F42" s="714"/>
      <c r="G42" s="714"/>
      <c r="H42" s="714"/>
      <c r="I42" s="714"/>
      <c r="J42" s="714"/>
      <c r="L42" s="540"/>
    </row>
    <row r="43" spans="2:12" ht="14.4" customHeight="1" x14ac:dyDescent="0.25">
      <c r="B43" s="616"/>
      <c r="C43" s="709"/>
      <c r="D43" s="709"/>
      <c r="E43" s="709"/>
      <c r="F43" s="709"/>
      <c r="G43" s="709"/>
      <c r="H43" s="709"/>
      <c r="I43" s="709"/>
      <c r="J43" s="709"/>
      <c r="L43" s="616"/>
    </row>
    <row r="44" spans="2:12" ht="14.4" customHeight="1" x14ac:dyDescent="0.25">
      <c r="B44" s="616"/>
      <c r="C44" s="709"/>
      <c r="D44" s="709"/>
      <c r="E44" s="709"/>
      <c r="F44" s="709"/>
      <c r="G44" s="709"/>
      <c r="H44" s="709"/>
      <c r="I44" s="709"/>
      <c r="J44" s="709"/>
      <c r="L44" s="616"/>
    </row>
    <row r="45" spans="2:12" ht="14.4" customHeight="1" x14ac:dyDescent="0.25">
      <c r="B45" s="616"/>
      <c r="C45" s="709"/>
      <c r="D45" s="709"/>
      <c r="E45" s="709"/>
      <c r="F45" s="709"/>
      <c r="G45" s="709"/>
      <c r="H45" s="709"/>
      <c r="I45" s="709"/>
      <c r="J45" s="709"/>
      <c r="L45" s="616"/>
    </row>
    <row r="46" spans="2:12" ht="14.4" customHeight="1" x14ac:dyDescent="0.25">
      <c r="B46" s="616"/>
      <c r="C46" s="709"/>
      <c r="D46" s="709"/>
      <c r="E46" s="709"/>
      <c r="F46" s="709"/>
      <c r="G46" s="709"/>
      <c r="H46" s="709"/>
      <c r="I46" s="709"/>
      <c r="J46" s="709"/>
      <c r="L46" s="616"/>
    </row>
    <row r="47" spans="2:12" ht="14.4" customHeight="1" x14ac:dyDescent="0.25">
      <c r="B47" s="616"/>
      <c r="C47" s="709"/>
      <c r="D47" s="709"/>
      <c r="E47" s="709"/>
      <c r="F47" s="709"/>
      <c r="G47" s="709"/>
      <c r="H47" s="709"/>
      <c r="I47" s="709"/>
      <c r="J47" s="709"/>
      <c r="L47" s="616"/>
    </row>
    <row r="48" spans="2:12" ht="14.4" customHeight="1" x14ac:dyDescent="0.25">
      <c r="B48" s="616"/>
      <c r="C48" s="709"/>
      <c r="D48" s="709"/>
      <c r="E48" s="709"/>
      <c r="F48" s="709"/>
      <c r="G48" s="709"/>
      <c r="H48" s="709"/>
      <c r="I48" s="709"/>
      <c r="J48" s="709"/>
      <c r="L48" s="616"/>
    </row>
    <row r="49" spans="2:12" ht="14.4" customHeight="1" x14ac:dyDescent="0.25">
      <c r="B49" s="616"/>
      <c r="C49" s="709"/>
      <c r="D49" s="709"/>
      <c r="E49" s="709"/>
      <c r="F49" s="709"/>
      <c r="G49" s="709"/>
      <c r="H49" s="709"/>
      <c r="I49" s="709"/>
      <c r="J49" s="709"/>
      <c r="L49" s="616"/>
    </row>
    <row r="50" spans="2:12" s="539" customFormat="1" ht="14.4" customHeight="1" x14ac:dyDescent="0.25">
      <c r="B50" s="540"/>
      <c r="C50" s="714"/>
      <c r="D50" s="735" t="s">
        <v>1655</v>
      </c>
      <c r="E50" s="736"/>
      <c r="F50" s="736"/>
      <c r="G50" s="735" t="s">
        <v>3012</v>
      </c>
      <c r="H50" s="736"/>
      <c r="I50" s="736"/>
      <c r="J50" s="736"/>
      <c r="K50" s="617"/>
      <c r="L50" s="540"/>
    </row>
    <row r="51" spans="2:12" x14ac:dyDescent="0.25">
      <c r="B51" s="616"/>
      <c r="C51" s="709"/>
      <c r="D51" s="709"/>
      <c r="E51" s="709"/>
      <c r="F51" s="709"/>
      <c r="G51" s="709"/>
      <c r="H51" s="709"/>
      <c r="I51" s="709"/>
      <c r="J51" s="709"/>
      <c r="L51" s="616"/>
    </row>
    <row r="52" spans="2:12" x14ac:dyDescent="0.25">
      <c r="B52" s="616"/>
      <c r="C52" s="709"/>
      <c r="D52" s="709"/>
      <c r="E52" s="709"/>
      <c r="F52" s="709"/>
      <c r="G52" s="709"/>
      <c r="H52" s="709"/>
      <c r="I52" s="709"/>
      <c r="J52" s="709"/>
      <c r="L52" s="616"/>
    </row>
    <row r="53" spans="2:12" x14ac:dyDescent="0.25">
      <c r="B53" s="616"/>
      <c r="C53" s="709"/>
      <c r="D53" s="709"/>
      <c r="E53" s="709"/>
      <c r="F53" s="709"/>
      <c r="G53" s="709"/>
      <c r="H53" s="709"/>
      <c r="I53" s="709"/>
      <c r="J53" s="709"/>
      <c r="L53" s="616"/>
    </row>
    <row r="54" spans="2:12" x14ac:dyDescent="0.25">
      <c r="B54" s="616"/>
      <c r="C54" s="709"/>
      <c r="D54" s="709"/>
      <c r="E54" s="709"/>
      <c r="F54" s="709"/>
      <c r="G54" s="709"/>
      <c r="H54" s="709"/>
      <c r="I54" s="709"/>
      <c r="J54" s="709"/>
      <c r="L54" s="616"/>
    </row>
    <row r="55" spans="2:12" x14ac:dyDescent="0.25">
      <c r="B55" s="616"/>
      <c r="C55" s="709"/>
      <c r="D55" s="709"/>
      <c r="E55" s="709"/>
      <c r="F55" s="709"/>
      <c r="G55" s="709"/>
      <c r="H55" s="709"/>
      <c r="I55" s="709"/>
      <c r="J55" s="709"/>
      <c r="L55" s="616"/>
    </row>
    <row r="56" spans="2:12" x14ac:dyDescent="0.25">
      <c r="B56" s="616"/>
      <c r="C56" s="709"/>
      <c r="D56" s="709"/>
      <c r="E56" s="709"/>
      <c r="F56" s="709"/>
      <c r="G56" s="709"/>
      <c r="H56" s="709"/>
      <c r="I56" s="709"/>
      <c r="J56" s="709"/>
      <c r="L56" s="616"/>
    </row>
    <row r="57" spans="2:12" x14ac:dyDescent="0.25">
      <c r="B57" s="616"/>
      <c r="C57" s="709"/>
      <c r="D57" s="709"/>
      <c r="E57" s="709"/>
      <c r="F57" s="709"/>
      <c r="G57" s="709"/>
      <c r="H57" s="709"/>
      <c r="I57" s="709"/>
      <c r="J57" s="709"/>
      <c r="L57" s="616"/>
    </row>
    <row r="58" spans="2:12" x14ac:dyDescent="0.25">
      <c r="B58" s="616"/>
      <c r="C58" s="709"/>
      <c r="D58" s="709"/>
      <c r="E58" s="709"/>
      <c r="F58" s="709"/>
      <c r="G58" s="709"/>
      <c r="H58" s="709"/>
      <c r="I58" s="709"/>
      <c r="J58" s="709"/>
      <c r="L58" s="616"/>
    </row>
    <row r="59" spans="2:12" x14ac:dyDescent="0.25">
      <c r="B59" s="616"/>
      <c r="C59" s="709"/>
      <c r="D59" s="709"/>
      <c r="E59" s="709"/>
      <c r="F59" s="709"/>
      <c r="G59" s="709"/>
      <c r="H59" s="709"/>
      <c r="I59" s="709"/>
      <c r="J59" s="709"/>
      <c r="L59" s="616"/>
    </row>
    <row r="60" spans="2:12" x14ac:dyDescent="0.25">
      <c r="B60" s="616"/>
      <c r="C60" s="709"/>
      <c r="D60" s="709"/>
      <c r="E60" s="709"/>
      <c r="F60" s="709"/>
      <c r="G60" s="709"/>
      <c r="H60" s="709"/>
      <c r="I60" s="709"/>
      <c r="J60" s="709"/>
      <c r="L60" s="616"/>
    </row>
    <row r="61" spans="2:12" s="539" customFormat="1" ht="12.65" x14ac:dyDescent="0.25">
      <c r="B61" s="540"/>
      <c r="C61" s="714"/>
      <c r="D61" s="737" t="s">
        <v>3010</v>
      </c>
      <c r="E61" s="738"/>
      <c r="F61" s="739" t="s">
        <v>3009</v>
      </c>
      <c r="G61" s="737" t="s">
        <v>3010</v>
      </c>
      <c r="H61" s="738"/>
      <c r="I61" s="738"/>
      <c r="J61" s="740" t="s">
        <v>3009</v>
      </c>
      <c r="K61" s="615"/>
      <c r="L61" s="540"/>
    </row>
    <row r="62" spans="2:12" x14ac:dyDescent="0.25">
      <c r="B62" s="616"/>
      <c r="C62" s="709"/>
      <c r="D62" s="709"/>
      <c r="E62" s="709"/>
      <c r="F62" s="709"/>
      <c r="G62" s="709"/>
      <c r="H62" s="709"/>
      <c r="I62" s="709"/>
      <c r="J62" s="709"/>
      <c r="L62" s="616"/>
    </row>
    <row r="63" spans="2:12" x14ac:dyDescent="0.25">
      <c r="B63" s="616"/>
      <c r="C63" s="709"/>
      <c r="D63" s="709"/>
      <c r="E63" s="709"/>
      <c r="F63" s="709"/>
      <c r="G63" s="709"/>
      <c r="H63" s="709"/>
      <c r="I63" s="709"/>
      <c r="J63" s="709"/>
      <c r="L63" s="616"/>
    </row>
    <row r="64" spans="2:12" x14ac:dyDescent="0.25">
      <c r="B64" s="616"/>
      <c r="C64" s="709"/>
      <c r="D64" s="709"/>
      <c r="E64" s="709"/>
      <c r="F64" s="709"/>
      <c r="G64" s="709"/>
      <c r="H64" s="709"/>
      <c r="I64" s="709"/>
      <c r="J64" s="709"/>
      <c r="L64" s="616"/>
    </row>
    <row r="65" spans="2:12" s="539" customFormat="1" ht="12.65" x14ac:dyDescent="0.25">
      <c r="B65" s="540"/>
      <c r="C65" s="714"/>
      <c r="D65" s="735" t="s">
        <v>3011</v>
      </c>
      <c r="E65" s="736"/>
      <c r="F65" s="736"/>
      <c r="G65" s="735" t="s">
        <v>1653</v>
      </c>
      <c r="H65" s="736"/>
      <c r="I65" s="736"/>
      <c r="J65" s="736"/>
      <c r="K65" s="617"/>
      <c r="L65" s="540"/>
    </row>
    <row r="66" spans="2:12" x14ac:dyDescent="0.25">
      <c r="B66" s="616"/>
      <c r="C66" s="709"/>
      <c r="D66" s="709"/>
      <c r="E66" s="709"/>
      <c r="F66" s="709"/>
      <c r="G66" s="709"/>
      <c r="H66" s="709"/>
      <c r="I66" s="709"/>
      <c r="J66" s="709"/>
      <c r="L66" s="616"/>
    </row>
    <row r="67" spans="2:12" x14ac:dyDescent="0.25">
      <c r="B67" s="616"/>
      <c r="C67" s="709"/>
      <c r="D67" s="709"/>
      <c r="E67" s="709"/>
      <c r="F67" s="709"/>
      <c r="G67" s="709"/>
      <c r="H67" s="709"/>
      <c r="I67" s="709"/>
      <c r="J67" s="709"/>
      <c r="L67" s="616"/>
    </row>
    <row r="68" spans="2:12" x14ac:dyDescent="0.25">
      <c r="B68" s="616"/>
      <c r="C68" s="709"/>
      <c r="D68" s="709"/>
      <c r="E68" s="709"/>
      <c r="F68" s="709"/>
      <c r="G68" s="709"/>
      <c r="H68" s="709"/>
      <c r="I68" s="709"/>
      <c r="J68" s="709"/>
      <c r="L68" s="616"/>
    </row>
    <row r="69" spans="2:12" x14ac:dyDescent="0.25">
      <c r="B69" s="616"/>
      <c r="C69" s="709"/>
      <c r="D69" s="709"/>
      <c r="E69" s="709"/>
      <c r="F69" s="709"/>
      <c r="G69" s="709"/>
      <c r="H69" s="709"/>
      <c r="I69" s="709"/>
      <c r="J69" s="709"/>
      <c r="L69" s="616"/>
    </row>
    <row r="70" spans="2:12" x14ac:dyDescent="0.25">
      <c r="B70" s="616"/>
      <c r="C70" s="709"/>
      <c r="D70" s="709"/>
      <c r="E70" s="709"/>
      <c r="F70" s="709"/>
      <c r="G70" s="709"/>
      <c r="H70" s="709"/>
      <c r="I70" s="709"/>
      <c r="J70" s="709"/>
      <c r="L70" s="616"/>
    </row>
    <row r="71" spans="2:12" x14ac:dyDescent="0.25">
      <c r="B71" s="616"/>
      <c r="C71" s="709"/>
      <c r="D71" s="709"/>
      <c r="E71" s="709"/>
      <c r="F71" s="709"/>
      <c r="G71" s="709"/>
      <c r="H71" s="709"/>
      <c r="I71" s="709"/>
      <c r="J71" s="709"/>
      <c r="L71" s="616"/>
    </row>
    <row r="72" spans="2:12" x14ac:dyDescent="0.25">
      <c r="B72" s="616"/>
      <c r="C72" s="709"/>
      <c r="D72" s="709"/>
      <c r="E72" s="709"/>
      <c r="F72" s="709"/>
      <c r="G72" s="709"/>
      <c r="H72" s="709"/>
      <c r="I72" s="709"/>
      <c r="J72" s="709"/>
      <c r="L72" s="616"/>
    </row>
    <row r="73" spans="2:12" x14ac:dyDescent="0.25">
      <c r="B73" s="616"/>
      <c r="C73" s="709"/>
      <c r="D73" s="709"/>
      <c r="E73" s="709"/>
      <c r="F73" s="709"/>
      <c r="G73" s="709"/>
      <c r="H73" s="709"/>
      <c r="I73" s="709"/>
      <c r="J73" s="709"/>
      <c r="L73" s="616"/>
    </row>
    <row r="74" spans="2:12" x14ac:dyDescent="0.25">
      <c r="B74" s="616"/>
      <c r="C74" s="709"/>
      <c r="D74" s="709"/>
      <c r="E74" s="709"/>
      <c r="F74" s="709"/>
      <c r="G74" s="709"/>
      <c r="H74" s="709"/>
      <c r="I74" s="709"/>
      <c r="J74" s="709"/>
      <c r="L74" s="616"/>
    </row>
    <row r="75" spans="2:12" x14ac:dyDescent="0.25">
      <c r="B75" s="616"/>
      <c r="C75" s="709"/>
      <c r="D75" s="709"/>
      <c r="E75" s="709"/>
      <c r="F75" s="709"/>
      <c r="G75" s="709"/>
      <c r="H75" s="709"/>
      <c r="I75" s="709"/>
      <c r="J75" s="709"/>
      <c r="L75" s="616"/>
    </row>
    <row r="76" spans="2:12" s="539" customFormat="1" ht="12.65" x14ac:dyDescent="0.25">
      <c r="B76" s="540"/>
      <c r="C76" s="714"/>
      <c r="D76" s="737" t="s">
        <v>3010</v>
      </c>
      <c r="E76" s="738"/>
      <c r="F76" s="739" t="s">
        <v>3009</v>
      </c>
      <c r="G76" s="737" t="s">
        <v>3010</v>
      </c>
      <c r="H76" s="738"/>
      <c r="I76" s="738"/>
      <c r="J76" s="740" t="s">
        <v>3009</v>
      </c>
      <c r="K76" s="615"/>
      <c r="L76" s="540"/>
    </row>
    <row r="77" spans="2:12" s="539" customFormat="1" ht="14.4" customHeight="1" x14ac:dyDescent="0.25">
      <c r="B77" s="542"/>
      <c r="C77" s="741"/>
      <c r="D77" s="741"/>
      <c r="E77" s="741"/>
      <c r="F77" s="741"/>
      <c r="G77" s="741"/>
      <c r="H77" s="741"/>
      <c r="I77" s="741"/>
      <c r="J77" s="741"/>
      <c r="K77" s="541"/>
      <c r="L77" s="540"/>
    </row>
    <row r="78" spans="2:12" x14ac:dyDescent="0.25">
      <c r="C78" s="709"/>
      <c r="D78" s="709"/>
      <c r="E78" s="709"/>
      <c r="F78" s="709"/>
      <c r="G78" s="709"/>
      <c r="H78" s="709"/>
      <c r="I78" s="709"/>
      <c r="J78" s="709"/>
    </row>
    <row r="79" spans="2:12" x14ac:dyDescent="0.25">
      <c r="C79" s="709"/>
      <c r="D79" s="709"/>
      <c r="E79" s="709"/>
      <c r="F79" s="709"/>
      <c r="G79" s="709"/>
      <c r="H79" s="709"/>
      <c r="I79" s="709"/>
      <c r="J79" s="709"/>
    </row>
    <row r="80" spans="2:12" x14ac:dyDescent="0.25">
      <c r="C80" s="709"/>
      <c r="D80" s="709"/>
      <c r="E80" s="709"/>
      <c r="F80" s="709"/>
      <c r="G80" s="709"/>
      <c r="H80" s="709"/>
      <c r="I80" s="709"/>
      <c r="J80" s="709"/>
    </row>
    <row r="81" spans="2:47" s="539" customFormat="1" ht="6.9" customHeight="1" x14ac:dyDescent="0.25">
      <c r="B81" s="597"/>
      <c r="C81" s="742"/>
      <c r="D81" s="742"/>
      <c r="E81" s="742"/>
      <c r="F81" s="742"/>
      <c r="G81" s="742"/>
      <c r="H81" s="742"/>
      <c r="I81" s="742"/>
      <c r="J81" s="742"/>
      <c r="K81" s="596"/>
      <c r="L81" s="540"/>
    </row>
    <row r="82" spans="2:47" s="539" customFormat="1" ht="24.9" customHeight="1" x14ac:dyDescent="0.25">
      <c r="B82" s="540"/>
      <c r="C82" s="710" t="s">
        <v>95</v>
      </c>
      <c r="D82" s="714"/>
      <c r="E82" s="714"/>
      <c r="F82" s="714"/>
      <c r="G82" s="714"/>
      <c r="H82" s="714"/>
      <c r="I82" s="714"/>
      <c r="J82" s="714"/>
      <c r="L82" s="540"/>
    </row>
    <row r="83" spans="2:47" s="539" customFormat="1" ht="6.9" customHeight="1" x14ac:dyDescent="0.25">
      <c r="B83" s="540"/>
      <c r="C83" s="714"/>
      <c r="D83" s="714"/>
      <c r="E83" s="714"/>
      <c r="F83" s="714"/>
      <c r="G83" s="714"/>
      <c r="H83" s="714"/>
      <c r="I83" s="714"/>
      <c r="J83" s="714"/>
      <c r="L83" s="540"/>
    </row>
    <row r="84" spans="2:47" s="539" customFormat="1" ht="12.05" customHeight="1" x14ac:dyDescent="0.25">
      <c r="B84" s="540"/>
      <c r="C84" s="711" t="s">
        <v>15</v>
      </c>
      <c r="D84" s="714"/>
      <c r="E84" s="714"/>
      <c r="F84" s="714"/>
      <c r="G84" s="714"/>
      <c r="H84" s="714"/>
      <c r="I84" s="714"/>
      <c r="J84" s="714"/>
      <c r="L84" s="540"/>
    </row>
    <row r="85" spans="2:47" s="539" customFormat="1" ht="16.5" customHeight="1" x14ac:dyDescent="0.25">
      <c r="B85" s="540"/>
      <c r="C85" s="714"/>
      <c r="D85" s="714"/>
      <c r="E85" s="712" t="str">
        <f>E7</f>
        <v>Rekonstrukce plynové kotelny Rokycanské nemocnice</v>
      </c>
      <c r="F85" s="713"/>
      <c r="G85" s="713"/>
      <c r="H85" s="713"/>
      <c r="I85" s="714"/>
      <c r="J85" s="714"/>
      <c r="L85" s="540"/>
    </row>
    <row r="86" spans="2:47" s="539" customFormat="1" ht="12.05" customHeight="1" x14ac:dyDescent="0.25">
      <c r="B86" s="540"/>
      <c r="C86" s="711" t="s">
        <v>93</v>
      </c>
      <c r="D86" s="714"/>
      <c r="E86" s="714"/>
      <c r="F86" s="714"/>
      <c r="G86" s="714"/>
      <c r="H86" s="714"/>
      <c r="I86" s="714"/>
      <c r="J86" s="714"/>
      <c r="L86" s="540"/>
    </row>
    <row r="87" spans="2:47" s="539" customFormat="1" ht="16.5" customHeight="1" x14ac:dyDescent="0.25">
      <c r="B87" s="540"/>
      <c r="C87" s="714"/>
      <c r="D87" s="714"/>
      <c r="E87" s="715" t="str">
        <f>E9</f>
        <v>D.2.1.1 - Rekonstrukce úložiště a rozvodu ELTO</v>
      </c>
      <c r="F87" s="716"/>
      <c r="G87" s="716"/>
      <c r="H87" s="716"/>
      <c r="I87" s="714"/>
      <c r="J87" s="714"/>
      <c r="L87" s="540"/>
    </row>
    <row r="88" spans="2:47" s="539" customFormat="1" ht="6.9" customHeight="1" x14ac:dyDescent="0.25">
      <c r="B88" s="540"/>
      <c r="C88" s="714"/>
      <c r="D88" s="714"/>
      <c r="E88" s="714"/>
      <c r="F88" s="714"/>
      <c r="G88" s="714"/>
      <c r="H88" s="714"/>
      <c r="I88" s="714"/>
      <c r="J88" s="714"/>
      <c r="L88" s="540"/>
    </row>
    <row r="89" spans="2:47" s="539" customFormat="1" ht="12.05" customHeight="1" x14ac:dyDescent="0.25">
      <c r="B89" s="540"/>
      <c r="C89" s="711" t="s">
        <v>21</v>
      </c>
      <c r="D89" s="714"/>
      <c r="E89" s="714"/>
      <c r="F89" s="717" t="str">
        <f>F12</f>
        <v>Rokycany</v>
      </c>
      <c r="G89" s="714"/>
      <c r="H89" s="714"/>
      <c r="I89" s="711" t="s">
        <v>23</v>
      </c>
      <c r="J89" s="718" t="str">
        <f>IF(J12="","",J12)</f>
        <v>15. 3. 2023</v>
      </c>
      <c r="L89" s="540"/>
    </row>
    <row r="90" spans="2:47" s="539" customFormat="1" ht="6.9" customHeight="1" x14ac:dyDescent="0.25">
      <c r="B90" s="540"/>
      <c r="C90" s="714"/>
      <c r="D90" s="714"/>
      <c r="E90" s="714"/>
      <c r="F90" s="714"/>
      <c r="G90" s="714"/>
      <c r="H90" s="714"/>
      <c r="I90" s="714"/>
      <c r="J90" s="714"/>
      <c r="L90" s="540"/>
    </row>
    <row r="91" spans="2:47" s="539" customFormat="1" ht="40.1" customHeight="1" x14ac:dyDescent="0.25">
      <c r="B91" s="540"/>
      <c r="C91" s="711" t="s">
        <v>27</v>
      </c>
      <c r="D91" s="714"/>
      <c r="E91" s="714"/>
      <c r="F91" s="717" t="str">
        <f>E15</f>
        <v>Plzeňský kraj, Škroupova 1760/18, 301 00 Plzeň</v>
      </c>
      <c r="G91" s="714"/>
      <c r="H91" s="714"/>
      <c r="I91" s="711" t="s">
        <v>34</v>
      </c>
      <c r="J91" s="743" t="str">
        <f>E21</f>
        <v xml:space="preserve">ČKJ Projekt s.r.o., Doležalova 1059, 198 00 Praha </v>
      </c>
      <c r="L91" s="540"/>
    </row>
    <row r="92" spans="2:47" s="539" customFormat="1" ht="15.2" customHeight="1" x14ac:dyDescent="0.25">
      <c r="B92" s="540"/>
      <c r="C92" s="711" t="s">
        <v>2995</v>
      </c>
      <c r="D92" s="714"/>
      <c r="E92" s="714"/>
      <c r="F92" s="717" t="str">
        <f>IF(E18="","",E18)</f>
        <v>Vyplň údaj</v>
      </c>
      <c r="G92" s="714"/>
      <c r="H92" s="714"/>
      <c r="I92" s="711" t="s">
        <v>38</v>
      </c>
      <c r="J92" s="743" t="str">
        <f>E24</f>
        <v>J.Seidl</v>
      </c>
      <c r="L92" s="540"/>
    </row>
    <row r="93" spans="2:47" s="539" customFormat="1" ht="10.3" customHeight="1" x14ac:dyDescent="0.25">
      <c r="B93" s="540"/>
      <c r="C93" s="714"/>
      <c r="D93" s="714"/>
      <c r="E93" s="714"/>
      <c r="F93" s="714"/>
      <c r="G93" s="714"/>
      <c r="H93" s="714"/>
      <c r="I93" s="714"/>
      <c r="J93" s="714"/>
      <c r="L93" s="540"/>
    </row>
    <row r="94" spans="2:47" s="539" customFormat="1" ht="29.25" customHeight="1" x14ac:dyDescent="0.25">
      <c r="B94" s="540"/>
      <c r="C94" s="777" t="s">
        <v>96</v>
      </c>
      <c r="D94" s="744"/>
      <c r="E94" s="744"/>
      <c r="F94" s="744"/>
      <c r="G94" s="744"/>
      <c r="H94" s="744"/>
      <c r="I94" s="744"/>
      <c r="J94" s="745" t="s">
        <v>97</v>
      </c>
      <c r="K94" s="598"/>
      <c r="L94" s="540"/>
    </row>
    <row r="95" spans="2:47" s="539" customFormat="1" ht="10.3" customHeight="1" x14ac:dyDescent="0.25">
      <c r="B95" s="540"/>
      <c r="C95" s="714"/>
      <c r="D95" s="714"/>
      <c r="E95" s="714"/>
      <c r="F95" s="714"/>
      <c r="G95" s="714"/>
      <c r="H95" s="714"/>
      <c r="I95" s="714"/>
      <c r="J95" s="714"/>
      <c r="L95" s="540"/>
    </row>
    <row r="96" spans="2:47" s="539" customFormat="1" ht="22.8" customHeight="1" x14ac:dyDescent="0.25">
      <c r="B96" s="540"/>
      <c r="C96" s="778" t="s">
        <v>3008</v>
      </c>
      <c r="D96" s="714"/>
      <c r="E96" s="714"/>
      <c r="F96" s="714"/>
      <c r="G96" s="714"/>
      <c r="H96" s="714"/>
      <c r="I96" s="714"/>
      <c r="J96" s="725">
        <f>J132</f>
        <v>0</v>
      </c>
      <c r="L96" s="540"/>
      <c r="AU96" s="543" t="s">
        <v>98</v>
      </c>
    </row>
    <row r="97" spans="2:65" s="610" customFormat="1" ht="24.9" customHeight="1" x14ac:dyDescent="0.25">
      <c r="B97" s="611"/>
      <c r="C97" s="779"/>
      <c r="D97" s="746" t="s">
        <v>105</v>
      </c>
      <c r="E97" s="747"/>
      <c r="F97" s="747"/>
      <c r="G97" s="747"/>
      <c r="H97" s="747"/>
      <c r="I97" s="747"/>
      <c r="J97" s="748">
        <f>J133</f>
        <v>0</v>
      </c>
      <c r="L97" s="611"/>
    </row>
    <row r="98" spans="2:65" s="612" customFormat="1" ht="19.899999999999999" customHeight="1" x14ac:dyDescent="0.25">
      <c r="B98" s="613"/>
      <c r="C98" s="780"/>
      <c r="D98" s="749" t="s">
        <v>3818</v>
      </c>
      <c r="E98" s="750"/>
      <c r="F98" s="750"/>
      <c r="G98" s="750"/>
      <c r="H98" s="750"/>
      <c r="I98" s="750"/>
      <c r="J98" s="751">
        <f>J134</f>
        <v>0</v>
      </c>
      <c r="L98" s="613"/>
    </row>
    <row r="99" spans="2:65" s="612" customFormat="1" ht="19.899999999999999" customHeight="1" x14ac:dyDescent="0.25">
      <c r="B99" s="613"/>
      <c r="C99" s="780"/>
      <c r="D99" s="749" t="s">
        <v>108</v>
      </c>
      <c r="E99" s="750"/>
      <c r="F99" s="750"/>
      <c r="G99" s="750"/>
      <c r="H99" s="750"/>
      <c r="I99" s="750"/>
      <c r="J99" s="751">
        <f>J145</f>
        <v>0</v>
      </c>
      <c r="L99" s="613"/>
    </row>
    <row r="100" spans="2:65" s="610" customFormat="1" ht="24.9" customHeight="1" x14ac:dyDescent="0.25">
      <c r="B100" s="611"/>
      <c r="C100" s="779"/>
      <c r="D100" s="746" t="s">
        <v>4165</v>
      </c>
      <c r="E100" s="747"/>
      <c r="F100" s="747"/>
      <c r="G100" s="747"/>
      <c r="H100" s="747"/>
      <c r="I100" s="747"/>
      <c r="J100" s="748">
        <f>J186</f>
        <v>0</v>
      </c>
      <c r="L100" s="611"/>
    </row>
    <row r="101" spans="2:65" s="612" customFormat="1" ht="19.899999999999999" customHeight="1" x14ac:dyDescent="0.25">
      <c r="B101" s="613"/>
      <c r="C101" s="780"/>
      <c r="D101" s="749" t="s">
        <v>4166</v>
      </c>
      <c r="E101" s="750"/>
      <c r="F101" s="750"/>
      <c r="G101" s="750"/>
      <c r="H101" s="750"/>
      <c r="I101" s="750"/>
      <c r="J101" s="751">
        <f>J187</f>
        <v>0</v>
      </c>
      <c r="L101" s="613"/>
    </row>
    <row r="102" spans="2:65" s="610" customFormat="1" ht="24.9" customHeight="1" x14ac:dyDescent="0.25">
      <c r="B102" s="611"/>
      <c r="C102" s="779"/>
      <c r="D102" s="746" t="s">
        <v>3003</v>
      </c>
      <c r="E102" s="747"/>
      <c r="F102" s="747"/>
      <c r="G102" s="747"/>
      <c r="H102" s="747"/>
      <c r="I102" s="747"/>
      <c r="J102" s="748">
        <f>J196</f>
        <v>0</v>
      </c>
      <c r="L102" s="611"/>
    </row>
    <row r="103" spans="2:65" s="539" customFormat="1" ht="21.9" customHeight="1" x14ac:dyDescent="0.25">
      <c r="B103" s="540"/>
      <c r="C103" s="714"/>
      <c r="D103" s="714"/>
      <c r="E103" s="714"/>
      <c r="F103" s="714"/>
      <c r="G103" s="714"/>
      <c r="H103" s="714"/>
      <c r="I103" s="714"/>
      <c r="J103" s="714"/>
      <c r="L103" s="540"/>
    </row>
    <row r="104" spans="2:65" s="539" customFormat="1" ht="6.9" customHeight="1" x14ac:dyDescent="0.25">
      <c r="B104" s="540"/>
      <c r="C104" s="714"/>
      <c r="D104" s="714"/>
      <c r="E104" s="714"/>
      <c r="F104" s="714"/>
      <c r="G104" s="714"/>
      <c r="H104" s="714"/>
      <c r="I104" s="714"/>
      <c r="J104" s="714"/>
      <c r="L104" s="540"/>
    </row>
    <row r="105" spans="2:65" s="539" customFormat="1" ht="29.25" customHeight="1" x14ac:dyDescent="0.25">
      <c r="B105" s="540"/>
      <c r="C105" s="778" t="s">
        <v>3002</v>
      </c>
      <c r="D105" s="714"/>
      <c r="E105" s="714"/>
      <c r="F105" s="714"/>
      <c r="G105" s="714"/>
      <c r="H105" s="714"/>
      <c r="I105" s="714"/>
      <c r="J105" s="781">
        <f>ROUND(J106 + J107 + J108 + J109 + J110 + J111,2)</f>
        <v>0</v>
      </c>
      <c r="L105" s="540"/>
      <c r="N105" s="552" t="s">
        <v>45</v>
      </c>
    </row>
    <row r="106" spans="2:65" s="539" customFormat="1" ht="18" customHeight="1" x14ac:dyDescent="0.25">
      <c r="B106" s="557"/>
      <c r="C106" s="547"/>
      <c r="D106" s="607" t="s">
        <v>3001</v>
      </c>
      <c r="E106" s="606"/>
      <c r="F106" s="606"/>
      <c r="G106" s="547"/>
      <c r="H106" s="547"/>
      <c r="I106" s="547"/>
      <c r="J106" s="604">
        <v>0</v>
      </c>
      <c r="K106" s="547"/>
      <c r="L106" s="557"/>
      <c r="M106" s="547"/>
      <c r="N106" s="603" t="s">
        <v>46</v>
      </c>
      <c r="O106" s="547"/>
      <c r="P106" s="547"/>
      <c r="Q106" s="547"/>
      <c r="R106" s="547"/>
      <c r="S106" s="547"/>
      <c r="T106" s="547"/>
      <c r="U106" s="547"/>
      <c r="V106" s="547"/>
      <c r="W106" s="547"/>
      <c r="X106" s="547"/>
      <c r="Y106" s="547"/>
      <c r="Z106" s="547"/>
      <c r="AA106" s="547"/>
      <c r="AB106" s="547"/>
      <c r="AC106" s="547"/>
      <c r="AD106" s="547"/>
      <c r="AE106" s="547"/>
      <c r="AF106" s="547"/>
      <c r="AG106" s="547"/>
      <c r="AH106" s="547"/>
      <c r="AI106" s="547"/>
      <c r="AJ106" s="547"/>
      <c r="AK106" s="547"/>
      <c r="AL106" s="547"/>
      <c r="AM106" s="547"/>
      <c r="AN106" s="547"/>
      <c r="AO106" s="547"/>
      <c r="AP106" s="547"/>
      <c r="AQ106" s="547"/>
      <c r="AR106" s="547"/>
      <c r="AS106" s="547"/>
      <c r="AT106" s="547"/>
      <c r="AU106" s="547"/>
      <c r="AV106" s="547"/>
      <c r="AW106" s="547"/>
      <c r="AX106" s="547"/>
      <c r="AY106" s="601" t="s">
        <v>481</v>
      </c>
      <c r="AZ106" s="547"/>
      <c r="BA106" s="547"/>
      <c r="BB106" s="547"/>
      <c r="BC106" s="547"/>
      <c r="BD106" s="547"/>
      <c r="BE106" s="602">
        <f t="shared" ref="BE106:BE111" si="0">IF(N106="základní",J106,0)</f>
        <v>0</v>
      </c>
      <c r="BF106" s="602">
        <f t="shared" ref="BF106:BF111" si="1">IF(N106="snížená",J106,0)</f>
        <v>0</v>
      </c>
      <c r="BG106" s="602">
        <f t="shared" ref="BG106:BG111" si="2">IF(N106="zákl. přenesená",J106,0)</f>
        <v>0</v>
      </c>
      <c r="BH106" s="602">
        <f t="shared" ref="BH106:BH111" si="3">IF(N106="sníž. přenesená",J106,0)</f>
        <v>0</v>
      </c>
      <c r="BI106" s="602">
        <f t="shared" ref="BI106:BI111" si="4">IF(N106="nulová",J106,0)</f>
        <v>0</v>
      </c>
      <c r="BJ106" s="601" t="s">
        <v>83</v>
      </c>
      <c r="BK106" s="547"/>
      <c r="BL106" s="547"/>
      <c r="BM106" s="547"/>
    </row>
    <row r="107" spans="2:65" s="539" customFormat="1" ht="18" customHeight="1" x14ac:dyDescent="0.25">
      <c r="B107" s="557"/>
      <c r="C107" s="547"/>
      <c r="D107" s="607" t="s">
        <v>3000</v>
      </c>
      <c r="E107" s="606"/>
      <c r="F107" s="606"/>
      <c r="G107" s="547"/>
      <c r="H107" s="547"/>
      <c r="I107" s="547"/>
      <c r="J107" s="604">
        <v>0</v>
      </c>
      <c r="K107" s="547"/>
      <c r="L107" s="557"/>
      <c r="M107" s="547"/>
      <c r="N107" s="603" t="s">
        <v>46</v>
      </c>
      <c r="O107" s="547"/>
      <c r="P107" s="547"/>
      <c r="Q107" s="547"/>
      <c r="R107" s="547"/>
      <c r="S107" s="547"/>
      <c r="T107" s="547"/>
      <c r="U107" s="547"/>
      <c r="V107" s="547"/>
      <c r="W107" s="547"/>
      <c r="X107" s="547"/>
      <c r="Y107" s="547"/>
      <c r="Z107" s="547"/>
      <c r="AA107" s="547"/>
      <c r="AB107" s="547"/>
      <c r="AC107" s="547"/>
      <c r="AD107" s="547"/>
      <c r="AE107" s="547"/>
      <c r="AF107" s="547"/>
      <c r="AG107" s="547"/>
      <c r="AH107" s="547"/>
      <c r="AI107" s="547"/>
      <c r="AJ107" s="547"/>
      <c r="AK107" s="547"/>
      <c r="AL107" s="547"/>
      <c r="AM107" s="547"/>
      <c r="AN107" s="547"/>
      <c r="AO107" s="547"/>
      <c r="AP107" s="547"/>
      <c r="AQ107" s="547"/>
      <c r="AR107" s="547"/>
      <c r="AS107" s="547"/>
      <c r="AT107" s="547"/>
      <c r="AU107" s="547"/>
      <c r="AV107" s="547"/>
      <c r="AW107" s="547"/>
      <c r="AX107" s="547"/>
      <c r="AY107" s="601" t="s">
        <v>481</v>
      </c>
      <c r="AZ107" s="547"/>
      <c r="BA107" s="547"/>
      <c r="BB107" s="547"/>
      <c r="BC107" s="547"/>
      <c r="BD107" s="547"/>
      <c r="BE107" s="602">
        <f t="shared" si="0"/>
        <v>0</v>
      </c>
      <c r="BF107" s="602">
        <f t="shared" si="1"/>
        <v>0</v>
      </c>
      <c r="BG107" s="602">
        <f t="shared" si="2"/>
        <v>0</v>
      </c>
      <c r="BH107" s="602">
        <f t="shared" si="3"/>
        <v>0</v>
      </c>
      <c r="BI107" s="602">
        <f t="shared" si="4"/>
        <v>0</v>
      </c>
      <c r="BJ107" s="601" t="s">
        <v>83</v>
      </c>
      <c r="BK107" s="547"/>
      <c r="BL107" s="547"/>
      <c r="BM107" s="547"/>
    </row>
    <row r="108" spans="2:65" s="539" customFormat="1" ht="18" customHeight="1" x14ac:dyDescent="0.25">
      <c r="B108" s="557"/>
      <c r="C108" s="547"/>
      <c r="D108" s="607" t="s">
        <v>485</v>
      </c>
      <c r="E108" s="606"/>
      <c r="F108" s="606"/>
      <c r="G108" s="547"/>
      <c r="H108" s="547"/>
      <c r="I108" s="547"/>
      <c r="J108" s="604">
        <v>0</v>
      </c>
      <c r="K108" s="547"/>
      <c r="L108" s="557"/>
      <c r="M108" s="547"/>
      <c r="N108" s="603" t="s">
        <v>46</v>
      </c>
      <c r="O108" s="547"/>
      <c r="P108" s="547"/>
      <c r="Q108" s="547"/>
      <c r="R108" s="547"/>
      <c r="S108" s="547"/>
      <c r="T108" s="547"/>
      <c r="U108" s="547"/>
      <c r="V108" s="547"/>
      <c r="W108" s="547"/>
      <c r="X108" s="547"/>
      <c r="Y108" s="547"/>
      <c r="Z108" s="547"/>
      <c r="AA108" s="547"/>
      <c r="AB108" s="547"/>
      <c r="AC108" s="547"/>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c r="AX108" s="547"/>
      <c r="AY108" s="601" t="s">
        <v>481</v>
      </c>
      <c r="AZ108" s="547"/>
      <c r="BA108" s="547"/>
      <c r="BB108" s="547"/>
      <c r="BC108" s="547"/>
      <c r="BD108" s="547"/>
      <c r="BE108" s="602">
        <f t="shared" si="0"/>
        <v>0</v>
      </c>
      <c r="BF108" s="602">
        <f t="shared" si="1"/>
        <v>0</v>
      </c>
      <c r="BG108" s="602">
        <f t="shared" si="2"/>
        <v>0</v>
      </c>
      <c r="BH108" s="602">
        <f t="shared" si="3"/>
        <v>0</v>
      </c>
      <c r="BI108" s="602">
        <f t="shared" si="4"/>
        <v>0</v>
      </c>
      <c r="BJ108" s="601" t="s">
        <v>83</v>
      </c>
      <c r="BK108" s="547"/>
      <c r="BL108" s="547"/>
      <c r="BM108" s="547"/>
    </row>
    <row r="109" spans="2:65" s="539" customFormat="1" ht="18" customHeight="1" x14ac:dyDescent="0.25">
      <c r="B109" s="557"/>
      <c r="C109" s="547"/>
      <c r="D109" s="607" t="s">
        <v>487</v>
      </c>
      <c r="E109" s="606"/>
      <c r="F109" s="606"/>
      <c r="G109" s="547"/>
      <c r="H109" s="547"/>
      <c r="I109" s="547"/>
      <c r="J109" s="604">
        <v>0</v>
      </c>
      <c r="K109" s="547"/>
      <c r="L109" s="557"/>
      <c r="M109" s="547"/>
      <c r="N109" s="603" t="s">
        <v>46</v>
      </c>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547"/>
      <c r="AK109" s="547"/>
      <c r="AL109" s="547"/>
      <c r="AM109" s="547"/>
      <c r="AN109" s="547"/>
      <c r="AO109" s="547"/>
      <c r="AP109" s="547"/>
      <c r="AQ109" s="547"/>
      <c r="AR109" s="547"/>
      <c r="AS109" s="547"/>
      <c r="AT109" s="547"/>
      <c r="AU109" s="547"/>
      <c r="AV109" s="547"/>
      <c r="AW109" s="547"/>
      <c r="AX109" s="547"/>
      <c r="AY109" s="601" t="s">
        <v>481</v>
      </c>
      <c r="AZ109" s="547"/>
      <c r="BA109" s="547"/>
      <c r="BB109" s="547"/>
      <c r="BC109" s="547"/>
      <c r="BD109" s="547"/>
      <c r="BE109" s="602">
        <f t="shared" si="0"/>
        <v>0</v>
      </c>
      <c r="BF109" s="602">
        <f t="shared" si="1"/>
        <v>0</v>
      </c>
      <c r="BG109" s="602">
        <f t="shared" si="2"/>
        <v>0</v>
      </c>
      <c r="BH109" s="602">
        <f t="shared" si="3"/>
        <v>0</v>
      </c>
      <c r="BI109" s="602">
        <f t="shared" si="4"/>
        <v>0</v>
      </c>
      <c r="BJ109" s="601" t="s">
        <v>83</v>
      </c>
      <c r="BK109" s="547"/>
      <c r="BL109" s="547"/>
      <c r="BM109" s="547"/>
    </row>
    <row r="110" spans="2:65" s="539" customFormat="1" ht="18" customHeight="1" x14ac:dyDescent="0.25">
      <c r="B110" s="557"/>
      <c r="C110" s="547"/>
      <c r="D110" s="607" t="s">
        <v>2999</v>
      </c>
      <c r="E110" s="606"/>
      <c r="F110" s="606"/>
      <c r="G110" s="547"/>
      <c r="H110" s="547"/>
      <c r="I110" s="547"/>
      <c r="J110" s="604">
        <v>0</v>
      </c>
      <c r="K110" s="547"/>
      <c r="L110" s="557"/>
      <c r="M110" s="547"/>
      <c r="N110" s="603" t="s">
        <v>46</v>
      </c>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601" t="s">
        <v>481</v>
      </c>
      <c r="AZ110" s="547"/>
      <c r="BA110" s="547"/>
      <c r="BB110" s="547"/>
      <c r="BC110" s="547"/>
      <c r="BD110" s="547"/>
      <c r="BE110" s="602">
        <f t="shared" si="0"/>
        <v>0</v>
      </c>
      <c r="BF110" s="602">
        <f t="shared" si="1"/>
        <v>0</v>
      </c>
      <c r="BG110" s="602">
        <f t="shared" si="2"/>
        <v>0</v>
      </c>
      <c r="BH110" s="602">
        <f t="shared" si="3"/>
        <v>0</v>
      </c>
      <c r="BI110" s="602">
        <f t="shared" si="4"/>
        <v>0</v>
      </c>
      <c r="BJ110" s="601" t="s">
        <v>83</v>
      </c>
      <c r="BK110" s="547"/>
      <c r="BL110" s="547"/>
      <c r="BM110" s="547"/>
    </row>
    <row r="111" spans="2:65" s="539" customFormat="1" ht="18" customHeight="1" x14ac:dyDescent="0.25">
      <c r="B111" s="557"/>
      <c r="C111" s="547"/>
      <c r="D111" s="605" t="s">
        <v>2998</v>
      </c>
      <c r="E111" s="547"/>
      <c r="F111" s="547"/>
      <c r="G111" s="547"/>
      <c r="H111" s="547"/>
      <c r="I111" s="547"/>
      <c r="J111" s="604">
        <f>ROUND(J30*T111,2)</f>
        <v>0</v>
      </c>
      <c r="K111" s="547"/>
      <c r="L111" s="557"/>
      <c r="M111" s="547"/>
      <c r="N111" s="603" t="s">
        <v>46</v>
      </c>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7"/>
      <c r="AY111" s="601" t="s">
        <v>2997</v>
      </c>
      <c r="AZ111" s="547"/>
      <c r="BA111" s="547"/>
      <c r="BB111" s="547"/>
      <c r="BC111" s="547"/>
      <c r="BD111" s="547"/>
      <c r="BE111" s="602">
        <f t="shared" si="0"/>
        <v>0</v>
      </c>
      <c r="BF111" s="602">
        <f t="shared" si="1"/>
        <v>0</v>
      </c>
      <c r="BG111" s="602">
        <f t="shared" si="2"/>
        <v>0</v>
      </c>
      <c r="BH111" s="602">
        <f t="shared" si="3"/>
        <v>0</v>
      </c>
      <c r="BI111" s="602">
        <f t="shared" si="4"/>
        <v>0</v>
      </c>
      <c r="BJ111" s="601" t="s">
        <v>83</v>
      </c>
      <c r="BK111" s="547"/>
      <c r="BL111" s="547"/>
      <c r="BM111" s="547"/>
    </row>
    <row r="112" spans="2:65" s="539" customFormat="1" x14ac:dyDescent="0.25">
      <c r="B112" s="540"/>
      <c r="L112" s="540"/>
    </row>
    <row r="113" spans="2:12" s="539" customFormat="1" ht="29.25" customHeight="1" x14ac:dyDescent="0.25">
      <c r="B113" s="540"/>
      <c r="C113" s="785" t="s">
        <v>2996</v>
      </c>
      <c r="D113" s="744"/>
      <c r="E113" s="744"/>
      <c r="F113" s="744"/>
      <c r="G113" s="744"/>
      <c r="H113" s="744"/>
      <c r="I113" s="744"/>
      <c r="J113" s="786">
        <f>ROUND(J96+J105,2)</f>
        <v>0</v>
      </c>
      <c r="K113" s="598"/>
      <c r="L113" s="540"/>
    </row>
    <row r="114" spans="2:12" s="539" customFormat="1" ht="6.9" customHeight="1" x14ac:dyDescent="0.25">
      <c r="B114" s="542"/>
      <c r="C114" s="741"/>
      <c r="D114" s="741"/>
      <c r="E114" s="741"/>
      <c r="F114" s="741"/>
      <c r="G114" s="741"/>
      <c r="H114" s="741"/>
      <c r="I114" s="741"/>
      <c r="J114" s="741"/>
      <c r="K114" s="541"/>
      <c r="L114" s="540"/>
    </row>
    <row r="115" spans="2:12" x14ac:dyDescent="0.25">
      <c r="C115" s="709"/>
      <c r="D115" s="709"/>
      <c r="E115" s="709"/>
      <c r="F115" s="709"/>
      <c r="G115" s="709"/>
      <c r="H115" s="709"/>
      <c r="I115" s="709"/>
      <c r="J115" s="709"/>
    </row>
    <row r="116" spans="2:12" x14ac:dyDescent="0.25">
      <c r="C116" s="709"/>
      <c r="D116" s="709"/>
      <c r="E116" s="709"/>
      <c r="F116" s="709"/>
      <c r="G116" s="709"/>
      <c r="H116" s="709"/>
      <c r="I116" s="709"/>
      <c r="J116" s="709"/>
    </row>
    <row r="117" spans="2:12" x14ac:dyDescent="0.25">
      <c r="C117" s="709"/>
      <c r="D117" s="709"/>
      <c r="E117" s="709"/>
      <c r="F117" s="709"/>
      <c r="G117" s="709"/>
      <c r="H117" s="709"/>
      <c r="I117" s="709"/>
      <c r="J117" s="709"/>
    </row>
    <row r="118" spans="2:12" s="539" customFormat="1" ht="6.9" customHeight="1" x14ac:dyDescent="0.25">
      <c r="B118" s="597"/>
      <c r="C118" s="742"/>
      <c r="D118" s="742"/>
      <c r="E118" s="742"/>
      <c r="F118" s="742"/>
      <c r="G118" s="742"/>
      <c r="H118" s="742"/>
      <c r="I118" s="742"/>
      <c r="J118" s="742"/>
      <c r="K118" s="596"/>
      <c r="L118" s="540"/>
    </row>
    <row r="119" spans="2:12" s="539" customFormat="1" ht="24.9" customHeight="1" x14ac:dyDescent="0.25">
      <c r="B119" s="540"/>
      <c r="C119" s="710" t="s">
        <v>116</v>
      </c>
      <c r="D119" s="714"/>
      <c r="E119" s="714"/>
      <c r="F119" s="714"/>
      <c r="G119" s="714"/>
      <c r="H119" s="714"/>
      <c r="I119" s="714"/>
      <c r="J119" s="714"/>
      <c r="L119" s="540"/>
    </row>
    <row r="120" spans="2:12" s="539" customFormat="1" ht="6.9" customHeight="1" x14ac:dyDescent="0.25">
      <c r="B120" s="540"/>
      <c r="C120" s="714"/>
      <c r="D120" s="714"/>
      <c r="E120" s="714"/>
      <c r="F120" s="714"/>
      <c r="G120" s="714"/>
      <c r="H120" s="714"/>
      <c r="I120" s="714"/>
      <c r="J120" s="714"/>
      <c r="L120" s="540"/>
    </row>
    <row r="121" spans="2:12" s="539" customFormat="1" ht="12.05" customHeight="1" x14ac:dyDescent="0.25">
      <c r="B121" s="540"/>
      <c r="C121" s="711" t="s">
        <v>15</v>
      </c>
      <c r="D121" s="714"/>
      <c r="E121" s="714"/>
      <c r="F121" s="714"/>
      <c r="G121" s="714"/>
      <c r="H121" s="714"/>
      <c r="I121" s="714"/>
      <c r="J121" s="714"/>
      <c r="L121" s="540"/>
    </row>
    <row r="122" spans="2:12" s="539" customFormat="1" ht="16.5" customHeight="1" x14ac:dyDescent="0.25">
      <c r="B122" s="540"/>
      <c r="C122" s="714"/>
      <c r="D122" s="714"/>
      <c r="E122" s="712" t="str">
        <f>E7</f>
        <v>Rekonstrukce plynové kotelny Rokycanské nemocnice</v>
      </c>
      <c r="F122" s="713"/>
      <c r="G122" s="713"/>
      <c r="H122" s="713"/>
      <c r="I122" s="714"/>
      <c r="J122" s="714"/>
      <c r="L122" s="540"/>
    </row>
    <row r="123" spans="2:12" s="539" customFormat="1" ht="12.05" customHeight="1" x14ac:dyDescent="0.25">
      <c r="B123" s="540"/>
      <c r="C123" s="711" t="s">
        <v>93</v>
      </c>
      <c r="D123" s="714"/>
      <c r="E123" s="714"/>
      <c r="F123" s="714"/>
      <c r="G123" s="714"/>
      <c r="H123" s="714"/>
      <c r="I123" s="714"/>
      <c r="J123" s="714"/>
      <c r="L123" s="540"/>
    </row>
    <row r="124" spans="2:12" s="539" customFormat="1" ht="16.5" customHeight="1" x14ac:dyDescent="0.25">
      <c r="B124" s="540"/>
      <c r="C124" s="714"/>
      <c r="D124" s="714"/>
      <c r="E124" s="715" t="str">
        <f>E9</f>
        <v>D.2.1.1 - Rekonstrukce úložiště a rozvodu ELTO</v>
      </c>
      <c r="F124" s="716"/>
      <c r="G124" s="716"/>
      <c r="H124" s="716"/>
      <c r="I124" s="714"/>
      <c r="J124" s="714"/>
      <c r="L124" s="540"/>
    </row>
    <row r="125" spans="2:12" s="539" customFormat="1" ht="6.9" customHeight="1" x14ac:dyDescent="0.25">
      <c r="B125" s="540"/>
      <c r="C125" s="714"/>
      <c r="D125" s="714"/>
      <c r="E125" s="714"/>
      <c r="F125" s="714"/>
      <c r="G125" s="714"/>
      <c r="H125" s="714"/>
      <c r="I125" s="714"/>
      <c r="J125" s="714"/>
      <c r="L125" s="540"/>
    </row>
    <row r="126" spans="2:12" s="539" customFormat="1" ht="12.05" customHeight="1" x14ac:dyDescent="0.25">
      <c r="B126" s="540"/>
      <c r="C126" s="711" t="s">
        <v>21</v>
      </c>
      <c r="D126" s="714"/>
      <c r="E126" s="714"/>
      <c r="F126" s="717" t="str">
        <f>F12</f>
        <v>Rokycany</v>
      </c>
      <c r="G126" s="714"/>
      <c r="H126" s="714"/>
      <c r="I126" s="711" t="s">
        <v>23</v>
      </c>
      <c r="J126" s="718" t="str">
        <f>IF(J12="","",J12)</f>
        <v>15. 3. 2023</v>
      </c>
      <c r="L126" s="540"/>
    </row>
    <row r="127" spans="2:12" s="539" customFormat="1" ht="6.9" customHeight="1" x14ac:dyDescent="0.25">
      <c r="B127" s="540"/>
      <c r="C127" s="714"/>
      <c r="D127" s="714"/>
      <c r="E127" s="714"/>
      <c r="F127" s="714"/>
      <c r="G127" s="714"/>
      <c r="H127" s="714"/>
      <c r="I127" s="714"/>
      <c r="J127" s="714"/>
      <c r="L127" s="540"/>
    </row>
    <row r="128" spans="2:12" s="539" customFormat="1" ht="40.1" customHeight="1" x14ac:dyDescent="0.25">
      <c r="B128" s="540"/>
      <c r="C128" s="711" t="s">
        <v>27</v>
      </c>
      <c r="D128" s="714"/>
      <c r="E128" s="714"/>
      <c r="F128" s="717" t="str">
        <f>E15</f>
        <v>Plzeňský kraj, Škroupova 1760/18, 301 00 Plzeň</v>
      </c>
      <c r="G128" s="714"/>
      <c r="H128" s="714"/>
      <c r="I128" s="711" t="s">
        <v>34</v>
      </c>
      <c r="J128" s="743" t="str">
        <f>E21</f>
        <v xml:space="preserve">ČKJ Projekt s.r.o., Doležalova 1059, 198 00 Praha </v>
      </c>
      <c r="L128" s="540"/>
    </row>
    <row r="129" spans="2:65" s="539" customFormat="1" ht="15.2" customHeight="1" x14ac:dyDescent="0.25">
      <c r="B129" s="540"/>
      <c r="C129" s="711" t="s">
        <v>2995</v>
      </c>
      <c r="D129" s="714"/>
      <c r="E129" s="714"/>
      <c r="F129" s="717" t="str">
        <f>IF(E18="","",E18)</f>
        <v>Vyplň údaj</v>
      </c>
      <c r="G129" s="714"/>
      <c r="H129" s="714"/>
      <c r="I129" s="711" t="s">
        <v>38</v>
      </c>
      <c r="J129" s="743" t="str">
        <f>E24</f>
        <v>J.Seidl</v>
      </c>
      <c r="L129" s="540"/>
    </row>
    <row r="130" spans="2:65" s="539" customFormat="1" ht="10.3" customHeight="1" x14ac:dyDescent="0.25">
      <c r="B130" s="540"/>
      <c r="C130" s="714"/>
      <c r="D130" s="714"/>
      <c r="E130" s="714"/>
      <c r="F130" s="714"/>
      <c r="G130" s="714"/>
      <c r="H130" s="714"/>
      <c r="I130" s="714"/>
      <c r="J130" s="714"/>
      <c r="L130" s="540"/>
    </row>
    <row r="131" spans="2:65" s="581" customFormat="1" ht="29.25" customHeight="1" x14ac:dyDescent="0.25">
      <c r="B131" s="585"/>
      <c r="C131" s="752" t="s">
        <v>117</v>
      </c>
      <c r="D131" s="753" t="s">
        <v>60</v>
      </c>
      <c r="E131" s="753" t="s">
        <v>56</v>
      </c>
      <c r="F131" s="753" t="s">
        <v>57</v>
      </c>
      <c r="G131" s="753" t="s">
        <v>118</v>
      </c>
      <c r="H131" s="753" t="s">
        <v>119</v>
      </c>
      <c r="I131" s="753" t="s">
        <v>120</v>
      </c>
      <c r="J131" s="771" t="s">
        <v>97</v>
      </c>
      <c r="K131" s="586" t="s">
        <v>121</v>
      </c>
      <c r="L131" s="585"/>
      <c r="M131" s="584" t="s">
        <v>3</v>
      </c>
      <c r="N131" s="583" t="s">
        <v>45</v>
      </c>
      <c r="O131" s="583" t="s">
        <v>122</v>
      </c>
      <c r="P131" s="583" t="s">
        <v>123</v>
      </c>
      <c r="Q131" s="583" t="s">
        <v>124</v>
      </c>
      <c r="R131" s="583" t="s">
        <v>125</v>
      </c>
      <c r="S131" s="583" t="s">
        <v>126</v>
      </c>
      <c r="T131" s="582" t="s">
        <v>127</v>
      </c>
    </row>
    <row r="132" spans="2:65" s="539" customFormat="1" ht="22.8" customHeight="1" x14ac:dyDescent="0.35">
      <c r="B132" s="540"/>
      <c r="C132" s="754" t="s">
        <v>128</v>
      </c>
      <c r="D132" s="714"/>
      <c r="E132" s="714"/>
      <c r="F132" s="714"/>
      <c r="G132" s="714"/>
      <c r="H132" s="714"/>
      <c r="I132" s="714"/>
      <c r="J132" s="772">
        <f>BK132</f>
        <v>0</v>
      </c>
      <c r="L132" s="540"/>
      <c r="M132" s="579"/>
      <c r="N132" s="577"/>
      <c r="O132" s="577"/>
      <c r="P132" s="578">
        <f>P133+P186+P196</f>
        <v>0</v>
      </c>
      <c r="Q132" s="577"/>
      <c r="R132" s="578">
        <f>R133+R186+R196</f>
        <v>0.70289999999999997</v>
      </c>
      <c r="S132" s="577"/>
      <c r="T132" s="576">
        <f>T133+T186+T196</f>
        <v>0</v>
      </c>
      <c r="AT132" s="543" t="s">
        <v>74</v>
      </c>
      <c r="AU132" s="543" t="s">
        <v>98</v>
      </c>
      <c r="BK132" s="575">
        <f>BK133+BK186+BK196</f>
        <v>0</v>
      </c>
    </row>
    <row r="133" spans="2:65" s="560" customFormat="1" ht="25.95" customHeight="1" x14ac:dyDescent="0.35">
      <c r="B133" s="567"/>
      <c r="C133" s="755"/>
      <c r="D133" s="756" t="s">
        <v>74</v>
      </c>
      <c r="E133" s="757" t="s">
        <v>233</v>
      </c>
      <c r="F133" s="757" t="s">
        <v>234</v>
      </c>
      <c r="G133" s="755"/>
      <c r="H133" s="755"/>
      <c r="I133" s="755"/>
      <c r="J133" s="773">
        <f>BK133</f>
        <v>0</v>
      </c>
      <c r="L133" s="567"/>
      <c r="M133" s="566"/>
      <c r="P133" s="565">
        <f>P134+P145</f>
        <v>0</v>
      </c>
      <c r="R133" s="565">
        <f>R134+R145</f>
        <v>0.70250000000000001</v>
      </c>
      <c r="T133" s="564">
        <f>T134+T145</f>
        <v>0</v>
      </c>
      <c r="AR133" s="562" t="s">
        <v>85</v>
      </c>
      <c r="AT133" s="563" t="s">
        <v>74</v>
      </c>
      <c r="AU133" s="563" t="s">
        <v>75</v>
      </c>
      <c r="AY133" s="562" t="s">
        <v>131</v>
      </c>
      <c r="BK133" s="561">
        <f>BK134+BK145</f>
        <v>0</v>
      </c>
    </row>
    <row r="134" spans="2:65" s="560" customFormat="1" ht="22.8" customHeight="1" x14ac:dyDescent="0.3">
      <c r="B134" s="567"/>
      <c r="C134" s="755"/>
      <c r="D134" s="756" t="s">
        <v>74</v>
      </c>
      <c r="E134" s="758" t="s">
        <v>3819</v>
      </c>
      <c r="F134" s="758" t="s">
        <v>3820</v>
      </c>
      <c r="G134" s="755"/>
      <c r="H134" s="755"/>
      <c r="I134" s="755"/>
      <c r="J134" s="774">
        <f>BK134</f>
        <v>0</v>
      </c>
      <c r="L134" s="567"/>
      <c r="M134" s="566"/>
      <c r="P134" s="565">
        <f>SUM(P135:P144)</f>
        <v>0</v>
      </c>
      <c r="R134" s="565">
        <f>SUM(R135:R144)</f>
        <v>0.13721999999999998</v>
      </c>
      <c r="T134" s="564">
        <f>SUM(T135:T144)</f>
        <v>0</v>
      </c>
      <c r="AR134" s="562" t="s">
        <v>85</v>
      </c>
      <c r="AT134" s="563" t="s">
        <v>74</v>
      </c>
      <c r="AU134" s="563" t="s">
        <v>83</v>
      </c>
      <c r="AY134" s="562" t="s">
        <v>131</v>
      </c>
      <c r="BK134" s="561">
        <f>SUM(BK135:BK144)</f>
        <v>0</v>
      </c>
    </row>
    <row r="135" spans="2:65" s="539" customFormat="1" ht="24.2" customHeight="1" x14ac:dyDescent="0.25">
      <c r="B135" s="557"/>
      <c r="C135" s="556" t="s">
        <v>83</v>
      </c>
      <c r="D135" s="759" t="s">
        <v>133</v>
      </c>
      <c r="E135" s="760" t="s">
        <v>4167</v>
      </c>
      <c r="F135" s="761" t="s">
        <v>4168</v>
      </c>
      <c r="G135" s="762" t="s">
        <v>278</v>
      </c>
      <c r="H135" s="763">
        <v>30</v>
      </c>
      <c r="I135" s="555"/>
      <c r="J135" s="775">
        <f>ROUND(I135*H135,2)</f>
        <v>0</v>
      </c>
      <c r="K135" s="554"/>
      <c r="L135" s="540"/>
      <c r="M135" s="553" t="s">
        <v>3</v>
      </c>
      <c r="N135" s="552" t="s">
        <v>46</v>
      </c>
      <c r="P135" s="551">
        <f>O135*H135</f>
        <v>0</v>
      </c>
      <c r="Q135" s="551">
        <v>1.7799999999999999E-3</v>
      </c>
      <c r="R135" s="551">
        <f>Q135*H135</f>
        <v>5.3399999999999996E-2</v>
      </c>
      <c r="S135" s="551">
        <v>0</v>
      </c>
      <c r="T135" s="550">
        <f>S135*H135</f>
        <v>0</v>
      </c>
      <c r="AR135" s="548" t="s">
        <v>239</v>
      </c>
      <c r="AT135" s="548" t="s">
        <v>133</v>
      </c>
      <c r="AU135" s="548" t="s">
        <v>85</v>
      </c>
      <c r="AY135" s="543" t="s">
        <v>131</v>
      </c>
      <c r="BE135" s="549">
        <f>IF(N135="základní",J135,0)</f>
        <v>0</v>
      </c>
      <c r="BF135" s="549">
        <f>IF(N135="snížená",J135,0)</f>
        <v>0</v>
      </c>
      <c r="BG135" s="549">
        <f>IF(N135="zákl. přenesená",J135,0)</f>
        <v>0</v>
      </c>
      <c r="BH135" s="549">
        <f>IF(N135="sníž. přenesená",J135,0)</f>
        <v>0</v>
      </c>
      <c r="BI135" s="549">
        <f>IF(N135="nulová",J135,0)</f>
        <v>0</v>
      </c>
      <c r="BJ135" s="543" t="s">
        <v>83</v>
      </c>
      <c r="BK135" s="549">
        <f>ROUND(I135*H135,2)</f>
        <v>0</v>
      </c>
      <c r="BL135" s="543" t="s">
        <v>239</v>
      </c>
      <c r="BM135" s="548" t="s">
        <v>4169</v>
      </c>
    </row>
    <row r="136" spans="2:65" s="539" customFormat="1" ht="17.8" x14ac:dyDescent="0.25">
      <c r="B136" s="540"/>
      <c r="D136" s="764" t="s">
        <v>2681</v>
      </c>
      <c r="E136" s="714"/>
      <c r="F136" s="765" t="s">
        <v>4170</v>
      </c>
      <c r="G136" s="714"/>
      <c r="H136" s="714"/>
      <c r="I136" s="547"/>
      <c r="J136" s="714"/>
      <c r="L136" s="540"/>
      <c r="M136" s="559"/>
      <c r="T136" s="558"/>
      <c r="AT136" s="543" t="s">
        <v>2681</v>
      </c>
      <c r="AU136" s="543" t="s">
        <v>85</v>
      </c>
    </row>
    <row r="137" spans="2:65" s="539" customFormat="1" ht="24.2" customHeight="1" x14ac:dyDescent="0.25">
      <c r="B137" s="557"/>
      <c r="C137" s="556" t="s">
        <v>85</v>
      </c>
      <c r="D137" s="759" t="s">
        <v>133</v>
      </c>
      <c r="E137" s="760" t="s">
        <v>4171</v>
      </c>
      <c r="F137" s="761" t="s">
        <v>4172</v>
      </c>
      <c r="G137" s="762" t="s">
        <v>278</v>
      </c>
      <c r="H137" s="763">
        <v>30</v>
      </c>
      <c r="I137" s="555"/>
      <c r="J137" s="775">
        <f>ROUND(I137*H137,2)</f>
        <v>0</v>
      </c>
      <c r="K137" s="554"/>
      <c r="L137" s="540"/>
      <c r="M137" s="553" t="s">
        <v>3</v>
      </c>
      <c r="N137" s="552" t="s">
        <v>46</v>
      </c>
      <c r="P137" s="551">
        <f>O137*H137</f>
        <v>0</v>
      </c>
      <c r="Q137" s="551">
        <v>2.47E-3</v>
      </c>
      <c r="R137" s="551">
        <f>Q137*H137</f>
        <v>7.4099999999999999E-2</v>
      </c>
      <c r="S137" s="551">
        <v>0</v>
      </c>
      <c r="T137" s="550">
        <f>S137*H137</f>
        <v>0</v>
      </c>
      <c r="AR137" s="548" t="s">
        <v>239</v>
      </c>
      <c r="AT137" s="548" t="s">
        <v>133</v>
      </c>
      <c r="AU137" s="548" t="s">
        <v>85</v>
      </c>
      <c r="AY137" s="543" t="s">
        <v>131</v>
      </c>
      <c r="BE137" s="549">
        <f>IF(N137="základní",J137,0)</f>
        <v>0</v>
      </c>
      <c r="BF137" s="549">
        <f>IF(N137="snížená",J137,0)</f>
        <v>0</v>
      </c>
      <c r="BG137" s="549">
        <f>IF(N137="zákl. přenesená",J137,0)</f>
        <v>0</v>
      </c>
      <c r="BH137" s="549">
        <f>IF(N137="sníž. přenesená",J137,0)</f>
        <v>0</v>
      </c>
      <c r="BI137" s="549">
        <f>IF(N137="nulová",J137,0)</f>
        <v>0</v>
      </c>
      <c r="BJ137" s="543" t="s">
        <v>83</v>
      </c>
      <c r="BK137" s="549">
        <f>ROUND(I137*H137,2)</f>
        <v>0</v>
      </c>
      <c r="BL137" s="543" t="s">
        <v>239</v>
      </c>
      <c r="BM137" s="548" t="s">
        <v>4173</v>
      </c>
    </row>
    <row r="138" spans="2:65" s="539" customFormat="1" ht="17.8" x14ac:dyDescent="0.25">
      <c r="B138" s="540"/>
      <c r="D138" s="764" t="s">
        <v>2681</v>
      </c>
      <c r="E138" s="714"/>
      <c r="F138" s="765" t="s">
        <v>4174</v>
      </c>
      <c r="G138" s="714"/>
      <c r="H138" s="714"/>
      <c r="I138" s="547"/>
      <c r="J138" s="714"/>
      <c r="L138" s="540"/>
      <c r="M138" s="559"/>
      <c r="T138" s="558"/>
      <c r="AT138" s="543" t="s">
        <v>2681</v>
      </c>
      <c r="AU138" s="543" t="s">
        <v>85</v>
      </c>
    </row>
    <row r="139" spans="2:65" s="539" customFormat="1" ht="21.75" customHeight="1" x14ac:dyDescent="0.25">
      <c r="B139" s="557"/>
      <c r="C139" s="556" t="s">
        <v>152</v>
      </c>
      <c r="D139" s="759" t="s">
        <v>133</v>
      </c>
      <c r="E139" s="760" t="s">
        <v>4175</v>
      </c>
      <c r="F139" s="761" t="s">
        <v>4176</v>
      </c>
      <c r="G139" s="762" t="s">
        <v>278</v>
      </c>
      <c r="H139" s="763">
        <v>20</v>
      </c>
      <c r="I139" s="555"/>
      <c r="J139" s="775">
        <f>ROUND(I139*H139,2)</f>
        <v>0</v>
      </c>
      <c r="K139" s="554"/>
      <c r="L139" s="540"/>
      <c r="M139" s="553" t="s">
        <v>3</v>
      </c>
      <c r="N139" s="552" t="s">
        <v>46</v>
      </c>
      <c r="P139" s="551">
        <f>O139*H139</f>
        <v>0</v>
      </c>
      <c r="Q139" s="551">
        <v>4.6000000000000001E-4</v>
      </c>
      <c r="R139" s="551">
        <f>Q139*H139</f>
        <v>9.1999999999999998E-3</v>
      </c>
      <c r="S139" s="551">
        <v>0</v>
      </c>
      <c r="T139" s="550">
        <f>S139*H139</f>
        <v>0</v>
      </c>
      <c r="AR139" s="548" t="s">
        <v>239</v>
      </c>
      <c r="AT139" s="548" t="s">
        <v>133</v>
      </c>
      <c r="AU139" s="548" t="s">
        <v>85</v>
      </c>
      <c r="AY139" s="543" t="s">
        <v>131</v>
      </c>
      <c r="BE139" s="549">
        <f>IF(N139="základní",J139,0)</f>
        <v>0</v>
      </c>
      <c r="BF139" s="549">
        <f>IF(N139="snížená",J139,0)</f>
        <v>0</v>
      </c>
      <c r="BG139" s="549">
        <f>IF(N139="zákl. přenesená",J139,0)</f>
        <v>0</v>
      </c>
      <c r="BH139" s="549">
        <f>IF(N139="sníž. přenesená",J139,0)</f>
        <v>0</v>
      </c>
      <c r="BI139" s="549">
        <f>IF(N139="nulová",J139,0)</f>
        <v>0</v>
      </c>
      <c r="BJ139" s="543" t="s">
        <v>83</v>
      </c>
      <c r="BK139" s="549">
        <f>ROUND(I139*H139,2)</f>
        <v>0</v>
      </c>
      <c r="BL139" s="543" t="s">
        <v>239</v>
      </c>
      <c r="BM139" s="548" t="s">
        <v>4177</v>
      </c>
    </row>
    <row r="140" spans="2:65" s="539" customFormat="1" x14ac:dyDescent="0.25">
      <c r="B140" s="540"/>
      <c r="D140" s="764" t="s">
        <v>2681</v>
      </c>
      <c r="E140" s="714"/>
      <c r="F140" s="765" t="s">
        <v>4178</v>
      </c>
      <c r="G140" s="714"/>
      <c r="H140" s="714"/>
      <c r="I140" s="547"/>
      <c r="J140" s="714"/>
      <c r="L140" s="540"/>
      <c r="M140" s="559"/>
      <c r="T140" s="558"/>
      <c r="AT140" s="543" t="s">
        <v>2681</v>
      </c>
      <c r="AU140" s="543" t="s">
        <v>85</v>
      </c>
    </row>
    <row r="141" spans="2:65" s="539" customFormat="1" ht="16.5" customHeight="1" x14ac:dyDescent="0.25">
      <c r="B141" s="557"/>
      <c r="C141" s="556" t="s">
        <v>138</v>
      </c>
      <c r="D141" s="759" t="s">
        <v>133</v>
      </c>
      <c r="E141" s="760" t="s">
        <v>3877</v>
      </c>
      <c r="F141" s="761" t="s">
        <v>3878</v>
      </c>
      <c r="G141" s="762" t="s">
        <v>194</v>
      </c>
      <c r="H141" s="763">
        <v>4</v>
      </c>
      <c r="I141" s="555"/>
      <c r="J141" s="775">
        <f>ROUND(I141*H141,2)</f>
        <v>0</v>
      </c>
      <c r="K141" s="554"/>
      <c r="L141" s="540"/>
      <c r="M141" s="553" t="s">
        <v>3</v>
      </c>
      <c r="N141" s="552" t="s">
        <v>46</v>
      </c>
      <c r="P141" s="551">
        <f>O141*H141</f>
        <v>0</v>
      </c>
      <c r="Q141" s="551">
        <v>1.2999999999999999E-4</v>
      </c>
      <c r="R141" s="551">
        <f>Q141*H141</f>
        <v>5.1999999999999995E-4</v>
      </c>
      <c r="S141" s="551">
        <v>0</v>
      </c>
      <c r="T141" s="550">
        <f>S141*H141</f>
        <v>0</v>
      </c>
      <c r="AR141" s="548" t="s">
        <v>239</v>
      </c>
      <c r="AT141" s="548" t="s">
        <v>133</v>
      </c>
      <c r="AU141" s="548" t="s">
        <v>85</v>
      </c>
      <c r="AY141" s="543" t="s">
        <v>131</v>
      </c>
      <c r="BE141" s="549">
        <f>IF(N141="základní",J141,0)</f>
        <v>0</v>
      </c>
      <c r="BF141" s="549">
        <f>IF(N141="snížená",J141,0)</f>
        <v>0</v>
      </c>
      <c r="BG141" s="549">
        <f>IF(N141="zákl. přenesená",J141,0)</f>
        <v>0</v>
      </c>
      <c r="BH141" s="549">
        <f>IF(N141="sníž. přenesená",J141,0)</f>
        <v>0</v>
      </c>
      <c r="BI141" s="549">
        <f>IF(N141="nulová",J141,0)</f>
        <v>0</v>
      </c>
      <c r="BJ141" s="543" t="s">
        <v>83</v>
      </c>
      <c r="BK141" s="549">
        <f>ROUND(I141*H141,2)</f>
        <v>0</v>
      </c>
      <c r="BL141" s="543" t="s">
        <v>239</v>
      </c>
      <c r="BM141" s="548" t="s">
        <v>4179</v>
      </c>
    </row>
    <row r="142" spans="2:65" s="539" customFormat="1" ht="17.8" x14ac:dyDescent="0.25">
      <c r="B142" s="540"/>
      <c r="D142" s="764" t="s">
        <v>2681</v>
      </c>
      <c r="E142" s="714"/>
      <c r="F142" s="765" t="s">
        <v>3880</v>
      </c>
      <c r="G142" s="714"/>
      <c r="H142" s="714"/>
      <c r="I142" s="547"/>
      <c r="J142" s="714"/>
      <c r="L142" s="540"/>
      <c r="M142" s="559"/>
      <c r="T142" s="558"/>
      <c r="AT142" s="543" t="s">
        <v>2681</v>
      </c>
      <c r="AU142" s="543" t="s">
        <v>85</v>
      </c>
    </row>
    <row r="143" spans="2:65" s="539" customFormat="1" ht="24.2" customHeight="1" x14ac:dyDescent="0.25">
      <c r="B143" s="557"/>
      <c r="C143" s="556" t="s">
        <v>171</v>
      </c>
      <c r="D143" s="759" t="s">
        <v>133</v>
      </c>
      <c r="E143" s="760" t="s">
        <v>4180</v>
      </c>
      <c r="F143" s="761" t="s">
        <v>4181</v>
      </c>
      <c r="G143" s="762" t="s">
        <v>148</v>
      </c>
      <c r="H143" s="763">
        <v>0.13700000000000001</v>
      </c>
      <c r="I143" s="555"/>
      <c r="J143" s="775">
        <f>ROUND(I143*H143,2)</f>
        <v>0</v>
      </c>
      <c r="K143" s="554"/>
      <c r="L143" s="540"/>
      <c r="M143" s="553" t="s">
        <v>3</v>
      </c>
      <c r="N143" s="552" t="s">
        <v>46</v>
      </c>
      <c r="P143" s="551">
        <f>O143*H143</f>
        <v>0</v>
      </c>
      <c r="Q143" s="551">
        <v>0</v>
      </c>
      <c r="R143" s="551">
        <f>Q143*H143</f>
        <v>0</v>
      </c>
      <c r="S143" s="551">
        <v>0</v>
      </c>
      <c r="T143" s="550">
        <f>S143*H143</f>
        <v>0</v>
      </c>
      <c r="AR143" s="548" t="s">
        <v>239</v>
      </c>
      <c r="AT143" s="548" t="s">
        <v>133</v>
      </c>
      <c r="AU143" s="548" t="s">
        <v>85</v>
      </c>
      <c r="AY143" s="543" t="s">
        <v>131</v>
      </c>
      <c r="BE143" s="549">
        <f>IF(N143="základní",J143,0)</f>
        <v>0</v>
      </c>
      <c r="BF143" s="549">
        <f>IF(N143="snížená",J143,0)</f>
        <v>0</v>
      </c>
      <c r="BG143" s="549">
        <f>IF(N143="zákl. přenesená",J143,0)</f>
        <v>0</v>
      </c>
      <c r="BH143" s="549">
        <f>IF(N143="sníž. přenesená",J143,0)</f>
        <v>0</v>
      </c>
      <c r="BI143" s="549">
        <f>IF(N143="nulová",J143,0)</f>
        <v>0</v>
      </c>
      <c r="BJ143" s="543" t="s">
        <v>83</v>
      </c>
      <c r="BK143" s="549">
        <f>ROUND(I143*H143,2)</f>
        <v>0</v>
      </c>
      <c r="BL143" s="543" t="s">
        <v>239</v>
      </c>
      <c r="BM143" s="548" t="s">
        <v>4182</v>
      </c>
    </row>
    <row r="144" spans="2:65" s="539" customFormat="1" ht="26.65" x14ac:dyDescent="0.25">
      <c r="B144" s="540"/>
      <c r="D144" s="764" t="s">
        <v>2681</v>
      </c>
      <c r="E144" s="714"/>
      <c r="F144" s="765" t="s">
        <v>4183</v>
      </c>
      <c r="G144" s="714"/>
      <c r="H144" s="714"/>
      <c r="I144" s="547"/>
      <c r="J144" s="714"/>
      <c r="L144" s="540"/>
      <c r="M144" s="559"/>
      <c r="T144" s="558"/>
      <c r="AT144" s="543" t="s">
        <v>2681</v>
      </c>
      <c r="AU144" s="543" t="s">
        <v>85</v>
      </c>
    </row>
    <row r="145" spans="2:65" s="560" customFormat="1" ht="22.8" customHeight="1" x14ac:dyDescent="0.3">
      <c r="B145" s="567"/>
      <c r="D145" s="756" t="s">
        <v>74</v>
      </c>
      <c r="E145" s="758" t="s">
        <v>286</v>
      </c>
      <c r="F145" s="758" t="s">
        <v>287</v>
      </c>
      <c r="G145" s="755"/>
      <c r="H145" s="755"/>
      <c r="I145" s="568"/>
      <c r="J145" s="774">
        <f>BK145</f>
        <v>0</v>
      </c>
      <c r="L145" s="567"/>
      <c r="M145" s="566"/>
      <c r="P145" s="565">
        <f>SUM(P146:P185)</f>
        <v>0</v>
      </c>
      <c r="R145" s="565">
        <f>SUM(R146:R185)</f>
        <v>0.56528</v>
      </c>
      <c r="T145" s="564">
        <f>SUM(T146:T185)</f>
        <v>0</v>
      </c>
      <c r="AR145" s="562" t="s">
        <v>85</v>
      </c>
      <c r="AT145" s="563" t="s">
        <v>74</v>
      </c>
      <c r="AU145" s="563" t="s">
        <v>83</v>
      </c>
      <c r="AY145" s="562" t="s">
        <v>131</v>
      </c>
      <c r="BK145" s="561">
        <f>SUM(BK146:BK185)</f>
        <v>0</v>
      </c>
    </row>
    <row r="146" spans="2:65" s="539" customFormat="1" ht="21.75" customHeight="1" x14ac:dyDescent="0.25">
      <c r="B146" s="557"/>
      <c r="C146" s="556" t="s">
        <v>180</v>
      </c>
      <c r="D146" s="759" t="s">
        <v>133</v>
      </c>
      <c r="E146" s="760" t="s">
        <v>4184</v>
      </c>
      <c r="F146" s="761" t="s">
        <v>4185</v>
      </c>
      <c r="G146" s="762" t="s">
        <v>201</v>
      </c>
      <c r="H146" s="763">
        <v>1</v>
      </c>
      <c r="I146" s="555"/>
      <c r="J146" s="775">
        <f>ROUND(I146*H146,2)</f>
        <v>0</v>
      </c>
      <c r="K146" s="554"/>
      <c r="L146" s="540"/>
      <c r="M146" s="553" t="s">
        <v>3</v>
      </c>
      <c r="N146" s="552" t="s">
        <v>46</v>
      </c>
      <c r="P146" s="551">
        <f>O146*H146</f>
        <v>0</v>
      </c>
      <c r="Q146" s="551">
        <v>2.7640000000000001E-2</v>
      </c>
      <c r="R146" s="551">
        <f>Q146*H146</f>
        <v>2.7640000000000001E-2</v>
      </c>
      <c r="S146" s="551">
        <v>0</v>
      </c>
      <c r="T146" s="550">
        <f>S146*H146</f>
        <v>0</v>
      </c>
      <c r="AR146" s="548" t="s">
        <v>239</v>
      </c>
      <c r="AT146" s="548" t="s">
        <v>133</v>
      </c>
      <c r="AU146" s="548" t="s">
        <v>85</v>
      </c>
      <c r="AY146" s="543" t="s">
        <v>131</v>
      </c>
      <c r="BE146" s="549">
        <f>IF(N146="základní",J146,0)</f>
        <v>0</v>
      </c>
      <c r="BF146" s="549">
        <f>IF(N146="snížená",J146,0)</f>
        <v>0</v>
      </c>
      <c r="BG146" s="549">
        <f>IF(N146="zákl. přenesená",J146,0)</f>
        <v>0</v>
      </c>
      <c r="BH146" s="549">
        <f>IF(N146="sníž. přenesená",J146,0)</f>
        <v>0</v>
      </c>
      <c r="BI146" s="549">
        <f>IF(N146="nulová",J146,0)</f>
        <v>0</v>
      </c>
      <c r="BJ146" s="543" t="s">
        <v>83</v>
      </c>
      <c r="BK146" s="549">
        <f>ROUND(I146*H146,2)</f>
        <v>0</v>
      </c>
      <c r="BL146" s="543" t="s">
        <v>239</v>
      </c>
      <c r="BM146" s="548" t="s">
        <v>4186</v>
      </c>
    </row>
    <row r="147" spans="2:65" s="539" customFormat="1" x14ac:dyDescent="0.25">
      <c r="B147" s="540"/>
      <c r="D147" s="764" t="s">
        <v>2681</v>
      </c>
      <c r="E147" s="714"/>
      <c r="F147" s="765" t="s">
        <v>2756</v>
      </c>
      <c r="G147" s="714"/>
      <c r="H147" s="714"/>
      <c r="I147" s="547"/>
      <c r="J147" s="714"/>
      <c r="L147" s="540"/>
      <c r="M147" s="559"/>
      <c r="T147" s="558"/>
      <c r="AT147" s="543" t="s">
        <v>2681</v>
      </c>
      <c r="AU147" s="543" t="s">
        <v>85</v>
      </c>
    </row>
    <row r="148" spans="2:65" s="539" customFormat="1" ht="24.2" customHeight="1" x14ac:dyDescent="0.25">
      <c r="B148" s="557"/>
      <c r="C148" s="574" t="s">
        <v>185</v>
      </c>
      <c r="D148" s="766" t="s">
        <v>145</v>
      </c>
      <c r="E148" s="767" t="s">
        <v>4187</v>
      </c>
      <c r="F148" s="768" t="s">
        <v>4188</v>
      </c>
      <c r="G148" s="769" t="s">
        <v>1112</v>
      </c>
      <c r="H148" s="770">
        <v>8</v>
      </c>
      <c r="I148" s="573"/>
      <c r="J148" s="776">
        <f>ROUND(I148*H148,2)</f>
        <v>0</v>
      </c>
      <c r="K148" s="572"/>
      <c r="L148" s="571"/>
      <c r="M148" s="570" t="s">
        <v>3</v>
      </c>
      <c r="N148" s="569" t="s">
        <v>46</v>
      </c>
      <c r="P148" s="551">
        <f>O148*H148</f>
        <v>0</v>
      </c>
      <c r="Q148" s="551">
        <v>5.7000000000000002E-2</v>
      </c>
      <c r="R148" s="551">
        <f>Q148*H148</f>
        <v>0.45600000000000002</v>
      </c>
      <c r="S148" s="551">
        <v>0</v>
      </c>
      <c r="T148" s="550">
        <f>S148*H148</f>
        <v>0</v>
      </c>
      <c r="AR148" s="548" t="s">
        <v>245</v>
      </c>
      <c r="AT148" s="548" t="s">
        <v>145</v>
      </c>
      <c r="AU148" s="548" t="s">
        <v>85</v>
      </c>
      <c r="AY148" s="543" t="s">
        <v>131</v>
      </c>
      <c r="BE148" s="549">
        <f>IF(N148="základní",J148,0)</f>
        <v>0</v>
      </c>
      <c r="BF148" s="549">
        <f>IF(N148="snížená",J148,0)</f>
        <v>0</v>
      </c>
      <c r="BG148" s="549">
        <f>IF(N148="zákl. přenesená",J148,0)</f>
        <v>0</v>
      </c>
      <c r="BH148" s="549">
        <f>IF(N148="sníž. přenesená",J148,0)</f>
        <v>0</v>
      </c>
      <c r="BI148" s="549">
        <f>IF(N148="nulová",J148,0)</f>
        <v>0</v>
      </c>
      <c r="BJ148" s="543" t="s">
        <v>83</v>
      </c>
      <c r="BK148" s="549">
        <f>ROUND(I148*H148,2)</f>
        <v>0</v>
      </c>
      <c r="BL148" s="543" t="s">
        <v>239</v>
      </c>
      <c r="BM148" s="548" t="s">
        <v>4189</v>
      </c>
    </row>
    <row r="149" spans="2:65" s="539" customFormat="1" ht="17.8" x14ac:dyDescent="0.25">
      <c r="B149" s="540"/>
      <c r="D149" s="764" t="s">
        <v>2681</v>
      </c>
      <c r="E149" s="714"/>
      <c r="F149" s="765" t="s">
        <v>4188</v>
      </c>
      <c r="G149" s="714"/>
      <c r="H149" s="714"/>
      <c r="I149" s="547"/>
      <c r="J149" s="714"/>
      <c r="L149" s="540"/>
      <c r="M149" s="559"/>
      <c r="T149" s="558"/>
      <c r="AT149" s="543" t="s">
        <v>2681</v>
      </c>
      <c r="AU149" s="543" t="s">
        <v>85</v>
      </c>
    </row>
    <row r="150" spans="2:65" s="539" customFormat="1" ht="24.2" customHeight="1" x14ac:dyDescent="0.25">
      <c r="B150" s="557"/>
      <c r="C150" s="574" t="s">
        <v>149</v>
      </c>
      <c r="D150" s="766" t="s">
        <v>145</v>
      </c>
      <c r="E150" s="767" t="s">
        <v>4190</v>
      </c>
      <c r="F150" s="768" t="s">
        <v>4191</v>
      </c>
      <c r="G150" s="769" t="s">
        <v>1112</v>
      </c>
      <c r="H150" s="770">
        <v>1</v>
      </c>
      <c r="I150" s="573"/>
      <c r="J150" s="776">
        <f>ROUND(I150*H150,2)</f>
        <v>0</v>
      </c>
      <c r="K150" s="572"/>
      <c r="L150" s="571"/>
      <c r="M150" s="570" t="s">
        <v>3</v>
      </c>
      <c r="N150" s="569" t="s">
        <v>46</v>
      </c>
      <c r="P150" s="551">
        <f>O150*H150</f>
        <v>0</v>
      </c>
      <c r="Q150" s="551">
        <v>2E-3</v>
      </c>
      <c r="R150" s="551">
        <f>Q150*H150</f>
        <v>2E-3</v>
      </c>
      <c r="S150" s="551">
        <v>0</v>
      </c>
      <c r="T150" s="550">
        <f>S150*H150</f>
        <v>0</v>
      </c>
      <c r="AR150" s="548" t="s">
        <v>245</v>
      </c>
      <c r="AT150" s="548" t="s">
        <v>145</v>
      </c>
      <c r="AU150" s="548" t="s">
        <v>85</v>
      </c>
      <c r="AY150" s="543" t="s">
        <v>131</v>
      </c>
      <c r="BE150" s="549">
        <f>IF(N150="základní",J150,0)</f>
        <v>0</v>
      </c>
      <c r="BF150" s="549">
        <f>IF(N150="snížená",J150,0)</f>
        <v>0</v>
      </c>
      <c r="BG150" s="549">
        <f>IF(N150="zákl. přenesená",J150,0)</f>
        <v>0</v>
      </c>
      <c r="BH150" s="549">
        <f>IF(N150="sníž. přenesená",J150,0)</f>
        <v>0</v>
      </c>
      <c r="BI150" s="549">
        <f>IF(N150="nulová",J150,0)</f>
        <v>0</v>
      </c>
      <c r="BJ150" s="543" t="s">
        <v>83</v>
      </c>
      <c r="BK150" s="549">
        <f>ROUND(I150*H150,2)</f>
        <v>0</v>
      </c>
      <c r="BL150" s="543" t="s">
        <v>239</v>
      </c>
      <c r="BM150" s="548" t="s">
        <v>4192</v>
      </c>
    </row>
    <row r="151" spans="2:65" s="539" customFormat="1" ht="17.8" x14ac:dyDescent="0.25">
      <c r="B151" s="540"/>
      <c r="D151" s="764" t="s">
        <v>2681</v>
      </c>
      <c r="E151" s="714"/>
      <c r="F151" s="765" t="s">
        <v>4188</v>
      </c>
      <c r="G151" s="714"/>
      <c r="H151" s="714"/>
      <c r="I151" s="547"/>
      <c r="J151" s="714"/>
      <c r="L151" s="540"/>
      <c r="M151" s="559"/>
      <c r="T151" s="558"/>
      <c r="AT151" s="543" t="s">
        <v>2681</v>
      </c>
      <c r="AU151" s="543" t="s">
        <v>85</v>
      </c>
    </row>
    <row r="152" spans="2:65" s="539" customFormat="1" ht="16.5" customHeight="1" x14ac:dyDescent="0.25">
      <c r="B152" s="557"/>
      <c r="C152" s="574" t="s">
        <v>169</v>
      </c>
      <c r="D152" s="766" t="s">
        <v>145</v>
      </c>
      <c r="E152" s="767" t="s">
        <v>4193</v>
      </c>
      <c r="F152" s="768" t="s">
        <v>4194</v>
      </c>
      <c r="G152" s="769" t="s">
        <v>1112</v>
      </c>
      <c r="H152" s="770">
        <v>5</v>
      </c>
      <c r="I152" s="573"/>
      <c r="J152" s="776">
        <f>ROUND(I152*H152,2)</f>
        <v>0</v>
      </c>
      <c r="K152" s="572"/>
      <c r="L152" s="571"/>
      <c r="M152" s="570" t="s">
        <v>3</v>
      </c>
      <c r="N152" s="569" t="s">
        <v>46</v>
      </c>
      <c r="P152" s="551">
        <f>O152*H152</f>
        <v>0</v>
      </c>
      <c r="Q152" s="551">
        <v>2E-3</v>
      </c>
      <c r="R152" s="551">
        <f>Q152*H152</f>
        <v>0.01</v>
      </c>
      <c r="S152" s="551">
        <v>0</v>
      </c>
      <c r="T152" s="550">
        <f>S152*H152</f>
        <v>0</v>
      </c>
      <c r="AR152" s="548" t="s">
        <v>245</v>
      </c>
      <c r="AT152" s="548" t="s">
        <v>145</v>
      </c>
      <c r="AU152" s="548" t="s">
        <v>85</v>
      </c>
      <c r="AY152" s="543" t="s">
        <v>131</v>
      </c>
      <c r="BE152" s="549">
        <f>IF(N152="základní",J152,0)</f>
        <v>0</v>
      </c>
      <c r="BF152" s="549">
        <f>IF(N152="snížená",J152,0)</f>
        <v>0</v>
      </c>
      <c r="BG152" s="549">
        <f>IF(N152="zákl. přenesená",J152,0)</f>
        <v>0</v>
      </c>
      <c r="BH152" s="549">
        <f>IF(N152="sníž. přenesená",J152,0)</f>
        <v>0</v>
      </c>
      <c r="BI152" s="549">
        <f>IF(N152="nulová",J152,0)</f>
        <v>0</v>
      </c>
      <c r="BJ152" s="543" t="s">
        <v>83</v>
      </c>
      <c r="BK152" s="549">
        <f>ROUND(I152*H152,2)</f>
        <v>0</v>
      </c>
      <c r="BL152" s="543" t="s">
        <v>239</v>
      </c>
      <c r="BM152" s="548" t="s">
        <v>4195</v>
      </c>
    </row>
    <row r="153" spans="2:65" s="539" customFormat="1" ht="17.8" x14ac:dyDescent="0.25">
      <c r="B153" s="540"/>
      <c r="D153" s="764" t="s">
        <v>2681</v>
      </c>
      <c r="E153" s="714"/>
      <c r="F153" s="765" t="s">
        <v>4188</v>
      </c>
      <c r="G153" s="714"/>
      <c r="H153" s="714"/>
      <c r="I153" s="547"/>
      <c r="J153" s="714"/>
      <c r="L153" s="540"/>
      <c r="M153" s="559"/>
      <c r="T153" s="558"/>
      <c r="AT153" s="543" t="s">
        <v>2681</v>
      </c>
      <c r="AU153" s="543" t="s">
        <v>85</v>
      </c>
    </row>
    <row r="154" spans="2:65" s="539" customFormat="1" ht="21.75" customHeight="1" x14ac:dyDescent="0.25">
      <c r="B154" s="557"/>
      <c r="C154" s="574" t="s">
        <v>205</v>
      </c>
      <c r="D154" s="766" t="s">
        <v>145</v>
      </c>
      <c r="E154" s="767" t="s">
        <v>4196</v>
      </c>
      <c r="F154" s="768" t="s">
        <v>4197</v>
      </c>
      <c r="G154" s="769" t="s">
        <v>1112</v>
      </c>
      <c r="H154" s="770">
        <v>1</v>
      </c>
      <c r="I154" s="573"/>
      <c r="J154" s="776">
        <f>ROUND(I154*H154,2)</f>
        <v>0</v>
      </c>
      <c r="K154" s="572"/>
      <c r="L154" s="571"/>
      <c r="M154" s="570" t="s">
        <v>3</v>
      </c>
      <c r="N154" s="569" t="s">
        <v>46</v>
      </c>
      <c r="P154" s="551">
        <f>O154*H154</f>
        <v>0</v>
      </c>
      <c r="Q154" s="551">
        <v>2E-3</v>
      </c>
      <c r="R154" s="551">
        <f>Q154*H154</f>
        <v>2E-3</v>
      </c>
      <c r="S154" s="551">
        <v>0</v>
      </c>
      <c r="T154" s="550">
        <f>S154*H154</f>
        <v>0</v>
      </c>
      <c r="AR154" s="548" t="s">
        <v>245</v>
      </c>
      <c r="AT154" s="548" t="s">
        <v>145</v>
      </c>
      <c r="AU154" s="548" t="s">
        <v>85</v>
      </c>
      <c r="AY154" s="543" t="s">
        <v>131</v>
      </c>
      <c r="BE154" s="549">
        <f>IF(N154="základní",J154,0)</f>
        <v>0</v>
      </c>
      <c r="BF154" s="549">
        <f>IF(N154="snížená",J154,0)</f>
        <v>0</v>
      </c>
      <c r="BG154" s="549">
        <f>IF(N154="zákl. přenesená",J154,0)</f>
        <v>0</v>
      </c>
      <c r="BH154" s="549">
        <f>IF(N154="sníž. přenesená",J154,0)</f>
        <v>0</v>
      </c>
      <c r="BI154" s="549">
        <f>IF(N154="nulová",J154,0)</f>
        <v>0</v>
      </c>
      <c r="BJ154" s="543" t="s">
        <v>83</v>
      </c>
      <c r="BK154" s="549">
        <f>ROUND(I154*H154,2)</f>
        <v>0</v>
      </c>
      <c r="BL154" s="543" t="s">
        <v>239</v>
      </c>
      <c r="BM154" s="548" t="s">
        <v>4198</v>
      </c>
    </row>
    <row r="155" spans="2:65" s="539" customFormat="1" ht="17.8" x14ac:dyDescent="0.25">
      <c r="B155" s="540"/>
      <c r="D155" s="764" t="s">
        <v>2681</v>
      </c>
      <c r="E155" s="714"/>
      <c r="F155" s="765" t="s">
        <v>4188</v>
      </c>
      <c r="G155" s="714"/>
      <c r="H155" s="714"/>
      <c r="I155" s="547"/>
      <c r="J155" s="714"/>
      <c r="L155" s="540"/>
      <c r="M155" s="559"/>
      <c r="T155" s="558"/>
      <c r="AT155" s="543" t="s">
        <v>2681</v>
      </c>
      <c r="AU155" s="543" t="s">
        <v>85</v>
      </c>
    </row>
    <row r="156" spans="2:65" s="539" customFormat="1" ht="16.5" customHeight="1" x14ac:dyDescent="0.25">
      <c r="B156" s="557"/>
      <c r="C156" s="574" t="s">
        <v>210</v>
      </c>
      <c r="D156" s="766" t="s">
        <v>145</v>
      </c>
      <c r="E156" s="767" t="s">
        <v>4199</v>
      </c>
      <c r="F156" s="768" t="s">
        <v>4200</v>
      </c>
      <c r="G156" s="769" t="s">
        <v>1112</v>
      </c>
      <c r="H156" s="770">
        <v>1</v>
      </c>
      <c r="I156" s="573"/>
      <c r="J156" s="776">
        <f>ROUND(I156*H156,2)</f>
        <v>0</v>
      </c>
      <c r="K156" s="572"/>
      <c r="L156" s="571"/>
      <c r="M156" s="570" t="s">
        <v>3</v>
      </c>
      <c r="N156" s="569" t="s">
        <v>46</v>
      </c>
      <c r="P156" s="551">
        <f>O156*H156</f>
        <v>0</v>
      </c>
      <c r="Q156" s="551">
        <v>2E-3</v>
      </c>
      <c r="R156" s="551">
        <f>Q156*H156</f>
        <v>2E-3</v>
      </c>
      <c r="S156" s="551">
        <v>0</v>
      </c>
      <c r="T156" s="550">
        <f>S156*H156</f>
        <v>0</v>
      </c>
      <c r="AR156" s="548" t="s">
        <v>245</v>
      </c>
      <c r="AT156" s="548" t="s">
        <v>145</v>
      </c>
      <c r="AU156" s="548" t="s">
        <v>85</v>
      </c>
      <c r="AY156" s="543" t="s">
        <v>131</v>
      </c>
      <c r="BE156" s="549">
        <f>IF(N156="základní",J156,0)</f>
        <v>0</v>
      </c>
      <c r="BF156" s="549">
        <f>IF(N156="snížená",J156,0)</f>
        <v>0</v>
      </c>
      <c r="BG156" s="549">
        <f>IF(N156="zákl. přenesená",J156,0)</f>
        <v>0</v>
      </c>
      <c r="BH156" s="549">
        <f>IF(N156="sníž. přenesená",J156,0)</f>
        <v>0</v>
      </c>
      <c r="BI156" s="549">
        <f>IF(N156="nulová",J156,0)</f>
        <v>0</v>
      </c>
      <c r="BJ156" s="543" t="s">
        <v>83</v>
      </c>
      <c r="BK156" s="549">
        <f>ROUND(I156*H156,2)</f>
        <v>0</v>
      </c>
      <c r="BL156" s="543" t="s">
        <v>239</v>
      </c>
      <c r="BM156" s="548" t="s">
        <v>4201</v>
      </c>
    </row>
    <row r="157" spans="2:65" s="539" customFormat="1" ht="17.8" x14ac:dyDescent="0.25">
      <c r="B157" s="540"/>
      <c r="D157" s="764" t="s">
        <v>2681</v>
      </c>
      <c r="E157" s="714"/>
      <c r="F157" s="765" t="s">
        <v>4188</v>
      </c>
      <c r="G157" s="714"/>
      <c r="H157" s="714"/>
      <c r="I157" s="547"/>
      <c r="J157" s="714"/>
      <c r="L157" s="540"/>
      <c r="M157" s="559"/>
      <c r="T157" s="558"/>
      <c r="AT157" s="543" t="s">
        <v>2681</v>
      </c>
      <c r="AU157" s="543" t="s">
        <v>85</v>
      </c>
    </row>
    <row r="158" spans="2:65" s="539" customFormat="1" ht="16.5" customHeight="1" x14ac:dyDescent="0.25">
      <c r="B158" s="557"/>
      <c r="C158" s="574" t="s">
        <v>215</v>
      </c>
      <c r="D158" s="766" t="s">
        <v>145</v>
      </c>
      <c r="E158" s="767" t="s">
        <v>4202</v>
      </c>
      <c r="F158" s="768" t="s">
        <v>4203</v>
      </c>
      <c r="G158" s="769" t="s">
        <v>1112</v>
      </c>
      <c r="H158" s="770">
        <v>2</v>
      </c>
      <c r="I158" s="573"/>
      <c r="J158" s="776">
        <f>ROUND(I158*H158,2)</f>
        <v>0</v>
      </c>
      <c r="K158" s="572"/>
      <c r="L158" s="571"/>
      <c r="M158" s="570" t="s">
        <v>3</v>
      </c>
      <c r="N158" s="569" t="s">
        <v>46</v>
      </c>
      <c r="P158" s="551">
        <f>O158*H158</f>
        <v>0</v>
      </c>
      <c r="Q158" s="551">
        <v>2E-3</v>
      </c>
      <c r="R158" s="551">
        <f>Q158*H158</f>
        <v>4.0000000000000001E-3</v>
      </c>
      <c r="S158" s="551">
        <v>0</v>
      </c>
      <c r="T158" s="550">
        <f>S158*H158</f>
        <v>0</v>
      </c>
      <c r="AR158" s="548" t="s">
        <v>245</v>
      </c>
      <c r="AT158" s="548" t="s">
        <v>145</v>
      </c>
      <c r="AU158" s="548" t="s">
        <v>85</v>
      </c>
      <c r="AY158" s="543" t="s">
        <v>131</v>
      </c>
      <c r="BE158" s="549">
        <f>IF(N158="základní",J158,0)</f>
        <v>0</v>
      </c>
      <c r="BF158" s="549">
        <f>IF(N158="snížená",J158,0)</f>
        <v>0</v>
      </c>
      <c r="BG158" s="549">
        <f>IF(N158="zákl. přenesená",J158,0)</f>
        <v>0</v>
      </c>
      <c r="BH158" s="549">
        <f>IF(N158="sníž. přenesená",J158,0)</f>
        <v>0</v>
      </c>
      <c r="BI158" s="549">
        <f>IF(N158="nulová",J158,0)</f>
        <v>0</v>
      </c>
      <c r="BJ158" s="543" t="s">
        <v>83</v>
      </c>
      <c r="BK158" s="549">
        <f>ROUND(I158*H158,2)</f>
        <v>0</v>
      </c>
      <c r="BL158" s="543" t="s">
        <v>239</v>
      </c>
      <c r="BM158" s="548" t="s">
        <v>4204</v>
      </c>
    </row>
    <row r="159" spans="2:65" s="539" customFormat="1" ht="17.8" x14ac:dyDescent="0.25">
      <c r="B159" s="540"/>
      <c r="D159" s="764" t="s">
        <v>2681</v>
      </c>
      <c r="E159" s="714"/>
      <c r="F159" s="765" t="s">
        <v>4188</v>
      </c>
      <c r="G159" s="714"/>
      <c r="H159" s="714"/>
      <c r="I159" s="547"/>
      <c r="J159" s="714"/>
      <c r="L159" s="540"/>
      <c r="M159" s="559"/>
      <c r="T159" s="558"/>
      <c r="AT159" s="543" t="s">
        <v>2681</v>
      </c>
      <c r="AU159" s="543" t="s">
        <v>85</v>
      </c>
    </row>
    <row r="160" spans="2:65" s="539" customFormat="1" ht="16.5" customHeight="1" x14ac:dyDescent="0.25">
      <c r="B160" s="557"/>
      <c r="C160" s="574" t="s">
        <v>221</v>
      </c>
      <c r="D160" s="766" t="s">
        <v>145</v>
      </c>
      <c r="E160" s="767" t="s">
        <v>4205</v>
      </c>
      <c r="F160" s="768" t="s">
        <v>4206</v>
      </c>
      <c r="G160" s="769" t="s">
        <v>1112</v>
      </c>
      <c r="H160" s="770">
        <v>2</v>
      </c>
      <c r="I160" s="573"/>
      <c r="J160" s="776">
        <f>ROUND(I160*H160,2)</f>
        <v>0</v>
      </c>
      <c r="K160" s="572"/>
      <c r="L160" s="571"/>
      <c r="M160" s="570" t="s">
        <v>3</v>
      </c>
      <c r="N160" s="569" t="s">
        <v>46</v>
      </c>
      <c r="P160" s="551">
        <f>O160*H160</f>
        <v>0</v>
      </c>
      <c r="Q160" s="551">
        <v>2E-3</v>
      </c>
      <c r="R160" s="551">
        <f>Q160*H160</f>
        <v>4.0000000000000001E-3</v>
      </c>
      <c r="S160" s="551">
        <v>0</v>
      </c>
      <c r="T160" s="550">
        <f>S160*H160</f>
        <v>0</v>
      </c>
      <c r="AR160" s="548" t="s">
        <v>245</v>
      </c>
      <c r="AT160" s="548" t="s">
        <v>145</v>
      </c>
      <c r="AU160" s="548" t="s">
        <v>85</v>
      </c>
      <c r="AY160" s="543" t="s">
        <v>131</v>
      </c>
      <c r="BE160" s="549">
        <f>IF(N160="základní",J160,0)</f>
        <v>0</v>
      </c>
      <c r="BF160" s="549">
        <f>IF(N160="snížená",J160,0)</f>
        <v>0</v>
      </c>
      <c r="BG160" s="549">
        <f>IF(N160="zákl. přenesená",J160,0)</f>
        <v>0</v>
      </c>
      <c r="BH160" s="549">
        <f>IF(N160="sníž. přenesená",J160,0)</f>
        <v>0</v>
      </c>
      <c r="BI160" s="549">
        <f>IF(N160="nulová",J160,0)</f>
        <v>0</v>
      </c>
      <c r="BJ160" s="543" t="s">
        <v>83</v>
      </c>
      <c r="BK160" s="549">
        <f>ROUND(I160*H160,2)</f>
        <v>0</v>
      </c>
      <c r="BL160" s="543" t="s">
        <v>239</v>
      </c>
      <c r="BM160" s="548" t="s">
        <v>4207</v>
      </c>
    </row>
    <row r="161" spans="2:65" s="539" customFormat="1" ht="17.8" x14ac:dyDescent="0.25">
      <c r="B161" s="540"/>
      <c r="D161" s="764" t="s">
        <v>2681</v>
      </c>
      <c r="E161" s="714"/>
      <c r="F161" s="765" t="s">
        <v>4188</v>
      </c>
      <c r="G161" s="714"/>
      <c r="H161" s="714"/>
      <c r="I161" s="547"/>
      <c r="J161" s="714"/>
      <c r="L161" s="540"/>
      <c r="M161" s="559"/>
      <c r="T161" s="558"/>
      <c r="AT161" s="543" t="s">
        <v>2681</v>
      </c>
      <c r="AU161" s="543" t="s">
        <v>85</v>
      </c>
    </row>
    <row r="162" spans="2:65" s="539" customFormat="1" ht="16.5" customHeight="1" x14ac:dyDescent="0.25">
      <c r="B162" s="557"/>
      <c r="C162" s="574" t="s">
        <v>228</v>
      </c>
      <c r="D162" s="766" t="s">
        <v>145</v>
      </c>
      <c r="E162" s="767" t="s">
        <v>4208</v>
      </c>
      <c r="F162" s="768" t="s">
        <v>4209</v>
      </c>
      <c r="G162" s="769" t="s">
        <v>1112</v>
      </c>
      <c r="H162" s="770">
        <v>2</v>
      </c>
      <c r="I162" s="573"/>
      <c r="J162" s="776">
        <f>ROUND(I162*H162,2)</f>
        <v>0</v>
      </c>
      <c r="K162" s="572"/>
      <c r="L162" s="571"/>
      <c r="M162" s="570" t="s">
        <v>3</v>
      </c>
      <c r="N162" s="569" t="s">
        <v>46</v>
      </c>
      <c r="P162" s="551">
        <f>O162*H162</f>
        <v>0</v>
      </c>
      <c r="Q162" s="551">
        <v>2E-3</v>
      </c>
      <c r="R162" s="551">
        <f>Q162*H162</f>
        <v>4.0000000000000001E-3</v>
      </c>
      <c r="S162" s="551">
        <v>0</v>
      </c>
      <c r="T162" s="550">
        <f>S162*H162</f>
        <v>0</v>
      </c>
      <c r="AR162" s="548" t="s">
        <v>245</v>
      </c>
      <c r="AT162" s="548" t="s">
        <v>145</v>
      </c>
      <c r="AU162" s="548" t="s">
        <v>85</v>
      </c>
      <c r="AY162" s="543" t="s">
        <v>131</v>
      </c>
      <c r="BE162" s="549">
        <f>IF(N162="základní",J162,0)</f>
        <v>0</v>
      </c>
      <c r="BF162" s="549">
        <f>IF(N162="snížená",J162,0)</f>
        <v>0</v>
      </c>
      <c r="BG162" s="549">
        <f>IF(N162="zákl. přenesená",J162,0)</f>
        <v>0</v>
      </c>
      <c r="BH162" s="549">
        <f>IF(N162="sníž. přenesená",J162,0)</f>
        <v>0</v>
      </c>
      <c r="BI162" s="549">
        <f>IF(N162="nulová",J162,0)</f>
        <v>0</v>
      </c>
      <c r="BJ162" s="543" t="s">
        <v>83</v>
      </c>
      <c r="BK162" s="549">
        <f>ROUND(I162*H162,2)</f>
        <v>0</v>
      </c>
      <c r="BL162" s="543" t="s">
        <v>239</v>
      </c>
      <c r="BM162" s="548" t="s">
        <v>4210</v>
      </c>
    </row>
    <row r="163" spans="2:65" s="539" customFormat="1" ht="17.8" x14ac:dyDescent="0.25">
      <c r="B163" s="540"/>
      <c r="D163" s="764" t="s">
        <v>2681</v>
      </c>
      <c r="E163" s="714"/>
      <c r="F163" s="765" t="s">
        <v>4188</v>
      </c>
      <c r="G163" s="714"/>
      <c r="H163" s="714"/>
      <c r="I163" s="547"/>
      <c r="J163" s="714"/>
      <c r="L163" s="540"/>
      <c r="M163" s="559"/>
      <c r="T163" s="558"/>
      <c r="AT163" s="543" t="s">
        <v>2681</v>
      </c>
      <c r="AU163" s="543" t="s">
        <v>85</v>
      </c>
    </row>
    <row r="164" spans="2:65" s="539" customFormat="1" ht="16.5" customHeight="1" x14ac:dyDescent="0.25">
      <c r="B164" s="557"/>
      <c r="C164" s="574" t="s">
        <v>9</v>
      </c>
      <c r="D164" s="766" t="s">
        <v>145</v>
      </c>
      <c r="E164" s="767" t="s">
        <v>4211</v>
      </c>
      <c r="F164" s="768" t="s">
        <v>4212</v>
      </c>
      <c r="G164" s="769" t="s">
        <v>1112</v>
      </c>
      <c r="H164" s="770">
        <v>1</v>
      </c>
      <c r="I164" s="573"/>
      <c r="J164" s="776">
        <f>ROUND(I164*H164,2)</f>
        <v>0</v>
      </c>
      <c r="K164" s="572"/>
      <c r="L164" s="571"/>
      <c r="M164" s="570" t="s">
        <v>3</v>
      </c>
      <c r="N164" s="569" t="s">
        <v>46</v>
      </c>
      <c r="P164" s="551">
        <f>O164*H164</f>
        <v>0</v>
      </c>
      <c r="Q164" s="551">
        <v>2E-3</v>
      </c>
      <c r="R164" s="551">
        <f>Q164*H164</f>
        <v>2E-3</v>
      </c>
      <c r="S164" s="551">
        <v>0</v>
      </c>
      <c r="T164" s="550">
        <f>S164*H164</f>
        <v>0</v>
      </c>
      <c r="AR164" s="548" t="s">
        <v>245</v>
      </c>
      <c r="AT164" s="548" t="s">
        <v>145</v>
      </c>
      <c r="AU164" s="548" t="s">
        <v>85</v>
      </c>
      <c r="AY164" s="543" t="s">
        <v>131</v>
      </c>
      <c r="BE164" s="549">
        <f>IF(N164="základní",J164,0)</f>
        <v>0</v>
      </c>
      <c r="BF164" s="549">
        <f>IF(N164="snížená",J164,0)</f>
        <v>0</v>
      </c>
      <c r="BG164" s="549">
        <f>IF(N164="zákl. přenesená",J164,0)</f>
        <v>0</v>
      </c>
      <c r="BH164" s="549">
        <f>IF(N164="sníž. přenesená",J164,0)</f>
        <v>0</v>
      </c>
      <c r="BI164" s="549">
        <f>IF(N164="nulová",J164,0)</f>
        <v>0</v>
      </c>
      <c r="BJ164" s="543" t="s">
        <v>83</v>
      </c>
      <c r="BK164" s="549">
        <f>ROUND(I164*H164,2)</f>
        <v>0</v>
      </c>
      <c r="BL164" s="543" t="s">
        <v>239</v>
      </c>
      <c r="BM164" s="548" t="s">
        <v>4213</v>
      </c>
    </row>
    <row r="165" spans="2:65" s="539" customFormat="1" ht="17.8" x14ac:dyDescent="0.25">
      <c r="B165" s="540"/>
      <c r="D165" s="764" t="s">
        <v>2681</v>
      </c>
      <c r="E165" s="714"/>
      <c r="F165" s="765" t="s">
        <v>4188</v>
      </c>
      <c r="G165" s="714"/>
      <c r="H165" s="714"/>
      <c r="I165" s="547"/>
      <c r="J165" s="714"/>
      <c r="L165" s="540"/>
      <c r="M165" s="559"/>
      <c r="T165" s="558"/>
      <c r="AT165" s="543" t="s">
        <v>2681</v>
      </c>
      <c r="AU165" s="543" t="s">
        <v>85</v>
      </c>
    </row>
    <row r="166" spans="2:65" s="539" customFormat="1" ht="16.5" customHeight="1" x14ac:dyDescent="0.25">
      <c r="B166" s="557"/>
      <c r="C166" s="574" t="s">
        <v>239</v>
      </c>
      <c r="D166" s="766" t="s">
        <v>145</v>
      </c>
      <c r="E166" s="767" t="s">
        <v>4214</v>
      </c>
      <c r="F166" s="768" t="s">
        <v>4215</v>
      </c>
      <c r="G166" s="769" t="s">
        <v>1112</v>
      </c>
      <c r="H166" s="770">
        <v>3</v>
      </c>
      <c r="I166" s="573"/>
      <c r="J166" s="776">
        <f>ROUND(I166*H166,2)</f>
        <v>0</v>
      </c>
      <c r="K166" s="572"/>
      <c r="L166" s="571"/>
      <c r="M166" s="570" t="s">
        <v>3</v>
      </c>
      <c r="N166" s="569" t="s">
        <v>46</v>
      </c>
      <c r="P166" s="551">
        <f>O166*H166</f>
        <v>0</v>
      </c>
      <c r="Q166" s="551">
        <v>2E-3</v>
      </c>
      <c r="R166" s="551">
        <f>Q166*H166</f>
        <v>6.0000000000000001E-3</v>
      </c>
      <c r="S166" s="551">
        <v>0</v>
      </c>
      <c r="T166" s="550">
        <f>S166*H166</f>
        <v>0</v>
      </c>
      <c r="AR166" s="548" t="s">
        <v>245</v>
      </c>
      <c r="AT166" s="548" t="s">
        <v>145</v>
      </c>
      <c r="AU166" s="548" t="s">
        <v>85</v>
      </c>
      <c r="AY166" s="543" t="s">
        <v>131</v>
      </c>
      <c r="BE166" s="549">
        <f>IF(N166="základní",J166,0)</f>
        <v>0</v>
      </c>
      <c r="BF166" s="549">
        <f>IF(N166="snížená",J166,0)</f>
        <v>0</v>
      </c>
      <c r="BG166" s="549">
        <f>IF(N166="zákl. přenesená",J166,0)</f>
        <v>0</v>
      </c>
      <c r="BH166" s="549">
        <f>IF(N166="sníž. přenesená",J166,0)</f>
        <v>0</v>
      </c>
      <c r="BI166" s="549">
        <f>IF(N166="nulová",J166,0)</f>
        <v>0</v>
      </c>
      <c r="BJ166" s="543" t="s">
        <v>83</v>
      </c>
      <c r="BK166" s="549">
        <f>ROUND(I166*H166,2)</f>
        <v>0</v>
      </c>
      <c r="BL166" s="543" t="s">
        <v>239</v>
      </c>
      <c r="BM166" s="548" t="s">
        <v>4216</v>
      </c>
    </row>
    <row r="167" spans="2:65" s="539" customFormat="1" ht="17.8" x14ac:dyDescent="0.25">
      <c r="B167" s="540"/>
      <c r="D167" s="764" t="s">
        <v>2681</v>
      </c>
      <c r="E167" s="714"/>
      <c r="F167" s="765" t="s">
        <v>4188</v>
      </c>
      <c r="G167" s="714"/>
      <c r="H167" s="714"/>
      <c r="I167" s="547"/>
      <c r="J167" s="714"/>
      <c r="L167" s="540"/>
      <c r="M167" s="559"/>
      <c r="T167" s="558"/>
      <c r="AT167" s="543" t="s">
        <v>2681</v>
      </c>
      <c r="AU167" s="543" t="s">
        <v>85</v>
      </c>
    </row>
    <row r="168" spans="2:65" s="539" customFormat="1" ht="16.5" customHeight="1" x14ac:dyDescent="0.25">
      <c r="B168" s="557"/>
      <c r="C168" s="574" t="s">
        <v>248</v>
      </c>
      <c r="D168" s="766" t="s">
        <v>145</v>
      </c>
      <c r="E168" s="767" t="s">
        <v>4217</v>
      </c>
      <c r="F168" s="768" t="s">
        <v>4218</v>
      </c>
      <c r="G168" s="769" t="s">
        <v>1112</v>
      </c>
      <c r="H168" s="770">
        <v>4</v>
      </c>
      <c r="I168" s="573"/>
      <c r="J168" s="776">
        <f>ROUND(I168*H168,2)</f>
        <v>0</v>
      </c>
      <c r="K168" s="572"/>
      <c r="L168" s="571"/>
      <c r="M168" s="570" t="s">
        <v>3</v>
      </c>
      <c r="N168" s="569" t="s">
        <v>46</v>
      </c>
      <c r="P168" s="551">
        <f>O168*H168</f>
        <v>0</v>
      </c>
      <c r="Q168" s="551">
        <v>2E-3</v>
      </c>
      <c r="R168" s="551">
        <f>Q168*H168</f>
        <v>8.0000000000000002E-3</v>
      </c>
      <c r="S168" s="551">
        <v>0</v>
      </c>
      <c r="T168" s="550">
        <f>S168*H168</f>
        <v>0</v>
      </c>
      <c r="AR168" s="548" t="s">
        <v>245</v>
      </c>
      <c r="AT168" s="548" t="s">
        <v>145</v>
      </c>
      <c r="AU168" s="548" t="s">
        <v>85</v>
      </c>
      <c r="AY168" s="543" t="s">
        <v>131</v>
      </c>
      <c r="BE168" s="549">
        <f>IF(N168="základní",J168,0)</f>
        <v>0</v>
      </c>
      <c r="BF168" s="549">
        <f>IF(N168="snížená",J168,0)</f>
        <v>0</v>
      </c>
      <c r="BG168" s="549">
        <f>IF(N168="zákl. přenesená",J168,0)</f>
        <v>0</v>
      </c>
      <c r="BH168" s="549">
        <f>IF(N168="sníž. přenesená",J168,0)</f>
        <v>0</v>
      </c>
      <c r="BI168" s="549">
        <f>IF(N168="nulová",J168,0)</f>
        <v>0</v>
      </c>
      <c r="BJ168" s="543" t="s">
        <v>83</v>
      </c>
      <c r="BK168" s="549">
        <f>ROUND(I168*H168,2)</f>
        <v>0</v>
      </c>
      <c r="BL168" s="543" t="s">
        <v>239</v>
      </c>
      <c r="BM168" s="548" t="s">
        <v>4219</v>
      </c>
    </row>
    <row r="169" spans="2:65" s="539" customFormat="1" ht="17.8" x14ac:dyDescent="0.25">
      <c r="B169" s="540"/>
      <c r="D169" s="764" t="s">
        <v>2681</v>
      </c>
      <c r="E169" s="714"/>
      <c r="F169" s="765" t="s">
        <v>4188</v>
      </c>
      <c r="G169" s="714"/>
      <c r="H169" s="714"/>
      <c r="I169" s="547"/>
      <c r="J169" s="714"/>
      <c r="L169" s="540"/>
      <c r="M169" s="559"/>
      <c r="T169" s="558"/>
      <c r="AT169" s="543" t="s">
        <v>2681</v>
      </c>
      <c r="AU169" s="543" t="s">
        <v>85</v>
      </c>
    </row>
    <row r="170" spans="2:65" s="539" customFormat="1" ht="16.5" customHeight="1" x14ac:dyDescent="0.25">
      <c r="B170" s="557"/>
      <c r="C170" s="574" t="s">
        <v>254</v>
      </c>
      <c r="D170" s="766" t="s">
        <v>145</v>
      </c>
      <c r="E170" s="767" t="s">
        <v>4220</v>
      </c>
      <c r="F170" s="768" t="s">
        <v>4221</v>
      </c>
      <c r="G170" s="769" t="s">
        <v>1112</v>
      </c>
      <c r="H170" s="770">
        <v>1</v>
      </c>
      <c r="I170" s="573"/>
      <c r="J170" s="776">
        <f>ROUND(I170*H170,2)</f>
        <v>0</v>
      </c>
      <c r="K170" s="572"/>
      <c r="L170" s="571"/>
      <c r="M170" s="570" t="s">
        <v>3</v>
      </c>
      <c r="N170" s="569" t="s">
        <v>46</v>
      </c>
      <c r="P170" s="551">
        <f>O170*H170</f>
        <v>0</v>
      </c>
      <c r="Q170" s="551">
        <v>2E-3</v>
      </c>
      <c r="R170" s="551">
        <f>Q170*H170</f>
        <v>2E-3</v>
      </c>
      <c r="S170" s="551">
        <v>0</v>
      </c>
      <c r="T170" s="550">
        <f>S170*H170</f>
        <v>0</v>
      </c>
      <c r="AR170" s="548" t="s">
        <v>245</v>
      </c>
      <c r="AT170" s="548" t="s">
        <v>145</v>
      </c>
      <c r="AU170" s="548" t="s">
        <v>85</v>
      </c>
      <c r="AY170" s="543" t="s">
        <v>131</v>
      </c>
      <c r="BE170" s="549">
        <f>IF(N170="základní",J170,0)</f>
        <v>0</v>
      </c>
      <c r="BF170" s="549">
        <f>IF(N170="snížená",J170,0)</f>
        <v>0</v>
      </c>
      <c r="BG170" s="549">
        <f>IF(N170="zákl. přenesená",J170,0)</f>
        <v>0</v>
      </c>
      <c r="BH170" s="549">
        <f>IF(N170="sníž. přenesená",J170,0)</f>
        <v>0</v>
      </c>
      <c r="BI170" s="549">
        <f>IF(N170="nulová",J170,0)</f>
        <v>0</v>
      </c>
      <c r="BJ170" s="543" t="s">
        <v>83</v>
      </c>
      <c r="BK170" s="549">
        <f>ROUND(I170*H170,2)</f>
        <v>0</v>
      </c>
      <c r="BL170" s="543" t="s">
        <v>239</v>
      </c>
      <c r="BM170" s="548" t="s">
        <v>4222</v>
      </c>
    </row>
    <row r="171" spans="2:65" s="539" customFormat="1" ht="17.8" x14ac:dyDescent="0.25">
      <c r="B171" s="540"/>
      <c r="D171" s="764" t="s">
        <v>2681</v>
      </c>
      <c r="E171" s="714"/>
      <c r="F171" s="765" t="s">
        <v>4188</v>
      </c>
      <c r="G171" s="714"/>
      <c r="H171" s="714"/>
      <c r="I171" s="547"/>
      <c r="J171" s="714"/>
      <c r="L171" s="540"/>
      <c r="M171" s="559"/>
      <c r="T171" s="558"/>
      <c r="AT171" s="543" t="s">
        <v>2681</v>
      </c>
      <c r="AU171" s="543" t="s">
        <v>85</v>
      </c>
    </row>
    <row r="172" spans="2:65" s="539" customFormat="1" ht="16.5" customHeight="1" x14ac:dyDescent="0.25">
      <c r="B172" s="557"/>
      <c r="C172" s="574" t="s">
        <v>259</v>
      </c>
      <c r="D172" s="766" t="s">
        <v>145</v>
      </c>
      <c r="E172" s="767" t="s">
        <v>4223</v>
      </c>
      <c r="F172" s="768" t="s">
        <v>4224</v>
      </c>
      <c r="G172" s="769" t="s">
        <v>1112</v>
      </c>
      <c r="H172" s="770">
        <v>1</v>
      </c>
      <c r="I172" s="573"/>
      <c r="J172" s="776">
        <f>ROUND(I172*H172,2)</f>
        <v>0</v>
      </c>
      <c r="K172" s="572"/>
      <c r="L172" s="571"/>
      <c r="M172" s="570" t="s">
        <v>3</v>
      </c>
      <c r="N172" s="569" t="s">
        <v>46</v>
      </c>
      <c r="P172" s="551">
        <f>O172*H172</f>
        <v>0</v>
      </c>
      <c r="Q172" s="551">
        <v>2E-3</v>
      </c>
      <c r="R172" s="551">
        <f>Q172*H172</f>
        <v>2E-3</v>
      </c>
      <c r="S172" s="551">
        <v>0</v>
      </c>
      <c r="T172" s="550">
        <f>S172*H172</f>
        <v>0</v>
      </c>
      <c r="AR172" s="548" t="s">
        <v>245</v>
      </c>
      <c r="AT172" s="548" t="s">
        <v>145</v>
      </c>
      <c r="AU172" s="548" t="s">
        <v>85</v>
      </c>
      <c r="AY172" s="543" t="s">
        <v>131</v>
      </c>
      <c r="BE172" s="549">
        <f>IF(N172="základní",J172,0)</f>
        <v>0</v>
      </c>
      <c r="BF172" s="549">
        <f>IF(N172="snížená",J172,0)</f>
        <v>0</v>
      </c>
      <c r="BG172" s="549">
        <f>IF(N172="zákl. přenesená",J172,0)</f>
        <v>0</v>
      </c>
      <c r="BH172" s="549">
        <f>IF(N172="sníž. přenesená",J172,0)</f>
        <v>0</v>
      </c>
      <c r="BI172" s="549">
        <f>IF(N172="nulová",J172,0)</f>
        <v>0</v>
      </c>
      <c r="BJ172" s="543" t="s">
        <v>83</v>
      </c>
      <c r="BK172" s="549">
        <f>ROUND(I172*H172,2)</f>
        <v>0</v>
      </c>
      <c r="BL172" s="543" t="s">
        <v>239</v>
      </c>
      <c r="BM172" s="548" t="s">
        <v>4225</v>
      </c>
    </row>
    <row r="173" spans="2:65" s="539" customFormat="1" ht="17.8" x14ac:dyDescent="0.25">
      <c r="B173" s="540"/>
      <c r="D173" s="764" t="s">
        <v>2681</v>
      </c>
      <c r="E173" s="714"/>
      <c r="F173" s="765" t="s">
        <v>4188</v>
      </c>
      <c r="G173" s="714"/>
      <c r="H173" s="714"/>
      <c r="I173" s="547"/>
      <c r="J173" s="714"/>
      <c r="L173" s="540"/>
      <c r="M173" s="559"/>
      <c r="T173" s="558"/>
      <c r="AT173" s="543" t="s">
        <v>2681</v>
      </c>
      <c r="AU173" s="543" t="s">
        <v>85</v>
      </c>
    </row>
    <row r="174" spans="2:65" s="539" customFormat="1" ht="16.5" customHeight="1" x14ac:dyDescent="0.25">
      <c r="B174" s="557"/>
      <c r="C174" s="556" t="s">
        <v>264</v>
      </c>
      <c r="D174" s="759" t="s">
        <v>133</v>
      </c>
      <c r="E174" s="760" t="s">
        <v>4226</v>
      </c>
      <c r="F174" s="761" t="s">
        <v>4227</v>
      </c>
      <c r="G174" s="762" t="s">
        <v>201</v>
      </c>
      <c r="H174" s="763">
        <v>1</v>
      </c>
      <c r="I174" s="555"/>
      <c r="J174" s="775">
        <f>ROUND(I174*H174,2)</f>
        <v>0</v>
      </c>
      <c r="K174" s="554"/>
      <c r="L174" s="540"/>
      <c r="M174" s="553" t="s">
        <v>3</v>
      </c>
      <c r="N174" s="552" t="s">
        <v>46</v>
      </c>
      <c r="P174" s="551">
        <f>O174*H174</f>
        <v>0</v>
      </c>
      <c r="Q174" s="551">
        <v>2.7640000000000001E-2</v>
      </c>
      <c r="R174" s="551">
        <f>Q174*H174</f>
        <v>2.7640000000000001E-2</v>
      </c>
      <c r="S174" s="551">
        <v>0</v>
      </c>
      <c r="T174" s="550">
        <f>S174*H174</f>
        <v>0</v>
      </c>
      <c r="AR174" s="548" t="s">
        <v>239</v>
      </c>
      <c r="AT174" s="548" t="s">
        <v>133</v>
      </c>
      <c r="AU174" s="548" t="s">
        <v>85</v>
      </c>
      <c r="AY174" s="543" t="s">
        <v>131</v>
      </c>
      <c r="BE174" s="549">
        <f>IF(N174="základní",J174,0)</f>
        <v>0</v>
      </c>
      <c r="BF174" s="549">
        <f>IF(N174="snížená",J174,0)</f>
        <v>0</v>
      </c>
      <c r="BG174" s="549">
        <f>IF(N174="zákl. přenesená",J174,0)</f>
        <v>0</v>
      </c>
      <c r="BH174" s="549">
        <f>IF(N174="sníž. přenesená",J174,0)</f>
        <v>0</v>
      </c>
      <c r="BI174" s="549">
        <f>IF(N174="nulová",J174,0)</f>
        <v>0</v>
      </c>
      <c r="BJ174" s="543" t="s">
        <v>83</v>
      </c>
      <c r="BK174" s="549">
        <f>ROUND(I174*H174,2)</f>
        <v>0</v>
      </c>
      <c r="BL174" s="543" t="s">
        <v>239</v>
      </c>
      <c r="BM174" s="548" t="s">
        <v>4228</v>
      </c>
    </row>
    <row r="175" spans="2:65" s="539" customFormat="1" x14ac:dyDescent="0.25">
      <c r="B175" s="540"/>
      <c r="D175" s="764" t="s">
        <v>2681</v>
      </c>
      <c r="E175" s="714"/>
      <c r="F175" s="765" t="s">
        <v>2756</v>
      </c>
      <c r="G175" s="714"/>
      <c r="H175" s="714"/>
      <c r="I175" s="547"/>
      <c r="J175" s="714"/>
      <c r="L175" s="540"/>
      <c r="M175" s="559"/>
      <c r="T175" s="558"/>
      <c r="AT175" s="543" t="s">
        <v>2681</v>
      </c>
      <c r="AU175" s="543" t="s">
        <v>85</v>
      </c>
    </row>
    <row r="176" spans="2:65" s="539" customFormat="1" ht="16.5" customHeight="1" x14ac:dyDescent="0.25">
      <c r="B176" s="557"/>
      <c r="C176" s="574" t="s">
        <v>8</v>
      </c>
      <c r="D176" s="766" t="s">
        <v>145</v>
      </c>
      <c r="E176" s="767" t="s">
        <v>4229</v>
      </c>
      <c r="F176" s="768" t="s">
        <v>4230</v>
      </c>
      <c r="G176" s="769" t="s">
        <v>1112</v>
      </c>
      <c r="H176" s="770">
        <v>1</v>
      </c>
      <c r="I176" s="573"/>
      <c r="J176" s="776">
        <f>ROUND(I176*H176,2)</f>
        <v>0</v>
      </c>
      <c r="K176" s="572"/>
      <c r="L176" s="571"/>
      <c r="M176" s="570" t="s">
        <v>3</v>
      </c>
      <c r="N176" s="569" t="s">
        <v>46</v>
      </c>
      <c r="P176" s="551">
        <f>O176*H176</f>
        <v>0</v>
      </c>
      <c r="Q176" s="551">
        <v>2E-3</v>
      </c>
      <c r="R176" s="551">
        <f>Q176*H176</f>
        <v>2E-3</v>
      </c>
      <c r="S176" s="551">
        <v>0</v>
      </c>
      <c r="T176" s="550">
        <f>S176*H176</f>
        <v>0</v>
      </c>
      <c r="AR176" s="548" t="s">
        <v>245</v>
      </c>
      <c r="AT176" s="548" t="s">
        <v>145</v>
      </c>
      <c r="AU176" s="548" t="s">
        <v>85</v>
      </c>
      <c r="AY176" s="543" t="s">
        <v>131</v>
      </c>
      <c r="BE176" s="549">
        <f>IF(N176="základní",J176,0)</f>
        <v>0</v>
      </c>
      <c r="BF176" s="549">
        <f>IF(N176="snížená",J176,0)</f>
        <v>0</v>
      </c>
      <c r="BG176" s="549">
        <f>IF(N176="zákl. přenesená",J176,0)</f>
        <v>0</v>
      </c>
      <c r="BH176" s="549">
        <f>IF(N176="sníž. přenesená",J176,0)</f>
        <v>0</v>
      </c>
      <c r="BI176" s="549">
        <f>IF(N176="nulová",J176,0)</f>
        <v>0</v>
      </c>
      <c r="BJ176" s="543" t="s">
        <v>83</v>
      </c>
      <c r="BK176" s="549">
        <f>ROUND(I176*H176,2)</f>
        <v>0</v>
      </c>
      <c r="BL176" s="543" t="s">
        <v>239</v>
      </c>
      <c r="BM176" s="548" t="s">
        <v>4231</v>
      </c>
    </row>
    <row r="177" spans="2:65" s="539" customFormat="1" ht="17.8" x14ac:dyDescent="0.25">
      <c r="B177" s="540"/>
      <c r="D177" s="764" t="s">
        <v>2681</v>
      </c>
      <c r="E177" s="714"/>
      <c r="F177" s="765" t="s">
        <v>4188</v>
      </c>
      <c r="G177" s="714"/>
      <c r="H177" s="714"/>
      <c r="I177" s="547"/>
      <c r="J177" s="714"/>
      <c r="L177" s="540"/>
      <c r="M177" s="559"/>
      <c r="T177" s="558"/>
      <c r="AT177" s="543" t="s">
        <v>2681</v>
      </c>
      <c r="AU177" s="543" t="s">
        <v>85</v>
      </c>
    </row>
    <row r="178" spans="2:65" s="539" customFormat="1" ht="16.5" customHeight="1" x14ac:dyDescent="0.25">
      <c r="B178" s="557"/>
      <c r="C178" s="574" t="s">
        <v>275</v>
      </c>
      <c r="D178" s="766" t="s">
        <v>145</v>
      </c>
      <c r="E178" s="767" t="s">
        <v>4232</v>
      </c>
      <c r="F178" s="768" t="s">
        <v>4233</v>
      </c>
      <c r="G178" s="769" t="s">
        <v>1112</v>
      </c>
      <c r="H178" s="770">
        <v>1</v>
      </c>
      <c r="I178" s="573"/>
      <c r="J178" s="776">
        <f>ROUND(I178*H178,2)</f>
        <v>0</v>
      </c>
      <c r="K178" s="572"/>
      <c r="L178" s="571"/>
      <c r="M178" s="570" t="s">
        <v>3</v>
      </c>
      <c r="N178" s="569" t="s">
        <v>46</v>
      </c>
      <c r="P178" s="551">
        <f>O178*H178</f>
        <v>0</v>
      </c>
      <c r="Q178" s="551">
        <v>2E-3</v>
      </c>
      <c r="R178" s="551">
        <f>Q178*H178</f>
        <v>2E-3</v>
      </c>
      <c r="S178" s="551">
        <v>0</v>
      </c>
      <c r="T178" s="550">
        <f>S178*H178</f>
        <v>0</v>
      </c>
      <c r="AR178" s="548" t="s">
        <v>245</v>
      </c>
      <c r="AT178" s="548" t="s">
        <v>145</v>
      </c>
      <c r="AU178" s="548" t="s">
        <v>85</v>
      </c>
      <c r="AY178" s="543" t="s">
        <v>131</v>
      </c>
      <c r="BE178" s="549">
        <f>IF(N178="základní",J178,0)</f>
        <v>0</v>
      </c>
      <c r="BF178" s="549">
        <f>IF(N178="snížená",J178,0)</f>
        <v>0</v>
      </c>
      <c r="BG178" s="549">
        <f>IF(N178="zákl. přenesená",J178,0)</f>
        <v>0</v>
      </c>
      <c r="BH178" s="549">
        <f>IF(N178="sníž. přenesená",J178,0)</f>
        <v>0</v>
      </c>
      <c r="BI178" s="549">
        <f>IF(N178="nulová",J178,0)</f>
        <v>0</v>
      </c>
      <c r="BJ178" s="543" t="s">
        <v>83</v>
      </c>
      <c r="BK178" s="549">
        <f>ROUND(I178*H178,2)</f>
        <v>0</v>
      </c>
      <c r="BL178" s="543" t="s">
        <v>239</v>
      </c>
      <c r="BM178" s="548" t="s">
        <v>4234</v>
      </c>
    </row>
    <row r="179" spans="2:65" s="539" customFormat="1" ht="17.8" x14ac:dyDescent="0.25">
      <c r="B179" s="540"/>
      <c r="D179" s="764" t="s">
        <v>2681</v>
      </c>
      <c r="E179" s="714"/>
      <c r="F179" s="765" t="s">
        <v>4188</v>
      </c>
      <c r="G179" s="714"/>
      <c r="H179" s="714"/>
      <c r="I179" s="547"/>
      <c r="J179" s="714"/>
      <c r="L179" s="540"/>
      <c r="M179" s="559"/>
      <c r="T179" s="558"/>
      <c r="AT179" s="543" t="s">
        <v>2681</v>
      </c>
      <c r="AU179" s="543" t="s">
        <v>85</v>
      </c>
    </row>
    <row r="180" spans="2:65" s="539" customFormat="1" ht="21.75" customHeight="1" x14ac:dyDescent="0.25">
      <c r="B180" s="557"/>
      <c r="C180" s="574" t="s">
        <v>281</v>
      </c>
      <c r="D180" s="766" t="s">
        <v>145</v>
      </c>
      <c r="E180" s="767" t="s">
        <v>4235</v>
      </c>
      <c r="F180" s="768" t="s">
        <v>4236</v>
      </c>
      <c r="G180" s="769" t="s">
        <v>1112</v>
      </c>
      <c r="H180" s="770">
        <v>1</v>
      </c>
      <c r="I180" s="573"/>
      <c r="J180" s="776">
        <f>ROUND(I180*H180,2)</f>
        <v>0</v>
      </c>
      <c r="K180" s="572"/>
      <c r="L180" s="571"/>
      <c r="M180" s="570" t="s">
        <v>3</v>
      </c>
      <c r="N180" s="569" t="s">
        <v>46</v>
      </c>
      <c r="P180" s="551">
        <f>O180*H180</f>
        <v>0</v>
      </c>
      <c r="Q180" s="551">
        <v>2E-3</v>
      </c>
      <c r="R180" s="551">
        <f>Q180*H180</f>
        <v>2E-3</v>
      </c>
      <c r="S180" s="551">
        <v>0</v>
      </c>
      <c r="T180" s="550">
        <f>S180*H180</f>
        <v>0</v>
      </c>
      <c r="AR180" s="548" t="s">
        <v>245</v>
      </c>
      <c r="AT180" s="548" t="s">
        <v>145</v>
      </c>
      <c r="AU180" s="548" t="s">
        <v>85</v>
      </c>
      <c r="AY180" s="543" t="s">
        <v>131</v>
      </c>
      <c r="BE180" s="549">
        <f>IF(N180="základní",J180,0)</f>
        <v>0</v>
      </c>
      <c r="BF180" s="549">
        <f>IF(N180="snížená",J180,0)</f>
        <v>0</v>
      </c>
      <c r="BG180" s="549">
        <f>IF(N180="zákl. přenesená",J180,0)</f>
        <v>0</v>
      </c>
      <c r="BH180" s="549">
        <f>IF(N180="sníž. přenesená",J180,0)</f>
        <v>0</v>
      </c>
      <c r="BI180" s="549">
        <f>IF(N180="nulová",J180,0)</f>
        <v>0</v>
      </c>
      <c r="BJ180" s="543" t="s">
        <v>83</v>
      </c>
      <c r="BK180" s="549">
        <f>ROUND(I180*H180,2)</f>
        <v>0</v>
      </c>
      <c r="BL180" s="543" t="s">
        <v>239</v>
      </c>
      <c r="BM180" s="548" t="s">
        <v>4237</v>
      </c>
    </row>
    <row r="181" spans="2:65" s="539" customFormat="1" ht="17.8" x14ac:dyDescent="0.25">
      <c r="B181" s="540"/>
      <c r="D181" s="764" t="s">
        <v>2681</v>
      </c>
      <c r="E181" s="714"/>
      <c r="F181" s="765" t="s">
        <v>4188</v>
      </c>
      <c r="G181" s="714"/>
      <c r="H181" s="714"/>
      <c r="I181" s="547"/>
      <c r="J181" s="714"/>
      <c r="L181" s="540"/>
      <c r="M181" s="559"/>
      <c r="T181" s="558"/>
      <c r="AT181" s="543" t="s">
        <v>2681</v>
      </c>
      <c r="AU181" s="543" t="s">
        <v>85</v>
      </c>
    </row>
    <row r="182" spans="2:65" s="539" customFormat="1" ht="16.5" customHeight="1" x14ac:dyDescent="0.25">
      <c r="B182" s="557"/>
      <c r="C182" s="574" t="s">
        <v>288</v>
      </c>
      <c r="D182" s="766" t="s">
        <v>145</v>
      </c>
      <c r="E182" s="767" t="s">
        <v>4238</v>
      </c>
      <c r="F182" s="768" t="s">
        <v>3430</v>
      </c>
      <c r="G182" s="769" t="s">
        <v>1112</v>
      </c>
      <c r="H182" s="770">
        <v>1</v>
      </c>
      <c r="I182" s="573"/>
      <c r="J182" s="776">
        <f>ROUND(I182*H182,2)</f>
        <v>0</v>
      </c>
      <c r="K182" s="572"/>
      <c r="L182" s="571"/>
      <c r="M182" s="570" t="s">
        <v>3</v>
      </c>
      <c r="N182" s="569" t="s">
        <v>46</v>
      </c>
      <c r="P182" s="551">
        <f>O182*H182</f>
        <v>0</v>
      </c>
      <c r="Q182" s="551">
        <v>0</v>
      </c>
      <c r="R182" s="551">
        <f>Q182*H182</f>
        <v>0</v>
      </c>
      <c r="S182" s="551">
        <v>0</v>
      </c>
      <c r="T182" s="550">
        <f>S182*H182</f>
        <v>0</v>
      </c>
      <c r="AR182" s="548" t="s">
        <v>245</v>
      </c>
      <c r="AT182" s="548" t="s">
        <v>145</v>
      </c>
      <c r="AU182" s="548" t="s">
        <v>85</v>
      </c>
      <c r="AY182" s="543" t="s">
        <v>131</v>
      </c>
      <c r="BE182" s="549">
        <f>IF(N182="základní",J182,0)</f>
        <v>0</v>
      </c>
      <c r="BF182" s="549">
        <f>IF(N182="snížená",J182,0)</f>
        <v>0</v>
      </c>
      <c r="BG182" s="549">
        <f>IF(N182="zákl. přenesená",J182,0)</f>
        <v>0</v>
      </c>
      <c r="BH182" s="549">
        <f>IF(N182="sníž. přenesená",J182,0)</f>
        <v>0</v>
      </c>
      <c r="BI182" s="549">
        <f>IF(N182="nulová",J182,0)</f>
        <v>0</v>
      </c>
      <c r="BJ182" s="543" t="s">
        <v>83</v>
      </c>
      <c r="BK182" s="549">
        <f>ROUND(I182*H182,2)</f>
        <v>0</v>
      </c>
      <c r="BL182" s="543" t="s">
        <v>239</v>
      </c>
      <c r="BM182" s="548" t="s">
        <v>4239</v>
      </c>
    </row>
    <row r="183" spans="2:65" s="539" customFormat="1" ht="17.8" x14ac:dyDescent="0.25">
      <c r="B183" s="540"/>
      <c r="D183" s="764" t="s">
        <v>2681</v>
      </c>
      <c r="E183" s="714"/>
      <c r="F183" s="765" t="s">
        <v>4188</v>
      </c>
      <c r="G183" s="714"/>
      <c r="H183" s="714"/>
      <c r="I183" s="547"/>
      <c r="J183" s="714"/>
      <c r="L183" s="540"/>
      <c r="M183" s="559"/>
      <c r="T183" s="558"/>
      <c r="AT183" s="543" t="s">
        <v>2681</v>
      </c>
      <c r="AU183" s="543" t="s">
        <v>85</v>
      </c>
    </row>
    <row r="184" spans="2:65" s="539" customFormat="1" ht="24.2" customHeight="1" x14ac:dyDescent="0.25">
      <c r="B184" s="557"/>
      <c r="C184" s="556" t="s">
        <v>295</v>
      </c>
      <c r="D184" s="759" t="s">
        <v>133</v>
      </c>
      <c r="E184" s="760" t="s">
        <v>4240</v>
      </c>
      <c r="F184" s="761" t="s">
        <v>4241</v>
      </c>
      <c r="G184" s="762" t="s">
        <v>148</v>
      </c>
      <c r="H184" s="763">
        <v>0.56499999999999995</v>
      </c>
      <c r="I184" s="555"/>
      <c r="J184" s="775">
        <f>ROUND(I184*H184,2)</f>
        <v>0</v>
      </c>
      <c r="K184" s="554"/>
      <c r="L184" s="540"/>
      <c r="M184" s="553" t="s">
        <v>3</v>
      </c>
      <c r="N184" s="552" t="s">
        <v>46</v>
      </c>
      <c r="P184" s="551">
        <f>O184*H184</f>
        <v>0</v>
      </c>
      <c r="Q184" s="551">
        <v>0</v>
      </c>
      <c r="R184" s="551">
        <f>Q184*H184</f>
        <v>0</v>
      </c>
      <c r="S184" s="551">
        <v>0</v>
      </c>
      <c r="T184" s="550">
        <f>S184*H184</f>
        <v>0</v>
      </c>
      <c r="AR184" s="548" t="s">
        <v>239</v>
      </c>
      <c r="AT184" s="548" t="s">
        <v>133</v>
      </c>
      <c r="AU184" s="548" t="s">
        <v>85</v>
      </c>
      <c r="AY184" s="543" t="s">
        <v>131</v>
      </c>
      <c r="BE184" s="549">
        <f>IF(N184="základní",J184,0)</f>
        <v>0</v>
      </c>
      <c r="BF184" s="549">
        <f>IF(N184="snížená",J184,0)</f>
        <v>0</v>
      </c>
      <c r="BG184" s="549">
        <f>IF(N184="zákl. přenesená",J184,0)</f>
        <v>0</v>
      </c>
      <c r="BH184" s="549">
        <f>IF(N184="sníž. přenesená",J184,0)</f>
        <v>0</v>
      </c>
      <c r="BI184" s="549">
        <f>IF(N184="nulová",J184,0)</f>
        <v>0</v>
      </c>
      <c r="BJ184" s="543" t="s">
        <v>83</v>
      </c>
      <c r="BK184" s="549">
        <f>ROUND(I184*H184,2)</f>
        <v>0</v>
      </c>
      <c r="BL184" s="543" t="s">
        <v>239</v>
      </c>
      <c r="BM184" s="548" t="s">
        <v>4242</v>
      </c>
    </row>
    <row r="185" spans="2:65" s="539" customFormat="1" ht="26.65" x14ac:dyDescent="0.25">
      <c r="B185" s="540"/>
      <c r="D185" s="764" t="s">
        <v>2681</v>
      </c>
      <c r="E185" s="714"/>
      <c r="F185" s="765" t="s">
        <v>4243</v>
      </c>
      <c r="G185" s="714"/>
      <c r="H185" s="714"/>
      <c r="I185" s="547"/>
      <c r="J185" s="714"/>
      <c r="L185" s="540"/>
      <c r="M185" s="559"/>
      <c r="T185" s="558"/>
      <c r="AT185" s="543" t="s">
        <v>2681</v>
      </c>
      <c r="AU185" s="543" t="s">
        <v>85</v>
      </c>
    </row>
    <row r="186" spans="2:65" s="560" customFormat="1" ht="25.95" customHeight="1" x14ac:dyDescent="0.35">
      <c r="B186" s="567"/>
      <c r="D186" s="756" t="s">
        <v>74</v>
      </c>
      <c r="E186" s="757" t="s">
        <v>145</v>
      </c>
      <c r="F186" s="757" t="s">
        <v>4244</v>
      </c>
      <c r="G186" s="755"/>
      <c r="H186" s="755"/>
      <c r="I186" s="568"/>
      <c r="J186" s="773">
        <f>BK186</f>
        <v>0</v>
      </c>
      <c r="L186" s="567"/>
      <c r="M186" s="566"/>
      <c r="P186" s="565">
        <f>P187</f>
        <v>0</v>
      </c>
      <c r="R186" s="565">
        <f>R187</f>
        <v>4.0000000000000002E-4</v>
      </c>
      <c r="T186" s="564">
        <f>T187</f>
        <v>0</v>
      </c>
      <c r="AR186" s="562" t="s">
        <v>152</v>
      </c>
      <c r="AT186" s="563" t="s">
        <v>74</v>
      </c>
      <c r="AU186" s="563" t="s">
        <v>75</v>
      </c>
      <c r="AY186" s="562" t="s">
        <v>131</v>
      </c>
      <c r="BK186" s="561">
        <f>BK187</f>
        <v>0</v>
      </c>
    </row>
    <row r="187" spans="2:65" s="560" customFormat="1" ht="22.8" customHeight="1" x14ac:dyDescent="0.3">
      <c r="B187" s="567"/>
      <c r="D187" s="756" t="s">
        <v>74</v>
      </c>
      <c r="E187" s="758" t="s">
        <v>2712</v>
      </c>
      <c r="F187" s="758" t="s">
        <v>4245</v>
      </c>
      <c r="G187" s="755"/>
      <c r="H187" s="755"/>
      <c r="I187" s="568"/>
      <c r="J187" s="774">
        <f>BK187</f>
        <v>0</v>
      </c>
      <c r="L187" s="567"/>
      <c r="M187" s="566"/>
      <c r="P187" s="565">
        <f>SUM(P188:P195)</f>
        <v>0</v>
      </c>
      <c r="R187" s="565">
        <f>SUM(R188:R195)</f>
        <v>4.0000000000000002E-4</v>
      </c>
      <c r="T187" s="564">
        <f>SUM(T188:T195)</f>
        <v>0</v>
      </c>
      <c r="AR187" s="562" t="s">
        <v>152</v>
      </c>
      <c r="AT187" s="563" t="s">
        <v>74</v>
      </c>
      <c r="AU187" s="563" t="s">
        <v>83</v>
      </c>
      <c r="AY187" s="562" t="s">
        <v>131</v>
      </c>
      <c r="BK187" s="561">
        <f>SUM(BK188:BK195)</f>
        <v>0</v>
      </c>
    </row>
    <row r="188" spans="2:65" s="539" customFormat="1" ht="24.2" customHeight="1" x14ac:dyDescent="0.25">
      <c r="B188" s="557"/>
      <c r="C188" s="556" t="s">
        <v>302</v>
      </c>
      <c r="D188" s="759" t="s">
        <v>133</v>
      </c>
      <c r="E188" s="760" t="s">
        <v>2692</v>
      </c>
      <c r="F188" s="761" t="s">
        <v>4246</v>
      </c>
      <c r="G188" s="762" t="s">
        <v>201</v>
      </c>
      <c r="H188" s="763">
        <v>1</v>
      </c>
      <c r="I188" s="555"/>
      <c r="J188" s="775">
        <f>ROUND(I188*H188,2)</f>
        <v>0</v>
      </c>
      <c r="K188" s="554"/>
      <c r="L188" s="540"/>
      <c r="M188" s="553" t="s">
        <v>3</v>
      </c>
      <c r="N188" s="552" t="s">
        <v>46</v>
      </c>
      <c r="P188" s="551">
        <f>O188*H188</f>
        <v>0</v>
      </c>
      <c r="Q188" s="551">
        <v>1E-4</v>
      </c>
      <c r="R188" s="551">
        <f>Q188*H188</f>
        <v>1E-4</v>
      </c>
      <c r="S188" s="551">
        <v>0</v>
      </c>
      <c r="T188" s="550">
        <f>S188*H188</f>
        <v>0</v>
      </c>
      <c r="AR188" s="548" t="s">
        <v>453</v>
      </c>
      <c r="AT188" s="548" t="s">
        <v>133</v>
      </c>
      <c r="AU188" s="548" t="s">
        <v>85</v>
      </c>
      <c r="AY188" s="543" t="s">
        <v>131</v>
      </c>
      <c r="BE188" s="549">
        <f>IF(N188="základní",J188,0)</f>
        <v>0</v>
      </c>
      <c r="BF188" s="549">
        <f>IF(N188="snížená",J188,0)</f>
        <v>0</v>
      </c>
      <c r="BG188" s="549">
        <f>IF(N188="zákl. přenesená",J188,0)</f>
        <v>0</v>
      </c>
      <c r="BH188" s="549">
        <f>IF(N188="sníž. přenesená",J188,0)</f>
        <v>0</v>
      </c>
      <c r="BI188" s="549">
        <f>IF(N188="nulová",J188,0)</f>
        <v>0</v>
      </c>
      <c r="BJ188" s="543" t="s">
        <v>83</v>
      </c>
      <c r="BK188" s="549">
        <f>ROUND(I188*H188,2)</f>
        <v>0</v>
      </c>
      <c r="BL188" s="543" t="s">
        <v>453</v>
      </c>
      <c r="BM188" s="548" t="s">
        <v>4247</v>
      </c>
    </row>
    <row r="189" spans="2:65" s="539" customFormat="1" ht="17.8" x14ac:dyDescent="0.25">
      <c r="B189" s="540"/>
      <c r="D189" s="764" t="s">
        <v>2681</v>
      </c>
      <c r="E189" s="714"/>
      <c r="F189" s="765" t="s">
        <v>3725</v>
      </c>
      <c r="G189" s="714"/>
      <c r="H189" s="714"/>
      <c r="I189" s="547"/>
      <c r="J189" s="714"/>
      <c r="L189" s="540"/>
      <c r="M189" s="559"/>
      <c r="T189" s="558"/>
      <c r="AT189" s="543" t="s">
        <v>2681</v>
      </c>
      <c r="AU189" s="543" t="s">
        <v>85</v>
      </c>
    </row>
    <row r="190" spans="2:65" s="539" customFormat="1" ht="24.2" customHeight="1" x14ac:dyDescent="0.25">
      <c r="B190" s="557"/>
      <c r="C190" s="556" t="s">
        <v>310</v>
      </c>
      <c r="D190" s="759" t="s">
        <v>133</v>
      </c>
      <c r="E190" s="760" t="s">
        <v>2689</v>
      </c>
      <c r="F190" s="761" t="s">
        <v>4248</v>
      </c>
      <c r="G190" s="762" t="s">
        <v>201</v>
      </c>
      <c r="H190" s="763">
        <v>1</v>
      </c>
      <c r="I190" s="555"/>
      <c r="J190" s="775">
        <f>ROUND(I190*H190,2)</f>
        <v>0</v>
      </c>
      <c r="K190" s="554"/>
      <c r="L190" s="540"/>
      <c r="M190" s="553" t="s">
        <v>3</v>
      </c>
      <c r="N190" s="552" t="s">
        <v>46</v>
      </c>
      <c r="P190" s="551">
        <f>O190*H190</f>
        <v>0</v>
      </c>
      <c r="Q190" s="551">
        <v>1E-4</v>
      </c>
      <c r="R190" s="551">
        <f>Q190*H190</f>
        <v>1E-4</v>
      </c>
      <c r="S190" s="551">
        <v>0</v>
      </c>
      <c r="T190" s="550">
        <f>S190*H190</f>
        <v>0</v>
      </c>
      <c r="AR190" s="548" t="s">
        <v>453</v>
      </c>
      <c r="AT190" s="548" t="s">
        <v>133</v>
      </c>
      <c r="AU190" s="548" t="s">
        <v>85</v>
      </c>
      <c r="AY190" s="543" t="s">
        <v>131</v>
      </c>
      <c r="BE190" s="549">
        <f>IF(N190="základní",J190,0)</f>
        <v>0</v>
      </c>
      <c r="BF190" s="549">
        <f>IF(N190="snížená",J190,0)</f>
        <v>0</v>
      </c>
      <c r="BG190" s="549">
        <f>IF(N190="zákl. přenesená",J190,0)</f>
        <v>0</v>
      </c>
      <c r="BH190" s="549">
        <f>IF(N190="sníž. přenesená",J190,0)</f>
        <v>0</v>
      </c>
      <c r="BI190" s="549">
        <f>IF(N190="nulová",J190,0)</f>
        <v>0</v>
      </c>
      <c r="BJ190" s="543" t="s">
        <v>83</v>
      </c>
      <c r="BK190" s="549">
        <f>ROUND(I190*H190,2)</f>
        <v>0</v>
      </c>
      <c r="BL190" s="543" t="s">
        <v>453</v>
      </c>
      <c r="BM190" s="548" t="s">
        <v>4249</v>
      </c>
    </row>
    <row r="191" spans="2:65" s="539" customFormat="1" ht="17.8" x14ac:dyDescent="0.25">
      <c r="B191" s="540"/>
      <c r="D191" s="764" t="s">
        <v>2681</v>
      </c>
      <c r="E191" s="714"/>
      <c r="F191" s="765" t="s">
        <v>3725</v>
      </c>
      <c r="G191" s="714"/>
      <c r="H191" s="714"/>
      <c r="I191" s="547"/>
      <c r="J191" s="714"/>
      <c r="L191" s="540"/>
      <c r="M191" s="559"/>
      <c r="T191" s="558"/>
      <c r="AT191" s="543" t="s">
        <v>2681</v>
      </c>
      <c r="AU191" s="543" t="s">
        <v>85</v>
      </c>
    </row>
    <row r="192" spans="2:65" s="539" customFormat="1" ht="24.2" customHeight="1" x14ac:dyDescent="0.25">
      <c r="B192" s="557"/>
      <c r="C192" s="556" t="s">
        <v>316</v>
      </c>
      <c r="D192" s="759" t="s">
        <v>133</v>
      </c>
      <c r="E192" s="760" t="s">
        <v>4250</v>
      </c>
      <c r="F192" s="761" t="s">
        <v>4251</v>
      </c>
      <c r="G192" s="762" t="s">
        <v>201</v>
      </c>
      <c r="H192" s="763">
        <v>1</v>
      </c>
      <c r="I192" s="555"/>
      <c r="J192" s="775">
        <f>ROUND(I192*H192,2)</f>
        <v>0</v>
      </c>
      <c r="K192" s="554"/>
      <c r="L192" s="540"/>
      <c r="M192" s="553" t="s">
        <v>3</v>
      </c>
      <c r="N192" s="552" t="s">
        <v>46</v>
      </c>
      <c r="P192" s="551">
        <f>O192*H192</f>
        <v>0</v>
      </c>
      <c r="Q192" s="551">
        <v>1E-4</v>
      </c>
      <c r="R192" s="551">
        <f>Q192*H192</f>
        <v>1E-4</v>
      </c>
      <c r="S192" s="551">
        <v>0</v>
      </c>
      <c r="T192" s="550">
        <f>S192*H192</f>
        <v>0</v>
      </c>
      <c r="AR192" s="548" t="s">
        <v>453</v>
      </c>
      <c r="AT192" s="548" t="s">
        <v>133</v>
      </c>
      <c r="AU192" s="548" t="s">
        <v>85</v>
      </c>
      <c r="AY192" s="543" t="s">
        <v>131</v>
      </c>
      <c r="BE192" s="549">
        <f>IF(N192="základní",J192,0)</f>
        <v>0</v>
      </c>
      <c r="BF192" s="549">
        <f>IF(N192="snížená",J192,0)</f>
        <v>0</v>
      </c>
      <c r="BG192" s="549">
        <f>IF(N192="zákl. přenesená",J192,0)</f>
        <v>0</v>
      </c>
      <c r="BH192" s="549">
        <f>IF(N192="sníž. přenesená",J192,0)</f>
        <v>0</v>
      </c>
      <c r="BI192" s="549">
        <f>IF(N192="nulová",J192,0)</f>
        <v>0</v>
      </c>
      <c r="BJ192" s="543" t="s">
        <v>83</v>
      </c>
      <c r="BK192" s="549">
        <f>ROUND(I192*H192,2)</f>
        <v>0</v>
      </c>
      <c r="BL192" s="543" t="s">
        <v>453</v>
      </c>
      <c r="BM192" s="548" t="s">
        <v>4252</v>
      </c>
    </row>
    <row r="193" spans="2:65" s="539" customFormat="1" ht="17.8" x14ac:dyDescent="0.25">
      <c r="B193" s="540"/>
      <c r="D193" s="764" t="s">
        <v>2681</v>
      </c>
      <c r="E193" s="714"/>
      <c r="F193" s="765" t="s">
        <v>3725</v>
      </c>
      <c r="G193" s="714"/>
      <c r="H193" s="714"/>
      <c r="I193" s="547"/>
      <c r="J193" s="714"/>
      <c r="L193" s="540"/>
      <c r="M193" s="559"/>
      <c r="T193" s="558"/>
      <c r="AT193" s="543" t="s">
        <v>2681</v>
      </c>
      <c r="AU193" s="543" t="s">
        <v>85</v>
      </c>
    </row>
    <row r="194" spans="2:65" s="539" customFormat="1" ht="21.75" customHeight="1" x14ac:dyDescent="0.25">
      <c r="B194" s="557"/>
      <c r="C194" s="556" t="s">
        <v>321</v>
      </c>
      <c r="D194" s="759" t="s">
        <v>133</v>
      </c>
      <c r="E194" s="760" t="s">
        <v>4253</v>
      </c>
      <c r="F194" s="761" t="s">
        <v>4254</v>
      </c>
      <c r="G194" s="762" t="s">
        <v>201</v>
      </c>
      <c r="H194" s="763">
        <v>1</v>
      </c>
      <c r="I194" s="555"/>
      <c r="J194" s="775">
        <f>ROUND(I194*H194,2)</f>
        <v>0</v>
      </c>
      <c r="K194" s="554"/>
      <c r="L194" s="540"/>
      <c r="M194" s="553" t="s">
        <v>3</v>
      </c>
      <c r="N194" s="552" t="s">
        <v>46</v>
      </c>
      <c r="P194" s="551">
        <f>O194*H194</f>
        <v>0</v>
      </c>
      <c r="Q194" s="551">
        <v>1E-4</v>
      </c>
      <c r="R194" s="551">
        <f>Q194*H194</f>
        <v>1E-4</v>
      </c>
      <c r="S194" s="551">
        <v>0</v>
      </c>
      <c r="T194" s="550">
        <f>S194*H194</f>
        <v>0</v>
      </c>
      <c r="AR194" s="548" t="s">
        <v>453</v>
      </c>
      <c r="AT194" s="548" t="s">
        <v>133</v>
      </c>
      <c r="AU194" s="548" t="s">
        <v>85</v>
      </c>
      <c r="AY194" s="543" t="s">
        <v>131</v>
      </c>
      <c r="BE194" s="549">
        <f>IF(N194="základní",J194,0)</f>
        <v>0</v>
      </c>
      <c r="BF194" s="549">
        <f>IF(N194="snížená",J194,0)</f>
        <v>0</v>
      </c>
      <c r="BG194" s="549">
        <f>IF(N194="zákl. přenesená",J194,0)</f>
        <v>0</v>
      </c>
      <c r="BH194" s="549">
        <f>IF(N194="sníž. přenesená",J194,0)</f>
        <v>0</v>
      </c>
      <c r="BI194" s="549">
        <f>IF(N194="nulová",J194,0)</f>
        <v>0</v>
      </c>
      <c r="BJ194" s="543" t="s">
        <v>83</v>
      </c>
      <c r="BK194" s="549">
        <f>ROUND(I194*H194,2)</f>
        <v>0</v>
      </c>
      <c r="BL194" s="543" t="s">
        <v>453</v>
      </c>
      <c r="BM194" s="548" t="s">
        <v>4255</v>
      </c>
    </row>
    <row r="195" spans="2:65" s="539" customFormat="1" ht="17.8" x14ac:dyDescent="0.25">
      <c r="B195" s="540"/>
      <c r="D195" s="764" t="s">
        <v>2681</v>
      </c>
      <c r="E195" s="714"/>
      <c r="F195" s="765" t="s">
        <v>3725</v>
      </c>
      <c r="G195" s="714"/>
      <c r="H195" s="714"/>
      <c r="I195" s="547"/>
      <c r="J195" s="714"/>
      <c r="L195" s="540"/>
      <c r="M195" s="559"/>
      <c r="T195" s="558"/>
      <c r="AT195" s="543" t="s">
        <v>2681</v>
      </c>
      <c r="AU195" s="543" t="s">
        <v>85</v>
      </c>
    </row>
    <row r="196" spans="2:65" s="560" customFormat="1" ht="25.95" customHeight="1" x14ac:dyDescent="0.35">
      <c r="B196" s="567"/>
      <c r="D196" s="756" t="s">
        <v>74</v>
      </c>
      <c r="E196" s="757" t="s">
        <v>2694</v>
      </c>
      <c r="F196" s="757" t="s">
        <v>2693</v>
      </c>
      <c r="G196" s="755"/>
      <c r="H196" s="755"/>
      <c r="I196" s="568"/>
      <c r="J196" s="773">
        <f>BK196</f>
        <v>0</v>
      </c>
      <c r="L196" s="567"/>
      <c r="M196" s="566"/>
      <c r="P196" s="565">
        <f>SUM(P197:P198)</f>
        <v>0</v>
      </c>
      <c r="R196" s="565">
        <f>SUM(R197:R198)</f>
        <v>0</v>
      </c>
      <c r="T196" s="564">
        <f>SUM(T197:T198)</f>
        <v>0</v>
      </c>
      <c r="AR196" s="562" t="s">
        <v>138</v>
      </c>
      <c r="AT196" s="563" t="s">
        <v>74</v>
      </c>
      <c r="AU196" s="563" t="s">
        <v>75</v>
      </c>
      <c r="AY196" s="562" t="s">
        <v>131</v>
      </c>
      <c r="BK196" s="561">
        <f>SUM(BK197:BK198)</f>
        <v>0</v>
      </c>
    </row>
    <row r="197" spans="2:65" s="539" customFormat="1" ht="21.75" customHeight="1" x14ac:dyDescent="0.25">
      <c r="B197" s="557"/>
      <c r="C197" s="556" t="s">
        <v>326</v>
      </c>
      <c r="D197" s="759" t="s">
        <v>133</v>
      </c>
      <c r="E197" s="760" t="s">
        <v>3810</v>
      </c>
      <c r="F197" s="761" t="s">
        <v>3811</v>
      </c>
      <c r="G197" s="762" t="s">
        <v>1554</v>
      </c>
      <c r="H197" s="763">
        <v>8</v>
      </c>
      <c r="I197" s="555"/>
      <c r="J197" s="775">
        <f>ROUND(I197*H197,2)</f>
        <v>0</v>
      </c>
      <c r="K197" s="554"/>
      <c r="L197" s="540"/>
      <c r="M197" s="553" t="s">
        <v>3</v>
      </c>
      <c r="N197" s="552" t="s">
        <v>46</v>
      </c>
      <c r="P197" s="551">
        <f>O197*H197</f>
        <v>0</v>
      </c>
      <c r="Q197" s="551">
        <v>0</v>
      </c>
      <c r="R197" s="551">
        <f>Q197*H197</f>
        <v>0</v>
      </c>
      <c r="S197" s="551">
        <v>0</v>
      </c>
      <c r="T197" s="550">
        <f>S197*H197</f>
        <v>0</v>
      </c>
      <c r="AR197" s="548" t="s">
        <v>2684</v>
      </c>
      <c r="AT197" s="548" t="s">
        <v>133</v>
      </c>
      <c r="AU197" s="548" t="s">
        <v>83</v>
      </c>
      <c r="AY197" s="543" t="s">
        <v>131</v>
      </c>
      <c r="BE197" s="549">
        <f>IF(N197="základní",J197,0)</f>
        <v>0</v>
      </c>
      <c r="BF197" s="549">
        <f>IF(N197="snížená",J197,0)</f>
        <v>0</v>
      </c>
      <c r="BG197" s="549">
        <f>IF(N197="zákl. přenesená",J197,0)</f>
        <v>0</v>
      </c>
      <c r="BH197" s="549">
        <f>IF(N197="sníž. přenesená",J197,0)</f>
        <v>0</v>
      </c>
      <c r="BI197" s="549">
        <f>IF(N197="nulová",J197,0)</f>
        <v>0</v>
      </c>
      <c r="BJ197" s="543" t="s">
        <v>83</v>
      </c>
      <c r="BK197" s="549">
        <f>ROUND(I197*H197,2)</f>
        <v>0</v>
      </c>
      <c r="BL197" s="543" t="s">
        <v>2684</v>
      </c>
      <c r="BM197" s="548" t="s">
        <v>4256</v>
      </c>
    </row>
    <row r="198" spans="2:65" s="539" customFormat="1" ht="17.8" x14ac:dyDescent="0.25">
      <c r="B198" s="540"/>
      <c r="D198" s="764" t="s">
        <v>2681</v>
      </c>
      <c r="E198" s="714"/>
      <c r="F198" s="765" t="s">
        <v>3813</v>
      </c>
      <c r="G198" s="714"/>
      <c r="H198" s="714"/>
      <c r="I198" s="547"/>
      <c r="J198" s="714"/>
      <c r="L198" s="540"/>
      <c r="M198" s="546"/>
      <c r="N198" s="545"/>
      <c r="O198" s="545"/>
      <c r="P198" s="545"/>
      <c r="Q198" s="545"/>
      <c r="R198" s="545"/>
      <c r="S198" s="545"/>
      <c r="T198" s="544"/>
      <c r="AT198" s="543" t="s">
        <v>2681</v>
      </c>
      <c r="AU198" s="543" t="s">
        <v>83</v>
      </c>
    </row>
    <row r="199" spans="2:65" s="539" customFormat="1" ht="6.9" customHeight="1" x14ac:dyDescent="0.25">
      <c r="B199" s="542"/>
      <c r="C199" s="541"/>
      <c r="D199" s="741"/>
      <c r="E199" s="741"/>
      <c r="F199" s="741"/>
      <c r="G199" s="741"/>
      <c r="H199" s="741"/>
      <c r="I199" s="541"/>
      <c r="J199" s="741"/>
      <c r="K199" s="541"/>
      <c r="L199" s="540"/>
    </row>
  </sheetData>
  <sheetProtection algorithmName="SHA-512" hashValue="YlpoXIfTO3hoMz7vbwj507vhX44rMMTj/wub7VLs0DkF8P9ar5Z/gJCtgggioUomrvnJaJt15EasO8RFaVXIPw==" saltValue="/vIH2J1XnqDhGmyMHRA6RQ==" spinCount="100000" sheet="1" objects="1" scenarios="1"/>
  <autoFilter ref="C131:K198" xr:uid="{00000000-0009-0000-0000-000005000000}"/>
  <mergeCells count="14">
    <mergeCell ref="E122:H122"/>
    <mergeCell ref="E124:H124"/>
    <mergeCell ref="E87:H87"/>
    <mergeCell ref="D106:F106"/>
    <mergeCell ref="D107:F107"/>
    <mergeCell ref="D108:F108"/>
    <mergeCell ref="D109:F109"/>
    <mergeCell ref="D110:F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4342F-AF1D-4B37-B40D-B0A79DAD7316}">
  <sheetPr>
    <pageSetUpPr fitToPage="1"/>
  </sheetPr>
  <dimension ref="B2:BM178"/>
  <sheetViews>
    <sheetView showGridLines="0" topLeftCell="A121" workbookViewId="0">
      <selection activeCell="J133" sqref="J133:J177"/>
    </sheetView>
  </sheetViews>
  <sheetFormatPr defaultRowHeight="10.3" x14ac:dyDescent="0.25"/>
  <cols>
    <col min="1" max="1" width="8.33203125" style="538" customWidth="1"/>
    <col min="2" max="2" width="1.21875" style="538" customWidth="1"/>
    <col min="3" max="3" width="4.109375" style="538" customWidth="1"/>
    <col min="4" max="4" width="4.33203125" style="538" customWidth="1"/>
    <col min="5" max="5" width="17.109375" style="538" customWidth="1"/>
    <col min="6" max="6" width="50.77734375" style="538" customWidth="1"/>
    <col min="7" max="7" width="7.44140625" style="538" customWidth="1"/>
    <col min="8" max="8" width="14" style="538" customWidth="1"/>
    <col min="9" max="9" width="15.77734375" style="538" customWidth="1"/>
    <col min="10" max="10" width="22.33203125" style="538" customWidth="1"/>
    <col min="11" max="11" width="22.33203125" style="538" hidden="1" customWidth="1"/>
    <col min="12" max="12" width="9.33203125" style="538" customWidth="1"/>
    <col min="13" max="13" width="10.77734375" style="538" hidden="1" customWidth="1"/>
    <col min="14" max="14" width="8.88671875" style="538"/>
    <col min="15" max="20" width="14.109375" style="538" hidden="1" customWidth="1"/>
    <col min="21" max="21" width="16.33203125" style="538" hidden="1" customWidth="1"/>
    <col min="22" max="22" width="12.33203125" style="538" customWidth="1"/>
    <col min="23" max="23" width="16.33203125" style="538" customWidth="1"/>
    <col min="24" max="24" width="12.33203125" style="538" customWidth="1"/>
    <col min="25" max="25" width="15" style="538" customWidth="1"/>
    <col min="26" max="26" width="11" style="538" customWidth="1"/>
    <col min="27" max="27" width="15" style="538" customWidth="1"/>
    <col min="28" max="28" width="16.33203125" style="538" customWidth="1"/>
    <col min="29" max="29" width="11" style="538" customWidth="1"/>
    <col min="30" max="30" width="15" style="538" customWidth="1"/>
    <col min="31" max="31" width="16.33203125" style="538" customWidth="1"/>
    <col min="32" max="16384" width="8.88671875" style="538"/>
  </cols>
  <sheetData>
    <row r="2" spans="2:46" ht="36.950000000000003" customHeight="1" x14ac:dyDescent="0.25">
      <c r="L2" s="628" t="s">
        <v>6</v>
      </c>
      <c r="M2" s="627"/>
      <c r="N2" s="627"/>
      <c r="O2" s="627"/>
      <c r="P2" s="627"/>
      <c r="Q2" s="627"/>
      <c r="R2" s="627"/>
      <c r="S2" s="627"/>
      <c r="T2" s="627"/>
      <c r="U2" s="627"/>
      <c r="V2" s="627"/>
      <c r="AT2" s="543" t="s">
        <v>4257</v>
      </c>
    </row>
    <row r="3" spans="2:46" ht="6.9" customHeight="1" x14ac:dyDescent="0.25">
      <c r="B3" s="626"/>
      <c r="C3" s="625"/>
      <c r="D3" s="625"/>
      <c r="E3" s="625"/>
      <c r="F3" s="625"/>
      <c r="G3" s="625"/>
      <c r="H3" s="625"/>
      <c r="I3" s="625"/>
      <c r="J3" s="625"/>
      <c r="K3" s="625"/>
      <c r="L3" s="616"/>
      <c r="AT3" s="543" t="s">
        <v>85</v>
      </c>
    </row>
    <row r="4" spans="2:46" ht="24.9" customHeight="1" x14ac:dyDescent="0.25">
      <c r="B4" s="616"/>
      <c r="C4" s="709"/>
      <c r="D4" s="710" t="s">
        <v>92</v>
      </c>
      <c r="E4" s="709"/>
      <c r="F4" s="709"/>
      <c r="G4" s="709"/>
      <c r="H4" s="709"/>
      <c r="I4" s="709"/>
      <c r="J4" s="709"/>
      <c r="L4" s="616"/>
      <c r="M4" s="624" t="s">
        <v>11</v>
      </c>
      <c r="AT4" s="543" t="s">
        <v>4</v>
      </c>
    </row>
    <row r="5" spans="2:46" ht="6.9" customHeight="1" x14ac:dyDescent="0.25">
      <c r="B5" s="616"/>
      <c r="C5" s="709"/>
      <c r="D5" s="709"/>
      <c r="E5" s="709"/>
      <c r="F5" s="709"/>
      <c r="G5" s="709"/>
      <c r="H5" s="709"/>
      <c r="I5" s="709"/>
      <c r="J5" s="709"/>
      <c r="L5" s="616"/>
    </row>
    <row r="6" spans="2:46" ht="12.05" customHeight="1" x14ac:dyDescent="0.25">
      <c r="B6" s="616"/>
      <c r="C6" s="709"/>
      <c r="D6" s="711" t="s">
        <v>15</v>
      </c>
      <c r="E6" s="709"/>
      <c r="F6" s="709"/>
      <c r="G6" s="709"/>
      <c r="H6" s="709"/>
      <c r="I6" s="709"/>
      <c r="J6" s="709"/>
      <c r="L6" s="616"/>
    </row>
    <row r="7" spans="2:46" ht="16.5" customHeight="1" x14ac:dyDescent="0.25">
      <c r="B7" s="616"/>
      <c r="C7" s="709"/>
      <c r="D7" s="709"/>
      <c r="E7" s="712" t="str">
        <f>'[1]Rekapitulace stavby'!K6</f>
        <v>Rekonstrukce plynové kotelny Rokycanské nemocnice</v>
      </c>
      <c r="F7" s="713"/>
      <c r="G7" s="713"/>
      <c r="H7" s="713"/>
      <c r="I7" s="709"/>
      <c r="J7" s="709"/>
      <c r="L7" s="616"/>
    </row>
    <row r="8" spans="2:46" s="539" customFormat="1" ht="12.05" customHeight="1" x14ac:dyDescent="0.25">
      <c r="B8" s="540"/>
      <c r="C8" s="714"/>
      <c r="D8" s="711" t="s">
        <v>93</v>
      </c>
      <c r="E8" s="714"/>
      <c r="F8" s="714"/>
      <c r="G8" s="714"/>
      <c r="H8" s="714"/>
      <c r="I8" s="714"/>
      <c r="J8" s="714"/>
      <c r="L8" s="540"/>
    </row>
    <row r="9" spans="2:46" s="539" customFormat="1" ht="30.05" customHeight="1" x14ac:dyDescent="0.25">
      <c r="B9" s="540"/>
      <c r="C9" s="714"/>
      <c r="D9" s="714"/>
      <c r="E9" s="715" t="s">
        <v>4258</v>
      </c>
      <c r="F9" s="716"/>
      <c r="G9" s="716"/>
      <c r="H9" s="716"/>
      <c r="I9" s="714"/>
      <c r="J9" s="714"/>
      <c r="L9" s="540"/>
    </row>
    <row r="10" spans="2:46" s="539" customFormat="1" x14ac:dyDescent="0.25">
      <c r="B10" s="540"/>
      <c r="C10" s="714"/>
      <c r="D10" s="714"/>
      <c r="E10" s="714"/>
      <c r="F10" s="714"/>
      <c r="G10" s="714"/>
      <c r="H10" s="714"/>
      <c r="I10" s="714"/>
      <c r="J10" s="714"/>
      <c r="L10" s="540"/>
    </row>
    <row r="11" spans="2:46" s="539" customFormat="1" ht="12.05" customHeight="1" x14ac:dyDescent="0.25">
      <c r="B11" s="540"/>
      <c r="C11" s="714"/>
      <c r="D11" s="711" t="s">
        <v>17</v>
      </c>
      <c r="E11" s="714"/>
      <c r="F11" s="717" t="s">
        <v>3</v>
      </c>
      <c r="G11" s="714"/>
      <c r="H11" s="714"/>
      <c r="I11" s="711" t="s">
        <v>19</v>
      </c>
      <c r="J11" s="717" t="s">
        <v>3</v>
      </c>
      <c r="L11" s="540"/>
    </row>
    <row r="12" spans="2:46" s="539" customFormat="1" ht="12.05" customHeight="1" x14ac:dyDescent="0.25">
      <c r="B12" s="540"/>
      <c r="C12" s="714"/>
      <c r="D12" s="711" t="s">
        <v>21</v>
      </c>
      <c r="E12" s="714"/>
      <c r="F12" s="717" t="s">
        <v>22</v>
      </c>
      <c r="G12" s="714"/>
      <c r="H12" s="714"/>
      <c r="I12" s="711" t="s">
        <v>23</v>
      </c>
      <c r="J12" s="718" t="str">
        <f>'[1]Rekapitulace stavby'!AN8</f>
        <v>15. 3. 2023</v>
      </c>
      <c r="L12" s="540"/>
    </row>
    <row r="13" spans="2:46" s="539" customFormat="1" ht="10.75" customHeight="1" x14ac:dyDescent="0.25">
      <c r="B13" s="540"/>
      <c r="C13" s="714"/>
      <c r="D13" s="714"/>
      <c r="E13" s="714"/>
      <c r="F13" s="714"/>
      <c r="G13" s="714"/>
      <c r="H13" s="714"/>
      <c r="I13" s="714"/>
      <c r="J13" s="714"/>
      <c r="L13" s="540"/>
    </row>
    <row r="14" spans="2:46" s="539" customFormat="1" ht="12.05" customHeight="1" x14ac:dyDescent="0.25">
      <c r="B14" s="540"/>
      <c r="C14" s="714"/>
      <c r="D14" s="711" t="s">
        <v>27</v>
      </c>
      <c r="E14" s="714"/>
      <c r="F14" s="714"/>
      <c r="G14" s="714"/>
      <c r="H14" s="714"/>
      <c r="I14" s="711" t="s">
        <v>28</v>
      </c>
      <c r="J14" s="717" t="s">
        <v>3018</v>
      </c>
      <c r="L14" s="540"/>
    </row>
    <row r="15" spans="2:46" s="539" customFormat="1" ht="18" customHeight="1" x14ac:dyDescent="0.25">
      <c r="B15" s="540"/>
      <c r="C15" s="714"/>
      <c r="D15" s="714"/>
      <c r="E15" s="717" t="s">
        <v>3017</v>
      </c>
      <c r="F15" s="714"/>
      <c r="G15" s="714"/>
      <c r="H15" s="714"/>
      <c r="I15" s="711" t="s">
        <v>31</v>
      </c>
      <c r="J15" s="717" t="s">
        <v>3</v>
      </c>
      <c r="L15" s="540"/>
    </row>
    <row r="16" spans="2:46" s="539" customFormat="1" ht="6.9" customHeight="1" x14ac:dyDescent="0.25">
      <c r="B16" s="540"/>
      <c r="L16" s="540"/>
    </row>
    <row r="17" spans="2:12" s="539" customFormat="1" ht="12.05" customHeight="1" x14ac:dyDescent="0.25">
      <c r="B17" s="540"/>
      <c r="D17" s="589" t="s">
        <v>2995</v>
      </c>
      <c r="I17" s="589" t="s">
        <v>28</v>
      </c>
      <c r="J17" s="621" t="str">
        <f>'[1]Rekapitulace stavby'!AN13</f>
        <v>Vyplň údaj</v>
      </c>
      <c r="L17" s="540"/>
    </row>
    <row r="18" spans="2:12" s="539" customFormat="1" ht="18" customHeight="1" x14ac:dyDescent="0.25">
      <c r="B18" s="540"/>
      <c r="E18" s="623" t="str">
        <f>'[1]Rekapitulace stavby'!E14</f>
        <v>Vyplň údaj</v>
      </c>
      <c r="F18" s="622"/>
      <c r="G18" s="622"/>
      <c r="H18" s="622"/>
      <c r="I18" s="589" t="s">
        <v>31</v>
      </c>
      <c r="J18" s="621" t="str">
        <f>'[1]Rekapitulace stavby'!AN14</f>
        <v>Vyplň údaj</v>
      </c>
      <c r="L18" s="540"/>
    </row>
    <row r="19" spans="2:12" s="539" customFormat="1" ht="6.9" customHeight="1" x14ac:dyDescent="0.25">
      <c r="B19" s="540"/>
      <c r="L19" s="540"/>
    </row>
    <row r="20" spans="2:12" s="539" customFormat="1" ht="12.05" customHeight="1" x14ac:dyDescent="0.25">
      <c r="B20" s="540"/>
      <c r="D20" s="589" t="s">
        <v>34</v>
      </c>
      <c r="I20" s="589" t="s">
        <v>28</v>
      </c>
      <c r="J20" s="590" t="s">
        <v>3016</v>
      </c>
      <c r="L20" s="540"/>
    </row>
    <row r="21" spans="2:12" s="539" customFormat="1" ht="18" customHeight="1" x14ac:dyDescent="0.25">
      <c r="B21" s="540"/>
      <c r="E21" s="590" t="s">
        <v>3015</v>
      </c>
      <c r="I21" s="589" t="s">
        <v>31</v>
      </c>
      <c r="J21" s="590" t="s">
        <v>3</v>
      </c>
      <c r="L21" s="540"/>
    </row>
    <row r="22" spans="2:12" s="539" customFormat="1" ht="6.9" customHeight="1" x14ac:dyDescent="0.25">
      <c r="B22" s="540"/>
      <c r="C22" s="714"/>
      <c r="D22" s="714"/>
      <c r="E22" s="714"/>
      <c r="F22" s="714"/>
      <c r="G22" s="714"/>
      <c r="H22" s="714"/>
      <c r="I22" s="714"/>
      <c r="J22" s="714"/>
      <c r="L22" s="540"/>
    </row>
    <row r="23" spans="2:12" s="539" customFormat="1" ht="12.05" customHeight="1" x14ac:dyDescent="0.25">
      <c r="B23" s="540"/>
      <c r="C23" s="714"/>
      <c r="D23" s="711" t="s">
        <v>38</v>
      </c>
      <c r="E23" s="714"/>
      <c r="F23" s="714"/>
      <c r="G23" s="714"/>
      <c r="H23" s="714"/>
      <c r="I23" s="711" t="s">
        <v>28</v>
      </c>
      <c r="J23" s="717" t="s">
        <v>3</v>
      </c>
      <c r="L23" s="540"/>
    </row>
    <row r="24" spans="2:12" s="539" customFormat="1" ht="18" customHeight="1" x14ac:dyDescent="0.25">
      <c r="B24" s="540"/>
      <c r="C24" s="714"/>
      <c r="D24" s="714"/>
      <c r="E24" s="717" t="s">
        <v>3014</v>
      </c>
      <c r="F24" s="714"/>
      <c r="G24" s="714"/>
      <c r="H24" s="714"/>
      <c r="I24" s="711" t="s">
        <v>31</v>
      </c>
      <c r="J24" s="717" t="s">
        <v>3</v>
      </c>
      <c r="L24" s="540"/>
    </row>
    <row r="25" spans="2:12" s="539" customFormat="1" ht="6.9" customHeight="1" x14ac:dyDescent="0.25">
      <c r="B25" s="540"/>
      <c r="C25" s="714"/>
      <c r="D25" s="714"/>
      <c r="E25" s="714"/>
      <c r="F25" s="714"/>
      <c r="G25" s="714"/>
      <c r="H25" s="714"/>
      <c r="I25" s="714"/>
      <c r="J25" s="714"/>
      <c r="L25" s="540"/>
    </row>
    <row r="26" spans="2:12" s="539" customFormat="1" ht="12.05" customHeight="1" x14ac:dyDescent="0.25">
      <c r="B26" s="540"/>
      <c r="C26" s="714"/>
      <c r="D26" s="711" t="s">
        <v>39</v>
      </c>
      <c r="E26" s="714"/>
      <c r="F26" s="714"/>
      <c r="G26" s="714"/>
      <c r="H26" s="714"/>
      <c r="I26" s="714"/>
      <c r="J26" s="714"/>
      <c r="L26" s="540"/>
    </row>
    <row r="27" spans="2:12" s="619" customFormat="1" ht="16.5" customHeight="1" x14ac:dyDescent="0.25">
      <c r="B27" s="620"/>
      <c r="C27" s="719"/>
      <c r="D27" s="719"/>
      <c r="E27" s="720" t="s">
        <v>3</v>
      </c>
      <c r="F27" s="720"/>
      <c r="G27" s="720"/>
      <c r="H27" s="720"/>
      <c r="I27" s="719"/>
      <c r="J27" s="719"/>
      <c r="L27" s="620"/>
    </row>
    <row r="28" spans="2:12" s="539" customFormat="1" ht="6.9" customHeight="1" x14ac:dyDescent="0.25">
      <c r="B28" s="540"/>
      <c r="C28" s="714"/>
      <c r="D28" s="714"/>
      <c r="E28" s="714"/>
      <c r="F28" s="714"/>
      <c r="G28" s="714"/>
      <c r="H28" s="714"/>
      <c r="I28" s="714"/>
      <c r="J28" s="714"/>
      <c r="L28" s="540"/>
    </row>
    <row r="29" spans="2:12" s="539" customFormat="1" ht="6.9" customHeight="1" x14ac:dyDescent="0.25">
      <c r="B29" s="540"/>
      <c r="C29" s="714"/>
      <c r="D29" s="721"/>
      <c r="E29" s="721"/>
      <c r="F29" s="721"/>
      <c r="G29" s="721"/>
      <c r="H29" s="721"/>
      <c r="I29" s="721"/>
      <c r="J29" s="721"/>
      <c r="K29" s="577"/>
      <c r="L29" s="540"/>
    </row>
    <row r="30" spans="2:12" s="539" customFormat="1" ht="14.4" customHeight="1" x14ac:dyDescent="0.25">
      <c r="B30" s="540"/>
      <c r="C30" s="714"/>
      <c r="D30" s="717" t="s">
        <v>3013</v>
      </c>
      <c r="E30" s="714"/>
      <c r="F30" s="714"/>
      <c r="G30" s="714"/>
      <c r="H30" s="714"/>
      <c r="I30" s="714"/>
      <c r="J30" s="722">
        <f>J96</f>
        <v>0</v>
      </c>
      <c r="L30" s="540"/>
    </row>
    <row r="31" spans="2:12" s="539" customFormat="1" ht="14.4" customHeight="1" x14ac:dyDescent="0.25">
      <c r="B31" s="540"/>
      <c r="C31" s="714"/>
      <c r="D31" s="723" t="s">
        <v>1555</v>
      </c>
      <c r="E31" s="714"/>
      <c r="F31" s="714"/>
      <c r="G31" s="714"/>
      <c r="H31" s="714"/>
      <c r="I31" s="714"/>
      <c r="J31" s="722">
        <f>J106</f>
        <v>0</v>
      </c>
      <c r="L31" s="540"/>
    </row>
    <row r="32" spans="2:12" s="539" customFormat="1" ht="25.4" customHeight="1" x14ac:dyDescent="0.25">
      <c r="B32" s="540"/>
      <c r="C32" s="714"/>
      <c r="D32" s="724" t="s">
        <v>41</v>
      </c>
      <c r="E32" s="714"/>
      <c r="F32" s="714"/>
      <c r="G32" s="714"/>
      <c r="H32" s="714"/>
      <c r="I32" s="714"/>
      <c r="J32" s="725">
        <f>ROUND(J30 + J31, 2)</f>
        <v>0</v>
      </c>
      <c r="L32" s="540"/>
    </row>
    <row r="33" spans="2:12" s="539" customFormat="1" ht="6.9" customHeight="1" x14ac:dyDescent="0.25">
      <c r="B33" s="540"/>
      <c r="C33" s="714"/>
      <c r="D33" s="721"/>
      <c r="E33" s="721"/>
      <c r="F33" s="721"/>
      <c r="G33" s="721"/>
      <c r="H33" s="721"/>
      <c r="I33" s="721"/>
      <c r="J33" s="721"/>
      <c r="K33" s="577"/>
      <c r="L33" s="540"/>
    </row>
    <row r="34" spans="2:12" s="539" customFormat="1" ht="14.4" customHeight="1" x14ac:dyDescent="0.25">
      <c r="B34" s="540"/>
      <c r="C34" s="714"/>
      <c r="D34" s="714"/>
      <c r="E34" s="714"/>
      <c r="F34" s="726" t="s">
        <v>43</v>
      </c>
      <c r="G34" s="714"/>
      <c r="H34" s="714"/>
      <c r="I34" s="726" t="s">
        <v>42</v>
      </c>
      <c r="J34" s="726" t="s">
        <v>44</v>
      </c>
      <c r="L34" s="540"/>
    </row>
    <row r="35" spans="2:12" s="539" customFormat="1" ht="14.4" customHeight="1" x14ac:dyDescent="0.25">
      <c r="B35" s="540"/>
      <c r="C35" s="714"/>
      <c r="D35" s="727" t="s">
        <v>45</v>
      </c>
      <c r="E35" s="711" t="s">
        <v>46</v>
      </c>
      <c r="F35" s="728">
        <f>ROUND((SUM(BE106:BE113) + SUM(BE133:BE176)),  2)</f>
        <v>0</v>
      </c>
      <c r="G35" s="714"/>
      <c r="H35" s="714"/>
      <c r="I35" s="729">
        <v>0.21</v>
      </c>
      <c r="J35" s="728">
        <f>ROUND(((SUM(BE106:BE113) + SUM(BE133:BE176))*I35),  2)</f>
        <v>0</v>
      </c>
      <c r="L35" s="540"/>
    </row>
    <row r="36" spans="2:12" s="539" customFormat="1" ht="14.4" customHeight="1" x14ac:dyDescent="0.25">
      <c r="B36" s="540"/>
      <c r="C36" s="714"/>
      <c r="D36" s="714"/>
      <c r="E36" s="711" t="s">
        <v>47</v>
      </c>
      <c r="F36" s="728">
        <f>ROUND((SUM(BF106:BF113) + SUM(BF133:BF176)),  2)</f>
        <v>0</v>
      </c>
      <c r="G36" s="714"/>
      <c r="H36" s="714"/>
      <c r="I36" s="729">
        <v>0.15</v>
      </c>
      <c r="J36" s="728">
        <f>ROUND(((SUM(BF106:BF113) + SUM(BF133:BF176))*I36),  2)</f>
        <v>0</v>
      </c>
      <c r="L36" s="540"/>
    </row>
    <row r="37" spans="2:12" s="539" customFormat="1" ht="14.4" hidden="1" customHeight="1" x14ac:dyDescent="0.25">
      <c r="B37" s="540"/>
      <c r="C37" s="714"/>
      <c r="D37" s="714"/>
      <c r="E37" s="711" t="s">
        <v>48</v>
      </c>
      <c r="F37" s="728">
        <f>ROUND((SUM(BG106:BG113) + SUM(BG133:BG176)),  2)</f>
        <v>0</v>
      </c>
      <c r="G37" s="714"/>
      <c r="H37" s="714"/>
      <c r="I37" s="729">
        <v>0.21</v>
      </c>
      <c r="J37" s="728">
        <f>0</f>
        <v>0</v>
      </c>
      <c r="L37" s="540"/>
    </row>
    <row r="38" spans="2:12" s="539" customFormat="1" ht="14.4" hidden="1" customHeight="1" x14ac:dyDescent="0.25">
      <c r="B38" s="540"/>
      <c r="C38" s="714"/>
      <c r="D38" s="714"/>
      <c r="E38" s="711" t="s">
        <v>49</v>
      </c>
      <c r="F38" s="728">
        <f>ROUND((SUM(BH106:BH113) + SUM(BH133:BH176)),  2)</f>
        <v>0</v>
      </c>
      <c r="G38" s="714"/>
      <c r="H38" s="714"/>
      <c r="I38" s="729">
        <v>0.15</v>
      </c>
      <c r="J38" s="728">
        <f>0</f>
        <v>0</v>
      </c>
      <c r="L38" s="540"/>
    </row>
    <row r="39" spans="2:12" s="539" customFormat="1" ht="14.4" hidden="1" customHeight="1" x14ac:dyDescent="0.25">
      <c r="B39" s="540"/>
      <c r="C39" s="714"/>
      <c r="D39" s="714"/>
      <c r="E39" s="711" t="s">
        <v>50</v>
      </c>
      <c r="F39" s="728">
        <f>ROUND((SUM(BI106:BI113) + SUM(BI133:BI176)),  2)</f>
        <v>0</v>
      </c>
      <c r="G39" s="714"/>
      <c r="H39" s="714"/>
      <c r="I39" s="729">
        <v>0</v>
      </c>
      <c r="J39" s="728">
        <f>0</f>
        <v>0</v>
      </c>
      <c r="L39" s="540"/>
    </row>
    <row r="40" spans="2:12" s="539" customFormat="1" ht="6.9" customHeight="1" x14ac:dyDescent="0.25">
      <c r="B40" s="540"/>
      <c r="C40" s="714"/>
      <c r="D40" s="714"/>
      <c r="E40" s="714"/>
      <c r="F40" s="714"/>
      <c r="G40" s="714"/>
      <c r="H40" s="714"/>
      <c r="I40" s="714"/>
      <c r="J40" s="714"/>
      <c r="L40" s="540"/>
    </row>
    <row r="41" spans="2:12" s="539" customFormat="1" ht="25.4" customHeight="1" x14ac:dyDescent="0.25">
      <c r="B41" s="540"/>
      <c r="C41" s="744"/>
      <c r="D41" s="730" t="s">
        <v>51</v>
      </c>
      <c r="E41" s="731"/>
      <c r="F41" s="731"/>
      <c r="G41" s="732" t="s">
        <v>52</v>
      </c>
      <c r="H41" s="733" t="s">
        <v>53</v>
      </c>
      <c r="I41" s="731"/>
      <c r="J41" s="734">
        <f>SUM(J32:J39)</f>
        <v>0</v>
      </c>
      <c r="K41" s="618"/>
      <c r="L41" s="540"/>
    </row>
    <row r="42" spans="2:12" s="539" customFormat="1" ht="14.4" customHeight="1" x14ac:dyDescent="0.25">
      <c r="B42" s="540"/>
      <c r="C42" s="714"/>
      <c r="D42" s="714"/>
      <c r="E42" s="714"/>
      <c r="F42" s="714"/>
      <c r="G42" s="714"/>
      <c r="H42" s="714"/>
      <c r="I42" s="714"/>
      <c r="J42" s="714"/>
      <c r="L42" s="540"/>
    </row>
    <row r="43" spans="2:12" ht="14.4" customHeight="1" x14ac:dyDescent="0.25">
      <c r="B43" s="616"/>
      <c r="C43" s="709"/>
      <c r="D43" s="709"/>
      <c r="E43" s="709"/>
      <c r="F43" s="709"/>
      <c r="G43" s="709"/>
      <c r="H43" s="709"/>
      <c r="I43" s="709"/>
      <c r="J43" s="709"/>
      <c r="L43" s="616"/>
    </row>
    <row r="44" spans="2:12" ht="14.4" customHeight="1" x14ac:dyDescent="0.25">
      <c r="B44" s="616"/>
      <c r="C44" s="709"/>
      <c r="D44" s="709"/>
      <c r="E44" s="709"/>
      <c r="F44" s="709"/>
      <c r="G44" s="709"/>
      <c r="H44" s="709"/>
      <c r="I44" s="709"/>
      <c r="J44" s="709"/>
      <c r="L44" s="616"/>
    </row>
    <row r="45" spans="2:12" ht="14.4" customHeight="1" x14ac:dyDescent="0.25">
      <c r="B45" s="616"/>
      <c r="C45" s="709"/>
      <c r="D45" s="709"/>
      <c r="E45" s="709"/>
      <c r="F45" s="709"/>
      <c r="G45" s="709"/>
      <c r="H45" s="709"/>
      <c r="I45" s="709"/>
      <c r="J45" s="709"/>
      <c r="L45" s="616"/>
    </row>
    <row r="46" spans="2:12" ht="14.4" customHeight="1" x14ac:dyDescent="0.25">
      <c r="B46" s="616"/>
      <c r="C46" s="709"/>
      <c r="D46" s="709"/>
      <c r="E46" s="709"/>
      <c r="F46" s="709"/>
      <c r="G46" s="709"/>
      <c r="H46" s="709"/>
      <c r="I46" s="709"/>
      <c r="J46" s="709"/>
      <c r="L46" s="616"/>
    </row>
    <row r="47" spans="2:12" ht="14.4" customHeight="1" x14ac:dyDescent="0.25">
      <c r="B47" s="616"/>
      <c r="C47" s="709"/>
      <c r="D47" s="709"/>
      <c r="E47" s="709"/>
      <c r="F47" s="709"/>
      <c r="G47" s="709"/>
      <c r="H47" s="709"/>
      <c r="I47" s="709"/>
      <c r="J47" s="709"/>
      <c r="L47" s="616"/>
    </row>
    <row r="48" spans="2:12" ht="14.4" customHeight="1" x14ac:dyDescent="0.25">
      <c r="B48" s="616"/>
      <c r="C48" s="709"/>
      <c r="D48" s="709"/>
      <c r="E48" s="709"/>
      <c r="F48" s="709"/>
      <c r="G48" s="709"/>
      <c r="H48" s="709"/>
      <c r="I48" s="709"/>
      <c r="J48" s="709"/>
      <c r="L48" s="616"/>
    </row>
    <row r="49" spans="2:12" ht="14.4" customHeight="1" x14ac:dyDescent="0.25">
      <c r="B49" s="616"/>
      <c r="C49" s="709"/>
      <c r="D49" s="709"/>
      <c r="E49" s="709"/>
      <c r="F49" s="709"/>
      <c r="G49" s="709"/>
      <c r="H49" s="709"/>
      <c r="I49" s="709"/>
      <c r="J49" s="709"/>
      <c r="L49" s="616"/>
    </row>
    <row r="50" spans="2:12" s="539" customFormat="1" ht="14.4" customHeight="1" x14ac:dyDescent="0.25">
      <c r="B50" s="540"/>
      <c r="C50" s="714"/>
      <c r="D50" s="735" t="s">
        <v>1655</v>
      </c>
      <c r="E50" s="736"/>
      <c r="F50" s="736"/>
      <c r="G50" s="735" t="s">
        <v>3012</v>
      </c>
      <c r="H50" s="736"/>
      <c r="I50" s="736"/>
      <c r="J50" s="736"/>
      <c r="K50" s="617"/>
      <c r="L50" s="540"/>
    </row>
    <row r="51" spans="2:12" x14ac:dyDescent="0.25">
      <c r="B51" s="616"/>
      <c r="C51" s="709"/>
      <c r="D51" s="709"/>
      <c r="E51" s="709"/>
      <c r="F51" s="709"/>
      <c r="G51" s="709"/>
      <c r="H51" s="709"/>
      <c r="I51" s="709"/>
      <c r="J51" s="709"/>
      <c r="L51" s="616"/>
    </row>
    <row r="52" spans="2:12" x14ac:dyDescent="0.25">
      <c r="B52" s="616"/>
      <c r="C52" s="709"/>
      <c r="D52" s="709"/>
      <c r="E52" s="709"/>
      <c r="F52" s="709"/>
      <c r="G52" s="709"/>
      <c r="H52" s="709"/>
      <c r="I52" s="709"/>
      <c r="J52" s="709"/>
      <c r="L52" s="616"/>
    </row>
    <row r="53" spans="2:12" x14ac:dyDescent="0.25">
      <c r="B53" s="616"/>
      <c r="C53" s="709"/>
      <c r="D53" s="709"/>
      <c r="E53" s="709"/>
      <c r="F53" s="709"/>
      <c r="G53" s="709"/>
      <c r="H53" s="709"/>
      <c r="I53" s="709"/>
      <c r="J53" s="709"/>
      <c r="L53" s="616"/>
    </row>
    <row r="54" spans="2:12" x14ac:dyDescent="0.25">
      <c r="B54" s="616"/>
      <c r="C54" s="709"/>
      <c r="D54" s="709"/>
      <c r="E54" s="709"/>
      <c r="F54" s="709"/>
      <c r="G54" s="709"/>
      <c r="H54" s="709"/>
      <c r="I54" s="709"/>
      <c r="J54" s="709"/>
      <c r="L54" s="616"/>
    </row>
    <row r="55" spans="2:12" x14ac:dyDescent="0.25">
      <c r="B55" s="616"/>
      <c r="C55" s="709"/>
      <c r="D55" s="709"/>
      <c r="E55" s="709"/>
      <c r="F55" s="709"/>
      <c r="G55" s="709"/>
      <c r="H55" s="709"/>
      <c r="I55" s="709"/>
      <c r="J55" s="709"/>
      <c r="L55" s="616"/>
    </row>
    <row r="56" spans="2:12" x14ac:dyDescent="0.25">
      <c r="B56" s="616"/>
      <c r="C56" s="709"/>
      <c r="D56" s="709"/>
      <c r="E56" s="709"/>
      <c r="F56" s="709"/>
      <c r="G56" s="709"/>
      <c r="H56" s="709"/>
      <c r="I56" s="709"/>
      <c r="J56" s="709"/>
      <c r="L56" s="616"/>
    </row>
    <row r="57" spans="2:12" x14ac:dyDescent="0.25">
      <c r="B57" s="616"/>
      <c r="C57" s="709"/>
      <c r="D57" s="709"/>
      <c r="E57" s="709"/>
      <c r="F57" s="709"/>
      <c r="G57" s="709"/>
      <c r="H57" s="709"/>
      <c r="I57" s="709"/>
      <c r="J57" s="709"/>
      <c r="L57" s="616"/>
    </row>
    <row r="58" spans="2:12" x14ac:dyDescent="0.25">
      <c r="B58" s="616"/>
      <c r="C58" s="709"/>
      <c r="D58" s="709"/>
      <c r="E58" s="709"/>
      <c r="F58" s="709"/>
      <c r="G58" s="709"/>
      <c r="H58" s="709"/>
      <c r="I58" s="709"/>
      <c r="J58" s="709"/>
      <c r="L58" s="616"/>
    </row>
    <row r="59" spans="2:12" x14ac:dyDescent="0.25">
      <c r="B59" s="616"/>
      <c r="C59" s="709"/>
      <c r="D59" s="709"/>
      <c r="E59" s="709"/>
      <c r="F59" s="709"/>
      <c r="G59" s="709"/>
      <c r="H59" s="709"/>
      <c r="I59" s="709"/>
      <c r="J59" s="709"/>
      <c r="L59" s="616"/>
    </row>
    <row r="60" spans="2:12" x14ac:dyDescent="0.25">
      <c r="B60" s="616"/>
      <c r="C60" s="709"/>
      <c r="D60" s="709"/>
      <c r="E60" s="709"/>
      <c r="F60" s="709"/>
      <c r="G60" s="709"/>
      <c r="H60" s="709"/>
      <c r="I60" s="709"/>
      <c r="J60" s="709"/>
      <c r="L60" s="616"/>
    </row>
    <row r="61" spans="2:12" s="539" customFormat="1" ht="12.65" x14ac:dyDescent="0.25">
      <c r="B61" s="540"/>
      <c r="C61" s="714"/>
      <c r="D61" s="737" t="s">
        <v>3010</v>
      </c>
      <c r="E61" s="738"/>
      <c r="F61" s="739" t="s">
        <v>3009</v>
      </c>
      <c r="G61" s="737" t="s">
        <v>3010</v>
      </c>
      <c r="H61" s="738"/>
      <c r="I61" s="738"/>
      <c r="J61" s="740" t="s">
        <v>3009</v>
      </c>
      <c r="K61" s="615"/>
      <c r="L61" s="540"/>
    </row>
    <row r="62" spans="2:12" x14ac:dyDescent="0.25">
      <c r="B62" s="616"/>
      <c r="C62" s="709"/>
      <c r="D62" s="709"/>
      <c r="E62" s="709"/>
      <c r="F62" s="709"/>
      <c r="G62" s="709"/>
      <c r="H62" s="709"/>
      <c r="I62" s="709"/>
      <c r="J62" s="709"/>
      <c r="L62" s="616"/>
    </row>
    <row r="63" spans="2:12" x14ac:dyDescent="0.25">
      <c r="B63" s="616"/>
      <c r="C63" s="709"/>
      <c r="D63" s="709"/>
      <c r="E63" s="709"/>
      <c r="F63" s="709"/>
      <c r="G63" s="709"/>
      <c r="H63" s="709"/>
      <c r="I63" s="709"/>
      <c r="J63" s="709"/>
      <c r="L63" s="616"/>
    </row>
    <row r="64" spans="2:12" x14ac:dyDescent="0.25">
      <c r="B64" s="616"/>
      <c r="C64" s="709"/>
      <c r="D64" s="709"/>
      <c r="E64" s="709"/>
      <c r="F64" s="709"/>
      <c r="G64" s="709"/>
      <c r="H64" s="709"/>
      <c r="I64" s="709"/>
      <c r="J64" s="709"/>
      <c r="L64" s="616"/>
    </row>
    <row r="65" spans="2:12" s="539" customFormat="1" ht="12.65" x14ac:dyDescent="0.25">
      <c r="B65" s="540"/>
      <c r="C65" s="714"/>
      <c r="D65" s="735" t="s">
        <v>3011</v>
      </c>
      <c r="E65" s="736"/>
      <c r="F65" s="736"/>
      <c r="G65" s="735" t="s">
        <v>1653</v>
      </c>
      <c r="H65" s="736"/>
      <c r="I65" s="736"/>
      <c r="J65" s="736"/>
      <c r="K65" s="617"/>
      <c r="L65" s="540"/>
    </row>
    <row r="66" spans="2:12" x14ac:dyDescent="0.25">
      <c r="B66" s="616"/>
      <c r="C66" s="709"/>
      <c r="D66" s="709"/>
      <c r="E66" s="709"/>
      <c r="F66" s="709"/>
      <c r="G66" s="709"/>
      <c r="H66" s="709"/>
      <c r="I66" s="709"/>
      <c r="J66" s="709"/>
      <c r="L66" s="616"/>
    </row>
    <row r="67" spans="2:12" x14ac:dyDescent="0.25">
      <c r="B67" s="616"/>
      <c r="C67" s="709"/>
      <c r="D67" s="709"/>
      <c r="E67" s="709"/>
      <c r="F67" s="709"/>
      <c r="G67" s="709"/>
      <c r="H67" s="709"/>
      <c r="I67" s="709"/>
      <c r="J67" s="709"/>
      <c r="L67" s="616"/>
    </row>
    <row r="68" spans="2:12" x14ac:dyDescent="0.25">
      <c r="B68" s="616"/>
      <c r="C68" s="709"/>
      <c r="D68" s="709"/>
      <c r="E68" s="709"/>
      <c r="F68" s="709"/>
      <c r="G68" s="709"/>
      <c r="H68" s="709"/>
      <c r="I68" s="709"/>
      <c r="J68" s="709"/>
      <c r="L68" s="616"/>
    </row>
    <row r="69" spans="2:12" x14ac:dyDescent="0.25">
      <c r="B69" s="616"/>
      <c r="C69" s="709"/>
      <c r="D69" s="709"/>
      <c r="E69" s="709"/>
      <c r="F69" s="709"/>
      <c r="G69" s="709"/>
      <c r="H69" s="709"/>
      <c r="I69" s="709"/>
      <c r="J69" s="709"/>
      <c r="L69" s="616"/>
    </row>
    <row r="70" spans="2:12" x14ac:dyDescent="0.25">
      <c r="B70" s="616"/>
      <c r="C70" s="709"/>
      <c r="D70" s="709"/>
      <c r="E70" s="709"/>
      <c r="F70" s="709"/>
      <c r="G70" s="709"/>
      <c r="H70" s="709"/>
      <c r="I70" s="709"/>
      <c r="J70" s="709"/>
      <c r="L70" s="616"/>
    </row>
    <row r="71" spans="2:12" x14ac:dyDescent="0.25">
      <c r="B71" s="616"/>
      <c r="C71" s="709"/>
      <c r="D71" s="709"/>
      <c r="E71" s="709"/>
      <c r="F71" s="709"/>
      <c r="G71" s="709"/>
      <c r="H71" s="709"/>
      <c r="I71" s="709"/>
      <c r="J71" s="709"/>
      <c r="L71" s="616"/>
    </row>
    <row r="72" spans="2:12" x14ac:dyDescent="0.25">
      <c r="B72" s="616"/>
      <c r="C72" s="709"/>
      <c r="D72" s="709"/>
      <c r="E72" s="709"/>
      <c r="F72" s="709"/>
      <c r="G72" s="709"/>
      <c r="H72" s="709"/>
      <c r="I72" s="709"/>
      <c r="J72" s="709"/>
      <c r="L72" s="616"/>
    </row>
    <row r="73" spans="2:12" x14ac:dyDescent="0.25">
      <c r="B73" s="616"/>
      <c r="C73" s="709"/>
      <c r="D73" s="709"/>
      <c r="E73" s="709"/>
      <c r="F73" s="709"/>
      <c r="G73" s="709"/>
      <c r="H73" s="709"/>
      <c r="I73" s="709"/>
      <c r="J73" s="709"/>
      <c r="L73" s="616"/>
    </row>
    <row r="74" spans="2:12" x14ac:dyDescent="0.25">
      <c r="B74" s="616"/>
      <c r="C74" s="709"/>
      <c r="D74" s="709"/>
      <c r="E74" s="709"/>
      <c r="F74" s="709"/>
      <c r="G74" s="709"/>
      <c r="H74" s="709"/>
      <c r="I74" s="709"/>
      <c r="J74" s="709"/>
      <c r="L74" s="616"/>
    </row>
    <row r="75" spans="2:12" x14ac:dyDescent="0.25">
      <c r="B75" s="616"/>
      <c r="C75" s="709"/>
      <c r="D75" s="709"/>
      <c r="E75" s="709"/>
      <c r="F75" s="709"/>
      <c r="G75" s="709"/>
      <c r="H75" s="709"/>
      <c r="I75" s="709"/>
      <c r="J75" s="709"/>
      <c r="L75" s="616"/>
    </row>
    <row r="76" spans="2:12" s="539" customFormat="1" ht="12.65" x14ac:dyDescent="0.25">
      <c r="B76" s="540"/>
      <c r="C76" s="714"/>
      <c r="D76" s="737" t="s">
        <v>3010</v>
      </c>
      <c r="E76" s="738"/>
      <c r="F76" s="739" t="s">
        <v>3009</v>
      </c>
      <c r="G76" s="737" t="s">
        <v>3010</v>
      </c>
      <c r="H76" s="738"/>
      <c r="I76" s="738"/>
      <c r="J76" s="740" t="s">
        <v>3009</v>
      </c>
      <c r="K76" s="615"/>
      <c r="L76" s="540"/>
    </row>
    <row r="77" spans="2:12" s="539" customFormat="1" ht="14.4" customHeight="1" x14ac:dyDescent="0.25">
      <c r="B77" s="542"/>
      <c r="C77" s="741"/>
      <c r="D77" s="741"/>
      <c r="E77" s="741"/>
      <c r="F77" s="741"/>
      <c r="G77" s="741"/>
      <c r="H77" s="741"/>
      <c r="I77" s="741"/>
      <c r="J77" s="741"/>
      <c r="K77" s="541"/>
      <c r="L77" s="540"/>
    </row>
    <row r="78" spans="2:12" x14ac:dyDescent="0.25">
      <c r="C78" s="709"/>
      <c r="D78" s="709"/>
      <c r="E78" s="709"/>
      <c r="F78" s="709"/>
      <c r="G78" s="709"/>
      <c r="H78" s="709"/>
      <c r="I78" s="709"/>
      <c r="J78" s="709"/>
    </row>
    <row r="79" spans="2:12" x14ac:dyDescent="0.25">
      <c r="C79" s="709"/>
      <c r="D79" s="709"/>
      <c r="E79" s="709"/>
      <c r="F79" s="709"/>
      <c r="G79" s="709"/>
      <c r="H79" s="709"/>
      <c r="I79" s="709"/>
      <c r="J79" s="709"/>
    </row>
    <row r="80" spans="2:12" x14ac:dyDescent="0.25">
      <c r="C80" s="709"/>
      <c r="D80" s="709"/>
      <c r="E80" s="709"/>
      <c r="F80" s="709"/>
      <c r="G80" s="709"/>
      <c r="H80" s="709"/>
      <c r="I80" s="709"/>
      <c r="J80" s="709"/>
    </row>
    <row r="81" spans="2:47" s="539" customFormat="1" ht="6.9" customHeight="1" x14ac:dyDescent="0.25">
      <c r="B81" s="597"/>
      <c r="C81" s="742"/>
      <c r="D81" s="742"/>
      <c r="E81" s="742"/>
      <c r="F81" s="742"/>
      <c r="G81" s="742"/>
      <c r="H81" s="742"/>
      <c r="I81" s="742"/>
      <c r="J81" s="742"/>
      <c r="K81" s="596"/>
      <c r="L81" s="540"/>
    </row>
    <row r="82" spans="2:47" s="539" customFormat="1" ht="24.9" customHeight="1" x14ac:dyDescent="0.25">
      <c r="B82" s="540"/>
      <c r="C82" s="710" t="s">
        <v>95</v>
      </c>
      <c r="D82" s="714"/>
      <c r="E82" s="714"/>
      <c r="F82" s="714"/>
      <c r="G82" s="714"/>
      <c r="H82" s="714"/>
      <c r="I82" s="714"/>
      <c r="J82" s="714"/>
      <c r="L82" s="540"/>
    </row>
    <row r="83" spans="2:47" s="539" customFormat="1" ht="6.9" customHeight="1" x14ac:dyDescent="0.25">
      <c r="B83" s="540"/>
      <c r="C83" s="714"/>
      <c r="D83" s="714"/>
      <c r="E83" s="714"/>
      <c r="F83" s="714"/>
      <c r="G83" s="714"/>
      <c r="H83" s="714"/>
      <c r="I83" s="714"/>
      <c r="J83" s="714"/>
      <c r="L83" s="540"/>
    </row>
    <row r="84" spans="2:47" s="539" customFormat="1" ht="12.05" customHeight="1" x14ac:dyDescent="0.25">
      <c r="B84" s="540"/>
      <c r="C84" s="711" t="s">
        <v>15</v>
      </c>
      <c r="D84" s="714"/>
      <c r="E84" s="714"/>
      <c r="F84" s="714"/>
      <c r="G84" s="714"/>
      <c r="H84" s="714"/>
      <c r="I84" s="714"/>
      <c r="J84" s="714"/>
      <c r="L84" s="540"/>
    </row>
    <row r="85" spans="2:47" s="539" customFormat="1" ht="16.5" customHeight="1" x14ac:dyDescent="0.25">
      <c r="B85" s="540"/>
      <c r="C85" s="714"/>
      <c r="D85" s="714"/>
      <c r="E85" s="712" t="str">
        <f>E7</f>
        <v>Rekonstrukce plynové kotelny Rokycanské nemocnice</v>
      </c>
      <c r="F85" s="713"/>
      <c r="G85" s="713"/>
      <c r="H85" s="713"/>
      <c r="I85" s="714"/>
      <c r="J85" s="714"/>
      <c r="L85" s="540"/>
    </row>
    <row r="86" spans="2:47" s="539" customFormat="1" ht="12.05" customHeight="1" x14ac:dyDescent="0.25">
      <c r="B86" s="540"/>
      <c r="C86" s="711" t="s">
        <v>93</v>
      </c>
      <c r="D86" s="714"/>
      <c r="E86" s="714"/>
      <c r="F86" s="714"/>
      <c r="G86" s="714"/>
      <c r="H86" s="714"/>
      <c r="I86" s="714"/>
      <c r="J86" s="714"/>
      <c r="L86" s="540"/>
    </row>
    <row r="87" spans="2:47" s="539" customFormat="1" ht="30.05" customHeight="1" x14ac:dyDescent="0.25">
      <c r="B87" s="540"/>
      <c r="C87" s="714"/>
      <c r="D87" s="714"/>
      <c r="E87" s="715" t="str">
        <f>E9</f>
        <v xml:space="preserve">D.2.3.1b - Napojení mobilní kotelny na rozvod plynu a topné vody </v>
      </c>
      <c r="F87" s="716"/>
      <c r="G87" s="716"/>
      <c r="H87" s="716"/>
      <c r="I87" s="714"/>
      <c r="J87" s="714"/>
      <c r="L87" s="540"/>
    </row>
    <row r="88" spans="2:47" s="539" customFormat="1" ht="6.9" customHeight="1" x14ac:dyDescent="0.25">
      <c r="B88" s="540"/>
      <c r="C88" s="714"/>
      <c r="D88" s="714"/>
      <c r="E88" s="714"/>
      <c r="F88" s="714"/>
      <c r="G88" s="714"/>
      <c r="H88" s="714"/>
      <c r="I88" s="714"/>
      <c r="J88" s="714"/>
      <c r="L88" s="540"/>
    </row>
    <row r="89" spans="2:47" s="539" customFormat="1" ht="12.05" customHeight="1" x14ac:dyDescent="0.25">
      <c r="B89" s="540"/>
      <c r="C89" s="711" t="s">
        <v>21</v>
      </c>
      <c r="D89" s="714"/>
      <c r="E89" s="714"/>
      <c r="F89" s="717" t="str">
        <f>F12</f>
        <v>Rokycany</v>
      </c>
      <c r="G89" s="714"/>
      <c r="H89" s="714"/>
      <c r="I89" s="711" t="s">
        <v>23</v>
      </c>
      <c r="J89" s="718" t="str">
        <f>IF(J12="","",J12)</f>
        <v>15. 3. 2023</v>
      </c>
      <c r="L89" s="540"/>
    </row>
    <row r="90" spans="2:47" s="539" customFormat="1" ht="6.9" customHeight="1" x14ac:dyDescent="0.25">
      <c r="B90" s="540"/>
      <c r="C90" s="714"/>
      <c r="D90" s="714"/>
      <c r="E90" s="714"/>
      <c r="F90" s="714"/>
      <c r="G90" s="714"/>
      <c r="H90" s="714"/>
      <c r="I90" s="714"/>
      <c r="J90" s="714"/>
      <c r="L90" s="540"/>
    </row>
    <row r="91" spans="2:47" s="539" customFormat="1" ht="40.1" customHeight="1" x14ac:dyDescent="0.25">
      <c r="B91" s="540"/>
      <c r="C91" s="711" t="s">
        <v>27</v>
      </c>
      <c r="D91" s="714"/>
      <c r="E91" s="714"/>
      <c r="F91" s="717" t="str">
        <f>E15</f>
        <v>Plzeňský kraj, Škroupova 1760/18, 301 00 Plzeň</v>
      </c>
      <c r="G91" s="714"/>
      <c r="H91" s="714"/>
      <c r="I91" s="711" t="s">
        <v>34</v>
      </c>
      <c r="J91" s="743" t="str">
        <f>E21</f>
        <v xml:space="preserve">ČKJ Projekt s.r.o., Doležalova 1059, 198 00 Praha </v>
      </c>
      <c r="L91" s="540"/>
    </row>
    <row r="92" spans="2:47" s="539" customFormat="1" ht="15.2" customHeight="1" x14ac:dyDescent="0.25">
      <c r="B92" s="540"/>
      <c r="C92" s="711" t="s">
        <v>2995</v>
      </c>
      <c r="D92" s="714"/>
      <c r="E92" s="714"/>
      <c r="F92" s="717" t="str">
        <f>IF(E18="","",E18)</f>
        <v>Vyplň údaj</v>
      </c>
      <c r="G92" s="714"/>
      <c r="H92" s="714"/>
      <c r="I92" s="711" t="s">
        <v>38</v>
      </c>
      <c r="J92" s="743" t="str">
        <f>E24</f>
        <v>J.Seidl</v>
      </c>
      <c r="L92" s="540"/>
    </row>
    <row r="93" spans="2:47" s="539" customFormat="1" ht="10.3" customHeight="1" x14ac:dyDescent="0.25">
      <c r="B93" s="540"/>
      <c r="C93" s="714"/>
      <c r="D93" s="714"/>
      <c r="E93" s="714"/>
      <c r="F93" s="714"/>
      <c r="G93" s="714"/>
      <c r="H93" s="714"/>
      <c r="I93" s="714"/>
      <c r="J93" s="714"/>
      <c r="L93" s="540"/>
    </row>
    <row r="94" spans="2:47" s="539" customFormat="1" ht="29.25" customHeight="1" x14ac:dyDescent="0.25">
      <c r="B94" s="540"/>
      <c r="C94" s="777" t="s">
        <v>96</v>
      </c>
      <c r="D94" s="744"/>
      <c r="E94" s="744"/>
      <c r="F94" s="744"/>
      <c r="G94" s="744"/>
      <c r="H94" s="744"/>
      <c r="I94" s="744"/>
      <c r="J94" s="745" t="s">
        <v>97</v>
      </c>
      <c r="K94" s="598"/>
      <c r="L94" s="540"/>
    </row>
    <row r="95" spans="2:47" s="539" customFormat="1" ht="10.3" customHeight="1" x14ac:dyDescent="0.25">
      <c r="B95" s="540"/>
      <c r="C95" s="714"/>
      <c r="D95" s="714"/>
      <c r="E95" s="714"/>
      <c r="F95" s="714"/>
      <c r="G95" s="714"/>
      <c r="H95" s="714"/>
      <c r="I95" s="714"/>
      <c r="J95" s="714"/>
      <c r="L95" s="540"/>
    </row>
    <row r="96" spans="2:47" s="539" customFormat="1" ht="22.8" customHeight="1" x14ac:dyDescent="0.25">
      <c r="B96" s="540"/>
      <c r="C96" s="778" t="s">
        <v>3008</v>
      </c>
      <c r="D96" s="714"/>
      <c r="E96" s="714"/>
      <c r="F96" s="714"/>
      <c r="G96" s="714"/>
      <c r="H96" s="714"/>
      <c r="I96" s="714"/>
      <c r="J96" s="725">
        <f>J133</f>
        <v>0</v>
      </c>
      <c r="L96" s="540"/>
      <c r="AU96" s="543" t="s">
        <v>98</v>
      </c>
    </row>
    <row r="97" spans="2:65" s="610" customFormat="1" ht="24.9" customHeight="1" x14ac:dyDescent="0.25">
      <c r="B97" s="611"/>
      <c r="C97" s="779"/>
      <c r="D97" s="746" t="s">
        <v>105</v>
      </c>
      <c r="E97" s="747"/>
      <c r="F97" s="747"/>
      <c r="G97" s="747"/>
      <c r="H97" s="747"/>
      <c r="I97" s="747"/>
      <c r="J97" s="748">
        <f>J134</f>
        <v>0</v>
      </c>
      <c r="L97" s="611"/>
    </row>
    <row r="98" spans="2:65" s="612" customFormat="1" ht="19.899999999999999" customHeight="1" x14ac:dyDescent="0.25">
      <c r="B98" s="613"/>
      <c r="C98" s="780"/>
      <c r="D98" s="749" t="s">
        <v>107</v>
      </c>
      <c r="E98" s="750"/>
      <c r="F98" s="750"/>
      <c r="G98" s="750"/>
      <c r="H98" s="750"/>
      <c r="I98" s="750"/>
      <c r="J98" s="751">
        <f>J135</f>
        <v>0</v>
      </c>
      <c r="L98" s="613"/>
    </row>
    <row r="99" spans="2:65" s="612" customFormat="1" ht="19.899999999999999" customHeight="1" x14ac:dyDescent="0.25">
      <c r="B99" s="613"/>
      <c r="C99" s="780"/>
      <c r="D99" s="749" t="s">
        <v>3818</v>
      </c>
      <c r="E99" s="750"/>
      <c r="F99" s="750"/>
      <c r="G99" s="750"/>
      <c r="H99" s="750"/>
      <c r="I99" s="750"/>
      <c r="J99" s="751">
        <f>J146</f>
        <v>0</v>
      </c>
      <c r="L99" s="613"/>
    </row>
    <row r="100" spans="2:65" s="612" customFormat="1" ht="19.899999999999999" customHeight="1" x14ac:dyDescent="0.25">
      <c r="B100" s="613"/>
      <c r="C100" s="780"/>
      <c r="D100" s="749" t="s">
        <v>493</v>
      </c>
      <c r="E100" s="750"/>
      <c r="F100" s="750"/>
      <c r="G100" s="750"/>
      <c r="H100" s="750"/>
      <c r="I100" s="750"/>
      <c r="J100" s="751">
        <f>J153</f>
        <v>0</v>
      </c>
      <c r="L100" s="613"/>
    </row>
    <row r="101" spans="2:65" s="612" customFormat="1" ht="19.899999999999999" customHeight="1" x14ac:dyDescent="0.25">
      <c r="B101" s="613"/>
      <c r="C101" s="780"/>
      <c r="D101" s="749" t="s">
        <v>111</v>
      </c>
      <c r="E101" s="750"/>
      <c r="F101" s="750"/>
      <c r="G101" s="750"/>
      <c r="H101" s="750"/>
      <c r="I101" s="750"/>
      <c r="J101" s="751">
        <f>J156</f>
        <v>0</v>
      </c>
      <c r="L101" s="613"/>
    </row>
    <row r="102" spans="2:65" s="612" customFormat="1" ht="19.899999999999999" customHeight="1" x14ac:dyDescent="0.25">
      <c r="B102" s="613"/>
      <c r="C102" s="780"/>
      <c r="D102" s="749" t="s">
        <v>113</v>
      </c>
      <c r="E102" s="750"/>
      <c r="F102" s="750"/>
      <c r="G102" s="750"/>
      <c r="H102" s="750"/>
      <c r="I102" s="750"/>
      <c r="J102" s="751">
        <f>J163</f>
        <v>0</v>
      </c>
      <c r="L102" s="613"/>
    </row>
    <row r="103" spans="2:65" s="612" customFormat="1" ht="19.899999999999999" customHeight="1" x14ac:dyDescent="0.25">
      <c r="B103" s="613"/>
      <c r="C103" s="780"/>
      <c r="D103" s="749" t="s">
        <v>3025</v>
      </c>
      <c r="E103" s="750"/>
      <c r="F103" s="750"/>
      <c r="G103" s="750"/>
      <c r="H103" s="750"/>
      <c r="I103" s="750"/>
      <c r="J103" s="751">
        <f>J170</f>
        <v>0</v>
      </c>
      <c r="L103" s="613"/>
    </row>
    <row r="104" spans="2:65" s="539" customFormat="1" ht="21.9" customHeight="1" x14ac:dyDescent="0.25">
      <c r="B104" s="540"/>
      <c r="C104" s="714"/>
      <c r="D104" s="714"/>
      <c r="E104" s="714"/>
      <c r="F104" s="714"/>
      <c r="G104" s="714"/>
      <c r="H104" s="714"/>
      <c r="I104" s="714"/>
      <c r="J104" s="714"/>
      <c r="L104" s="540"/>
    </row>
    <row r="105" spans="2:65" s="539" customFormat="1" ht="6.9" customHeight="1" x14ac:dyDescent="0.25">
      <c r="B105" s="540"/>
      <c r="C105" s="714"/>
      <c r="D105" s="714"/>
      <c r="E105" s="714"/>
      <c r="F105" s="714"/>
      <c r="G105" s="714"/>
      <c r="H105" s="714"/>
      <c r="I105" s="714"/>
      <c r="J105" s="714"/>
      <c r="L105" s="540"/>
    </row>
    <row r="106" spans="2:65" s="539" customFormat="1" ht="29.25" customHeight="1" x14ac:dyDescent="0.25">
      <c r="B106" s="540"/>
      <c r="C106" s="778" t="s">
        <v>3002</v>
      </c>
      <c r="D106" s="714"/>
      <c r="E106" s="714"/>
      <c r="F106" s="714"/>
      <c r="G106" s="714"/>
      <c r="H106" s="714"/>
      <c r="I106" s="714"/>
      <c r="J106" s="781">
        <f>ROUND(J107 + J108 + J109 + J110 + J111 + J112,2)</f>
        <v>0</v>
      </c>
      <c r="L106" s="540"/>
      <c r="N106" s="552" t="s">
        <v>45</v>
      </c>
    </row>
    <row r="107" spans="2:65" s="539" customFormat="1" ht="18" customHeight="1" x14ac:dyDescent="0.25">
      <c r="B107" s="557"/>
      <c r="C107" s="547"/>
      <c r="D107" s="607" t="s">
        <v>3001</v>
      </c>
      <c r="E107" s="606"/>
      <c r="F107" s="606"/>
      <c r="G107" s="547"/>
      <c r="H107" s="547"/>
      <c r="I107" s="547"/>
      <c r="J107" s="604">
        <v>0</v>
      </c>
      <c r="K107" s="547"/>
      <c r="L107" s="557"/>
      <c r="M107" s="547"/>
      <c r="N107" s="603" t="s">
        <v>46</v>
      </c>
      <c r="O107" s="547"/>
      <c r="P107" s="547"/>
      <c r="Q107" s="547"/>
      <c r="R107" s="547"/>
      <c r="S107" s="547"/>
      <c r="T107" s="547"/>
      <c r="U107" s="547"/>
      <c r="V107" s="547"/>
      <c r="W107" s="547"/>
      <c r="X107" s="547"/>
      <c r="Y107" s="547"/>
      <c r="Z107" s="547"/>
      <c r="AA107" s="547"/>
      <c r="AB107" s="547"/>
      <c r="AC107" s="547"/>
      <c r="AD107" s="547"/>
      <c r="AE107" s="547"/>
      <c r="AF107" s="547"/>
      <c r="AG107" s="547"/>
      <c r="AH107" s="547"/>
      <c r="AI107" s="547"/>
      <c r="AJ107" s="547"/>
      <c r="AK107" s="547"/>
      <c r="AL107" s="547"/>
      <c r="AM107" s="547"/>
      <c r="AN107" s="547"/>
      <c r="AO107" s="547"/>
      <c r="AP107" s="547"/>
      <c r="AQ107" s="547"/>
      <c r="AR107" s="547"/>
      <c r="AS107" s="547"/>
      <c r="AT107" s="547"/>
      <c r="AU107" s="547"/>
      <c r="AV107" s="547"/>
      <c r="AW107" s="547"/>
      <c r="AX107" s="547"/>
      <c r="AY107" s="601" t="s">
        <v>481</v>
      </c>
      <c r="AZ107" s="547"/>
      <c r="BA107" s="547"/>
      <c r="BB107" s="547"/>
      <c r="BC107" s="547"/>
      <c r="BD107" s="547"/>
      <c r="BE107" s="602">
        <f t="shared" ref="BE107:BE112" si="0">IF(N107="základní",J107,0)</f>
        <v>0</v>
      </c>
      <c r="BF107" s="602">
        <f t="shared" ref="BF107:BF112" si="1">IF(N107="snížená",J107,0)</f>
        <v>0</v>
      </c>
      <c r="BG107" s="602">
        <f t="shared" ref="BG107:BG112" si="2">IF(N107="zákl. přenesená",J107,0)</f>
        <v>0</v>
      </c>
      <c r="BH107" s="602">
        <f t="shared" ref="BH107:BH112" si="3">IF(N107="sníž. přenesená",J107,0)</f>
        <v>0</v>
      </c>
      <c r="BI107" s="602">
        <f t="shared" ref="BI107:BI112" si="4">IF(N107="nulová",J107,0)</f>
        <v>0</v>
      </c>
      <c r="BJ107" s="601" t="s">
        <v>83</v>
      </c>
      <c r="BK107" s="547"/>
      <c r="BL107" s="547"/>
      <c r="BM107" s="547"/>
    </row>
    <row r="108" spans="2:65" s="539" customFormat="1" ht="18" customHeight="1" x14ac:dyDescent="0.25">
      <c r="B108" s="557"/>
      <c r="C108" s="547"/>
      <c r="D108" s="607" t="s">
        <v>3000</v>
      </c>
      <c r="E108" s="606"/>
      <c r="F108" s="606"/>
      <c r="G108" s="547"/>
      <c r="H108" s="547"/>
      <c r="I108" s="547"/>
      <c r="J108" s="604">
        <v>0</v>
      </c>
      <c r="K108" s="547"/>
      <c r="L108" s="557"/>
      <c r="M108" s="547"/>
      <c r="N108" s="603" t="s">
        <v>46</v>
      </c>
      <c r="O108" s="547"/>
      <c r="P108" s="547"/>
      <c r="Q108" s="547"/>
      <c r="R108" s="547"/>
      <c r="S108" s="547"/>
      <c r="T108" s="547"/>
      <c r="U108" s="547"/>
      <c r="V108" s="547"/>
      <c r="W108" s="547"/>
      <c r="X108" s="547"/>
      <c r="Y108" s="547"/>
      <c r="Z108" s="547"/>
      <c r="AA108" s="547"/>
      <c r="AB108" s="547"/>
      <c r="AC108" s="547"/>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c r="AX108" s="547"/>
      <c r="AY108" s="601" t="s">
        <v>481</v>
      </c>
      <c r="AZ108" s="547"/>
      <c r="BA108" s="547"/>
      <c r="BB108" s="547"/>
      <c r="BC108" s="547"/>
      <c r="BD108" s="547"/>
      <c r="BE108" s="602">
        <f t="shared" si="0"/>
        <v>0</v>
      </c>
      <c r="BF108" s="602">
        <f t="shared" si="1"/>
        <v>0</v>
      </c>
      <c r="BG108" s="602">
        <f t="shared" si="2"/>
        <v>0</v>
      </c>
      <c r="BH108" s="602">
        <f t="shared" si="3"/>
        <v>0</v>
      </c>
      <c r="BI108" s="602">
        <f t="shared" si="4"/>
        <v>0</v>
      </c>
      <c r="BJ108" s="601" t="s">
        <v>83</v>
      </c>
      <c r="BK108" s="547"/>
      <c r="BL108" s="547"/>
      <c r="BM108" s="547"/>
    </row>
    <row r="109" spans="2:65" s="539" customFormat="1" ht="18" customHeight="1" x14ac:dyDescent="0.25">
      <c r="B109" s="557"/>
      <c r="C109" s="547"/>
      <c r="D109" s="607" t="s">
        <v>485</v>
      </c>
      <c r="E109" s="606"/>
      <c r="F109" s="606"/>
      <c r="G109" s="547"/>
      <c r="H109" s="547"/>
      <c r="I109" s="547"/>
      <c r="J109" s="604">
        <v>0</v>
      </c>
      <c r="K109" s="547"/>
      <c r="L109" s="557"/>
      <c r="M109" s="547"/>
      <c r="N109" s="603" t="s">
        <v>46</v>
      </c>
      <c r="O109" s="547"/>
      <c r="P109" s="547"/>
      <c r="Q109" s="547"/>
      <c r="R109" s="547"/>
      <c r="S109" s="547"/>
      <c r="T109" s="547"/>
      <c r="U109" s="547"/>
      <c r="V109" s="547"/>
      <c r="W109" s="547"/>
      <c r="X109" s="547"/>
      <c r="Y109" s="547"/>
      <c r="Z109" s="547"/>
      <c r="AA109" s="547"/>
      <c r="AB109" s="547"/>
      <c r="AC109" s="547"/>
      <c r="AD109" s="547"/>
      <c r="AE109" s="547"/>
      <c r="AF109" s="547"/>
      <c r="AG109" s="547"/>
      <c r="AH109" s="547"/>
      <c r="AI109" s="547"/>
      <c r="AJ109" s="547"/>
      <c r="AK109" s="547"/>
      <c r="AL109" s="547"/>
      <c r="AM109" s="547"/>
      <c r="AN109" s="547"/>
      <c r="AO109" s="547"/>
      <c r="AP109" s="547"/>
      <c r="AQ109" s="547"/>
      <c r="AR109" s="547"/>
      <c r="AS109" s="547"/>
      <c r="AT109" s="547"/>
      <c r="AU109" s="547"/>
      <c r="AV109" s="547"/>
      <c r="AW109" s="547"/>
      <c r="AX109" s="547"/>
      <c r="AY109" s="601" t="s">
        <v>481</v>
      </c>
      <c r="AZ109" s="547"/>
      <c r="BA109" s="547"/>
      <c r="BB109" s="547"/>
      <c r="BC109" s="547"/>
      <c r="BD109" s="547"/>
      <c r="BE109" s="602">
        <f t="shared" si="0"/>
        <v>0</v>
      </c>
      <c r="BF109" s="602">
        <f t="shared" si="1"/>
        <v>0</v>
      </c>
      <c r="BG109" s="602">
        <f t="shared" si="2"/>
        <v>0</v>
      </c>
      <c r="BH109" s="602">
        <f t="shared" si="3"/>
        <v>0</v>
      </c>
      <c r="BI109" s="602">
        <f t="shared" si="4"/>
        <v>0</v>
      </c>
      <c r="BJ109" s="601" t="s">
        <v>83</v>
      </c>
      <c r="BK109" s="547"/>
      <c r="BL109" s="547"/>
      <c r="BM109" s="547"/>
    </row>
    <row r="110" spans="2:65" s="539" customFormat="1" ht="18" customHeight="1" x14ac:dyDescent="0.25">
      <c r="B110" s="557"/>
      <c r="C110" s="547"/>
      <c r="D110" s="607" t="s">
        <v>487</v>
      </c>
      <c r="E110" s="606"/>
      <c r="F110" s="606"/>
      <c r="G110" s="547"/>
      <c r="H110" s="547"/>
      <c r="I110" s="547"/>
      <c r="J110" s="604">
        <v>0</v>
      </c>
      <c r="K110" s="547"/>
      <c r="L110" s="557"/>
      <c r="M110" s="547"/>
      <c r="N110" s="603" t="s">
        <v>46</v>
      </c>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601" t="s">
        <v>481</v>
      </c>
      <c r="AZ110" s="547"/>
      <c r="BA110" s="547"/>
      <c r="BB110" s="547"/>
      <c r="BC110" s="547"/>
      <c r="BD110" s="547"/>
      <c r="BE110" s="602">
        <f t="shared" si="0"/>
        <v>0</v>
      </c>
      <c r="BF110" s="602">
        <f t="shared" si="1"/>
        <v>0</v>
      </c>
      <c r="BG110" s="602">
        <f t="shared" si="2"/>
        <v>0</v>
      </c>
      <c r="BH110" s="602">
        <f t="shared" si="3"/>
        <v>0</v>
      </c>
      <c r="BI110" s="602">
        <f t="shared" si="4"/>
        <v>0</v>
      </c>
      <c r="BJ110" s="601" t="s">
        <v>83</v>
      </c>
      <c r="BK110" s="547"/>
      <c r="BL110" s="547"/>
      <c r="BM110" s="547"/>
    </row>
    <row r="111" spans="2:65" s="539" customFormat="1" ht="18" customHeight="1" x14ac:dyDescent="0.25">
      <c r="B111" s="557"/>
      <c r="C111" s="547"/>
      <c r="D111" s="607" t="s">
        <v>2999</v>
      </c>
      <c r="E111" s="606"/>
      <c r="F111" s="606"/>
      <c r="G111" s="547"/>
      <c r="H111" s="547"/>
      <c r="I111" s="547"/>
      <c r="J111" s="604">
        <v>0</v>
      </c>
      <c r="K111" s="547"/>
      <c r="L111" s="557"/>
      <c r="M111" s="547"/>
      <c r="N111" s="603" t="s">
        <v>46</v>
      </c>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7"/>
      <c r="AY111" s="601" t="s">
        <v>481</v>
      </c>
      <c r="AZ111" s="547"/>
      <c r="BA111" s="547"/>
      <c r="BB111" s="547"/>
      <c r="BC111" s="547"/>
      <c r="BD111" s="547"/>
      <c r="BE111" s="602">
        <f t="shared" si="0"/>
        <v>0</v>
      </c>
      <c r="BF111" s="602">
        <f t="shared" si="1"/>
        <v>0</v>
      </c>
      <c r="BG111" s="602">
        <f t="shared" si="2"/>
        <v>0</v>
      </c>
      <c r="BH111" s="602">
        <f t="shared" si="3"/>
        <v>0</v>
      </c>
      <c r="BI111" s="602">
        <f t="shared" si="4"/>
        <v>0</v>
      </c>
      <c r="BJ111" s="601" t="s">
        <v>83</v>
      </c>
      <c r="BK111" s="547"/>
      <c r="BL111" s="547"/>
      <c r="BM111" s="547"/>
    </row>
    <row r="112" spans="2:65" s="539" customFormat="1" ht="18" customHeight="1" x14ac:dyDescent="0.25">
      <c r="B112" s="557"/>
      <c r="C112" s="547"/>
      <c r="D112" s="605" t="s">
        <v>2998</v>
      </c>
      <c r="E112" s="547"/>
      <c r="F112" s="547"/>
      <c r="G112" s="547"/>
      <c r="H112" s="547"/>
      <c r="I112" s="547"/>
      <c r="J112" s="604">
        <f>ROUND(J30*T112,2)</f>
        <v>0</v>
      </c>
      <c r="K112" s="547"/>
      <c r="L112" s="557"/>
      <c r="M112" s="547"/>
      <c r="N112" s="603" t="s">
        <v>46</v>
      </c>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7"/>
      <c r="AY112" s="601" t="s">
        <v>2997</v>
      </c>
      <c r="AZ112" s="547"/>
      <c r="BA112" s="547"/>
      <c r="BB112" s="547"/>
      <c r="BC112" s="547"/>
      <c r="BD112" s="547"/>
      <c r="BE112" s="602">
        <f t="shared" si="0"/>
        <v>0</v>
      </c>
      <c r="BF112" s="602">
        <f t="shared" si="1"/>
        <v>0</v>
      </c>
      <c r="BG112" s="602">
        <f t="shared" si="2"/>
        <v>0</v>
      </c>
      <c r="BH112" s="602">
        <f t="shared" si="3"/>
        <v>0</v>
      </c>
      <c r="BI112" s="602">
        <f t="shared" si="4"/>
        <v>0</v>
      </c>
      <c r="BJ112" s="601" t="s">
        <v>83</v>
      </c>
      <c r="BK112" s="547"/>
      <c r="BL112" s="547"/>
      <c r="BM112" s="547"/>
    </row>
    <row r="113" spans="2:12" s="539" customFormat="1" x14ac:dyDescent="0.25">
      <c r="B113" s="540"/>
      <c r="L113" s="540"/>
    </row>
    <row r="114" spans="2:12" s="539" customFormat="1" ht="29.25" customHeight="1" x14ac:dyDescent="0.25">
      <c r="B114" s="540"/>
      <c r="C114" s="785" t="s">
        <v>2996</v>
      </c>
      <c r="D114" s="744"/>
      <c r="E114" s="744"/>
      <c r="F114" s="744"/>
      <c r="G114" s="744"/>
      <c r="H114" s="744"/>
      <c r="I114" s="744"/>
      <c r="J114" s="786">
        <f>ROUND(J96+J106,2)</f>
        <v>0</v>
      </c>
      <c r="K114" s="598"/>
      <c r="L114" s="540"/>
    </row>
    <row r="115" spans="2:12" s="539" customFormat="1" ht="6.9" customHeight="1" x14ac:dyDescent="0.25">
      <c r="B115" s="542"/>
      <c r="C115" s="741"/>
      <c r="D115" s="741"/>
      <c r="E115" s="741"/>
      <c r="F115" s="741"/>
      <c r="G115" s="741"/>
      <c r="H115" s="741"/>
      <c r="I115" s="741"/>
      <c r="J115" s="741"/>
      <c r="K115" s="541"/>
      <c r="L115" s="540"/>
    </row>
    <row r="116" spans="2:12" x14ac:dyDescent="0.25">
      <c r="C116" s="709"/>
      <c r="D116" s="709"/>
      <c r="E116" s="709"/>
      <c r="F116" s="709"/>
      <c r="G116" s="709"/>
      <c r="H116" s="709"/>
      <c r="I116" s="709"/>
      <c r="J116" s="709"/>
    </row>
    <row r="117" spans="2:12" x14ac:dyDescent="0.25">
      <c r="C117" s="709"/>
      <c r="D117" s="709"/>
      <c r="E117" s="709"/>
      <c r="F117" s="709"/>
      <c r="G117" s="709"/>
      <c r="H117" s="709"/>
      <c r="I117" s="709"/>
      <c r="J117" s="709"/>
    </row>
    <row r="118" spans="2:12" x14ac:dyDescent="0.25">
      <c r="C118" s="709"/>
      <c r="D118" s="709"/>
      <c r="E118" s="709"/>
      <c r="F118" s="709"/>
      <c r="G118" s="709"/>
      <c r="H118" s="709"/>
      <c r="I118" s="709"/>
      <c r="J118" s="709"/>
    </row>
    <row r="119" spans="2:12" s="539" customFormat="1" ht="6.9" customHeight="1" x14ac:dyDescent="0.25">
      <c r="B119" s="597"/>
      <c r="C119" s="742"/>
      <c r="D119" s="742"/>
      <c r="E119" s="742"/>
      <c r="F119" s="742"/>
      <c r="G119" s="742"/>
      <c r="H119" s="742"/>
      <c r="I119" s="742"/>
      <c r="J119" s="742"/>
      <c r="K119" s="596"/>
      <c r="L119" s="540"/>
    </row>
    <row r="120" spans="2:12" s="539" customFormat="1" ht="24.9" customHeight="1" x14ac:dyDescent="0.25">
      <c r="B120" s="540"/>
      <c r="C120" s="710" t="s">
        <v>116</v>
      </c>
      <c r="D120" s="714"/>
      <c r="E120" s="714"/>
      <c r="F120" s="714"/>
      <c r="G120" s="714"/>
      <c r="H120" s="714"/>
      <c r="I120" s="714"/>
      <c r="J120" s="714"/>
      <c r="L120" s="540"/>
    </row>
    <row r="121" spans="2:12" s="539" customFormat="1" ht="6.9" customHeight="1" x14ac:dyDescent="0.25">
      <c r="B121" s="540"/>
      <c r="C121" s="714"/>
      <c r="D121" s="714"/>
      <c r="E121" s="714"/>
      <c r="F121" s="714"/>
      <c r="G121" s="714"/>
      <c r="H121" s="714"/>
      <c r="I121" s="714"/>
      <c r="J121" s="714"/>
      <c r="L121" s="540"/>
    </row>
    <row r="122" spans="2:12" s="539" customFormat="1" ht="12.05" customHeight="1" x14ac:dyDescent="0.25">
      <c r="B122" s="540"/>
      <c r="C122" s="711" t="s">
        <v>15</v>
      </c>
      <c r="D122" s="714"/>
      <c r="E122" s="714"/>
      <c r="F122" s="714"/>
      <c r="G122" s="714"/>
      <c r="H122" s="714"/>
      <c r="I122" s="714"/>
      <c r="J122" s="714"/>
      <c r="L122" s="540"/>
    </row>
    <row r="123" spans="2:12" s="539" customFormat="1" ht="16.5" customHeight="1" x14ac:dyDescent="0.25">
      <c r="B123" s="540"/>
      <c r="C123" s="714"/>
      <c r="D123" s="714"/>
      <c r="E123" s="712" t="str">
        <f>E7</f>
        <v>Rekonstrukce plynové kotelny Rokycanské nemocnice</v>
      </c>
      <c r="F123" s="713"/>
      <c r="G123" s="713"/>
      <c r="H123" s="713"/>
      <c r="I123" s="714"/>
      <c r="J123" s="714"/>
      <c r="L123" s="540"/>
    </row>
    <row r="124" spans="2:12" s="539" customFormat="1" ht="12.05" customHeight="1" x14ac:dyDescent="0.25">
      <c r="B124" s="540"/>
      <c r="C124" s="711" t="s">
        <v>93</v>
      </c>
      <c r="D124" s="714"/>
      <c r="E124" s="714"/>
      <c r="F124" s="714"/>
      <c r="G124" s="714"/>
      <c r="H124" s="714"/>
      <c r="I124" s="714"/>
      <c r="J124" s="714"/>
      <c r="L124" s="540"/>
    </row>
    <row r="125" spans="2:12" s="539" customFormat="1" ht="30.05" customHeight="1" x14ac:dyDescent="0.25">
      <c r="B125" s="540"/>
      <c r="C125" s="714"/>
      <c r="D125" s="714"/>
      <c r="E125" s="715" t="str">
        <f>E9</f>
        <v xml:space="preserve">D.2.3.1b - Napojení mobilní kotelny na rozvod plynu a topné vody </v>
      </c>
      <c r="F125" s="716"/>
      <c r="G125" s="716"/>
      <c r="H125" s="716"/>
      <c r="I125" s="714"/>
      <c r="J125" s="714"/>
      <c r="L125" s="540"/>
    </row>
    <row r="126" spans="2:12" s="539" customFormat="1" ht="6.9" customHeight="1" x14ac:dyDescent="0.25">
      <c r="B126" s="540"/>
      <c r="C126" s="714"/>
      <c r="D126" s="714"/>
      <c r="E126" s="714"/>
      <c r="F126" s="714"/>
      <c r="G126" s="714"/>
      <c r="H126" s="714"/>
      <c r="I126" s="714"/>
      <c r="J126" s="714"/>
      <c r="L126" s="540"/>
    </row>
    <row r="127" spans="2:12" s="539" customFormat="1" ht="12.05" customHeight="1" x14ac:dyDescent="0.25">
      <c r="B127" s="540"/>
      <c r="C127" s="711" t="s">
        <v>21</v>
      </c>
      <c r="D127" s="714"/>
      <c r="E127" s="714"/>
      <c r="F127" s="717" t="str">
        <f>F12</f>
        <v>Rokycany</v>
      </c>
      <c r="G127" s="714"/>
      <c r="H127" s="714"/>
      <c r="I127" s="711" t="s">
        <v>23</v>
      </c>
      <c r="J127" s="718" t="str">
        <f>IF(J12="","",J12)</f>
        <v>15. 3. 2023</v>
      </c>
      <c r="L127" s="540"/>
    </row>
    <row r="128" spans="2:12" s="539" customFormat="1" ht="6.9" customHeight="1" x14ac:dyDescent="0.25">
      <c r="B128" s="540"/>
      <c r="C128" s="714"/>
      <c r="D128" s="714"/>
      <c r="E128" s="714"/>
      <c r="F128" s="714"/>
      <c r="G128" s="714"/>
      <c r="H128" s="714"/>
      <c r="I128" s="714"/>
      <c r="J128" s="714"/>
      <c r="L128" s="540"/>
    </row>
    <row r="129" spans="2:65" s="539" customFormat="1" ht="40.1" customHeight="1" x14ac:dyDescent="0.25">
      <c r="B129" s="540"/>
      <c r="C129" s="711" t="s">
        <v>27</v>
      </c>
      <c r="D129" s="714"/>
      <c r="E129" s="714"/>
      <c r="F129" s="717" t="str">
        <f>E15</f>
        <v>Plzeňský kraj, Škroupova 1760/18, 301 00 Plzeň</v>
      </c>
      <c r="G129" s="714"/>
      <c r="H129" s="714"/>
      <c r="I129" s="711" t="s">
        <v>34</v>
      </c>
      <c r="J129" s="743" t="str">
        <f>E21</f>
        <v xml:space="preserve">ČKJ Projekt s.r.o., Doležalova 1059, 198 00 Praha </v>
      </c>
      <c r="L129" s="540"/>
    </row>
    <row r="130" spans="2:65" s="539" customFormat="1" ht="15.2" customHeight="1" x14ac:dyDescent="0.25">
      <c r="B130" s="540"/>
      <c r="C130" s="711" t="s">
        <v>2995</v>
      </c>
      <c r="D130" s="714"/>
      <c r="E130" s="714"/>
      <c r="F130" s="717" t="str">
        <f>IF(E18="","",E18)</f>
        <v>Vyplň údaj</v>
      </c>
      <c r="G130" s="714"/>
      <c r="H130" s="714"/>
      <c r="I130" s="711" t="s">
        <v>38</v>
      </c>
      <c r="J130" s="743" t="str">
        <f>E24</f>
        <v>J.Seidl</v>
      </c>
      <c r="L130" s="540"/>
    </row>
    <row r="131" spans="2:65" s="539" customFormat="1" ht="10.3" customHeight="1" x14ac:dyDescent="0.25">
      <c r="B131" s="540"/>
      <c r="C131" s="714"/>
      <c r="D131" s="714"/>
      <c r="E131" s="714"/>
      <c r="F131" s="714"/>
      <c r="G131" s="714"/>
      <c r="H131" s="714"/>
      <c r="I131" s="714"/>
      <c r="J131" s="714"/>
      <c r="L131" s="540"/>
    </row>
    <row r="132" spans="2:65" s="581" customFormat="1" ht="29.25" customHeight="1" x14ac:dyDescent="0.25">
      <c r="B132" s="585"/>
      <c r="C132" s="752" t="s">
        <v>117</v>
      </c>
      <c r="D132" s="753" t="s">
        <v>60</v>
      </c>
      <c r="E132" s="753" t="s">
        <v>56</v>
      </c>
      <c r="F132" s="753" t="s">
        <v>57</v>
      </c>
      <c r="G132" s="753" t="s">
        <v>118</v>
      </c>
      <c r="H132" s="753" t="s">
        <v>119</v>
      </c>
      <c r="I132" s="753" t="s">
        <v>120</v>
      </c>
      <c r="J132" s="771" t="s">
        <v>97</v>
      </c>
      <c r="K132" s="586" t="s">
        <v>121</v>
      </c>
      <c r="L132" s="585"/>
      <c r="M132" s="584" t="s">
        <v>3</v>
      </c>
      <c r="N132" s="583" t="s">
        <v>45</v>
      </c>
      <c r="O132" s="583" t="s">
        <v>122</v>
      </c>
      <c r="P132" s="583" t="s">
        <v>123</v>
      </c>
      <c r="Q132" s="583" t="s">
        <v>124</v>
      </c>
      <c r="R132" s="583" t="s">
        <v>125</v>
      </c>
      <c r="S132" s="583" t="s">
        <v>126</v>
      </c>
      <c r="T132" s="582" t="s">
        <v>127</v>
      </c>
    </row>
    <row r="133" spans="2:65" s="539" customFormat="1" ht="22.8" customHeight="1" x14ac:dyDescent="0.35">
      <c r="B133" s="540"/>
      <c r="C133" s="754" t="s">
        <v>128</v>
      </c>
      <c r="D133" s="714"/>
      <c r="E133" s="714"/>
      <c r="F133" s="714"/>
      <c r="G133" s="714"/>
      <c r="H133" s="714"/>
      <c r="I133" s="714"/>
      <c r="J133" s="772">
        <f>BK133</f>
        <v>0</v>
      </c>
      <c r="L133" s="540"/>
      <c r="M133" s="579"/>
      <c r="N133" s="577"/>
      <c r="O133" s="577"/>
      <c r="P133" s="578">
        <f>P134</f>
        <v>0</v>
      </c>
      <c r="Q133" s="577"/>
      <c r="R133" s="578">
        <f>R134</f>
        <v>2.2926600000000001</v>
      </c>
      <c r="S133" s="577"/>
      <c r="T133" s="576">
        <f>T134</f>
        <v>0</v>
      </c>
      <c r="AT133" s="543" t="s">
        <v>74</v>
      </c>
      <c r="AU133" s="543" t="s">
        <v>98</v>
      </c>
      <c r="BK133" s="575">
        <f>BK134</f>
        <v>0</v>
      </c>
    </row>
    <row r="134" spans="2:65" s="560" customFormat="1" ht="25.95" customHeight="1" x14ac:dyDescent="0.35">
      <c r="B134" s="567"/>
      <c r="C134" s="755"/>
      <c r="D134" s="756" t="s">
        <v>74</v>
      </c>
      <c r="E134" s="757" t="s">
        <v>233</v>
      </c>
      <c r="F134" s="757" t="s">
        <v>234</v>
      </c>
      <c r="G134" s="755"/>
      <c r="H134" s="755"/>
      <c r="I134" s="755"/>
      <c r="J134" s="773">
        <f>BK134</f>
        <v>0</v>
      </c>
      <c r="L134" s="567"/>
      <c r="M134" s="566"/>
      <c r="P134" s="565">
        <f>P135+P146+P153+P156+P163+P170</f>
        <v>0</v>
      </c>
      <c r="R134" s="565">
        <f>R135+R146+R153+R156+R163+R170</f>
        <v>2.2926600000000001</v>
      </c>
      <c r="T134" s="564">
        <f>T135+T146+T153+T156+T163+T170</f>
        <v>0</v>
      </c>
      <c r="AR134" s="562" t="s">
        <v>85</v>
      </c>
      <c r="AT134" s="563" t="s">
        <v>74</v>
      </c>
      <c r="AU134" s="563" t="s">
        <v>75</v>
      </c>
      <c r="AY134" s="562" t="s">
        <v>131</v>
      </c>
      <c r="BK134" s="561">
        <f>BK135+BK146+BK153+BK156+BK163+BK170</f>
        <v>0</v>
      </c>
    </row>
    <row r="135" spans="2:65" s="560" customFormat="1" ht="22.8" customHeight="1" x14ac:dyDescent="0.3">
      <c r="B135" s="567"/>
      <c r="C135" s="755"/>
      <c r="D135" s="756" t="s">
        <v>74</v>
      </c>
      <c r="E135" s="758" t="s">
        <v>273</v>
      </c>
      <c r="F135" s="758" t="s">
        <v>274</v>
      </c>
      <c r="G135" s="755"/>
      <c r="H135" s="755"/>
      <c r="I135" s="755"/>
      <c r="J135" s="774">
        <f>BK135</f>
        <v>0</v>
      </c>
      <c r="L135" s="567"/>
      <c r="M135" s="566"/>
      <c r="P135" s="565">
        <f>SUM(P136:P145)</f>
        <v>0</v>
      </c>
      <c r="R135" s="565">
        <f>SUM(R136:R145)</f>
        <v>0.55199999999999994</v>
      </c>
      <c r="T135" s="564">
        <f>SUM(T136:T145)</f>
        <v>0</v>
      </c>
      <c r="AR135" s="562" t="s">
        <v>85</v>
      </c>
      <c r="AT135" s="563" t="s">
        <v>74</v>
      </c>
      <c r="AU135" s="563" t="s">
        <v>83</v>
      </c>
      <c r="AY135" s="562" t="s">
        <v>131</v>
      </c>
      <c r="BK135" s="561">
        <f>SUM(BK136:BK145)</f>
        <v>0</v>
      </c>
    </row>
    <row r="136" spans="2:65" s="539" customFormat="1" ht="33" customHeight="1" x14ac:dyDescent="0.25">
      <c r="B136" s="557"/>
      <c r="C136" s="759" t="s">
        <v>83</v>
      </c>
      <c r="D136" s="759" t="s">
        <v>133</v>
      </c>
      <c r="E136" s="760" t="s">
        <v>3056</v>
      </c>
      <c r="F136" s="761" t="s">
        <v>3057</v>
      </c>
      <c r="G136" s="762" t="s">
        <v>278</v>
      </c>
      <c r="H136" s="763">
        <v>120</v>
      </c>
      <c r="I136" s="555"/>
      <c r="J136" s="775">
        <f>ROUND(I136*H136,2)</f>
        <v>0</v>
      </c>
      <c r="K136" s="554"/>
      <c r="L136" s="540"/>
      <c r="M136" s="553" t="s">
        <v>3</v>
      </c>
      <c r="N136" s="552" t="s">
        <v>46</v>
      </c>
      <c r="P136" s="551">
        <f>O136*H136</f>
        <v>0</v>
      </c>
      <c r="Q136" s="551">
        <v>2.7E-4</v>
      </c>
      <c r="R136" s="551">
        <f>Q136*H136</f>
        <v>3.2399999999999998E-2</v>
      </c>
      <c r="S136" s="551">
        <v>0</v>
      </c>
      <c r="T136" s="550">
        <f>S136*H136</f>
        <v>0</v>
      </c>
      <c r="AR136" s="548" t="s">
        <v>239</v>
      </c>
      <c r="AT136" s="548" t="s">
        <v>133</v>
      </c>
      <c r="AU136" s="548" t="s">
        <v>85</v>
      </c>
      <c r="AY136" s="543" t="s">
        <v>131</v>
      </c>
      <c r="BE136" s="549">
        <f>IF(N136="základní",J136,0)</f>
        <v>0</v>
      </c>
      <c r="BF136" s="549">
        <f>IF(N136="snížená",J136,0)</f>
        <v>0</v>
      </c>
      <c r="BG136" s="549">
        <f>IF(N136="zákl. přenesená",J136,0)</f>
        <v>0</v>
      </c>
      <c r="BH136" s="549">
        <f>IF(N136="sníž. přenesená",J136,0)</f>
        <v>0</v>
      </c>
      <c r="BI136" s="549">
        <f>IF(N136="nulová",J136,0)</f>
        <v>0</v>
      </c>
      <c r="BJ136" s="543" t="s">
        <v>83</v>
      </c>
      <c r="BK136" s="549">
        <f>ROUND(I136*H136,2)</f>
        <v>0</v>
      </c>
      <c r="BL136" s="543" t="s">
        <v>239</v>
      </c>
      <c r="BM136" s="548" t="s">
        <v>4259</v>
      </c>
    </row>
    <row r="137" spans="2:65" s="539" customFormat="1" ht="35.549999999999997" x14ac:dyDescent="0.25">
      <c r="B137" s="540"/>
      <c r="C137" s="714"/>
      <c r="D137" s="764" t="s">
        <v>2681</v>
      </c>
      <c r="E137" s="714"/>
      <c r="F137" s="765" t="s">
        <v>3059</v>
      </c>
      <c r="G137" s="714"/>
      <c r="H137" s="714"/>
      <c r="I137" s="547"/>
      <c r="J137" s="714"/>
      <c r="L137" s="540"/>
      <c r="M137" s="559"/>
      <c r="T137" s="558"/>
      <c r="AT137" s="543" t="s">
        <v>2681</v>
      </c>
      <c r="AU137" s="543" t="s">
        <v>85</v>
      </c>
    </row>
    <row r="138" spans="2:65" s="539" customFormat="1" ht="24.2" customHeight="1" x14ac:dyDescent="0.25">
      <c r="B138" s="557"/>
      <c r="C138" s="766" t="s">
        <v>85</v>
      </c>
      <c r="D138" s="766" t="s">
        <v>145</v>
      </c>
      <c r="E138" s="767" t="s">
        <v>3067</v>
      </c>
      <c r="F138" s="768" t="s">
        <v>3068</v>
      </c>
      <c r="G138" s="769" t="s">
        <v>278</v>
      </c>
      <c r="H138" s="770">
        <v>120</v>
      </c>
      <c r="I138" s="573"/>
      <c r="J138" s="776">
        <f>ROUND(I138*H138,2)</f>
        <v>0</v>
      </c>
      <c r="K138" s="572"/>
      <c r="L138" s="571"/>
      <c r="M138" s="570" t="s">
        <v>3</v>
      </c>
      <c r="N138" s="569" t="s">
        <v>46</v>
      </c>
      <c r="P138" s="551">
        <f>O138*H138</f>
        <v>0</v>
      </c>
      <c r="Q138" s="551">
        <v>3.8999999999999998E-3</v>
      </c>
      <c r="R138" s="551">
        <f>Q138*H138</f>
        <v>0.46799999999999997</v>
      </c>
      <c r="S138" s="551">
        <v>0</v>
      </c>
      <c r="T138" s="550">
        <f>S138*H138</f>
        <v>0</v>
      </c>
      <c r="AR138" s="548" t="s">
        <v>245</v>
      </c>
      <c r="AT138" s="548" t="s">
        <v>145</v>
      </c>
      <c r="AU138" s="548" t="s">
        <v>85</v>
      </c>
      <c r="AY138" s="543" t="s">
        <v>131</v>
      </c>
      <c r="BE138" s="549">
        <f>IF(N138="základní",J138,0)</f>
        <v>0</v>
      </c>
      <c r="BF138" s="549">
        <f>IF(N138="snížená",J138,0)</f>
        <v>0</v>
      </c>
      <c r="BG138" s="549">
        <f>IF(N138="zákl. přenesená",J138,0)</f>
        <v>0</v>
      </c>
      <c r="BH138" s="549">
        <f>IF(N138="sníž. přenesená",J138,0)</f>
        <v>0</v>
      </c>
      <c r="BI138" s="549">
        <f>IF(N138="nulová",J138,0)</f>
        <v>0</v>
      </c>
      <c r="BJ138" s="543" t="s">
        <v>83</v>
      </c>
      <c r="BK138" s="549">
        <f>ROUND(I138*H138,2)</f>
        <v>0</v>
      </c>
      <c r="BL138" s="543" t="s">
        <v>239</v>
      </c>
      <c r="BM138" s="548" t="s">
        <v>4260</v>
      </c>
    </row>
    <row r="139" spans="2:65" s="539" customFormat="1" ht="17.8" x14ac:dyDescent="0.25">
      <c r="B139" s="540"/>
      <c r="C139" s="714"/>
      <c r="D139" s="764" t="s">
        <v>2681</v>
      </c>
      <c r="E139" s="714"/>
      <c r="F139" s="765" t="s">
        <v>3068</v>
      </c>
      <c r="G139" s="714"/>
      <c r="H139" s="714"/>
      <c r="I139" s="547"/>
      <c r="J139" s="714"/>
      <c r="L139" s="540"/>
      <c r="M139" s="559"/>
      <c r="T139" s="558"/>
      <c r="AT139" s="543" t="s">
        <v>2681</v>
      </c>
      <c r="AU139" s="543" t="s">
        <v>85</v>
      </c>
    </row>
    <row r="140" spans="2:65" s="539" customFormat="1" ht="33" customHeight="1" x14ac:dyDescent="0.25">
      <c r="B140" s="557"/>
      <c r="C140" s="759" t="s">
        <v>152</v>
      </c>
      <c r="D140" s="759" t="s">
        <v>133</v>
      </c>
      <c r="E140" s="760" t="s">
        <v>3088</v>
      </c>
      <c r="F140" s="761" t="s">
        <v>3089</v>
      </c>
      <c r="G140" s="762" t="s">
        <v>278</v>
      </c>
      <c r="H140" s="763">
        <v>12</v>
      </c>
      <c r="I140" s="555"/>
      <c r="J140" s="775">
        <f>ROUND(I140*H140,2)</f>
        <v>0</v>
      </c>
      <c r="K140" s="554"/>
      <c r="L140" s="540"/>
      <c r="M140" s="553" t="s">
        <v>3</v>
      </c>
      <c r="N140" s="552" t="s">
        <v>46</v>
      </c>
      <c r="P140" s="551">
        <f>O140*H140</f>
        <v>0</v>
      </c>
      <c r="Q140" s="551">
        <v>4.0000000000000002E-4</v>
      </c>
      <c r="R140" s="551">
        <f>Q140*H140</f>
        <v>4.8000000000000004E-3</v>
      </c>
      <c r="S140" s="551">
        <v>0</v>
      </c>
      <c r="T140" s="550">
        <f>S140*H140</f>
        <v>0</v>
      </c>
      <c r="AR140" s="548" t="s">
        <v>239</v>
      </c>
      <c r="AT140" s="548" t="s">
        <v>133</v>
      </c>
      <c r="AU140" s="548" t="s">
        <v>85</v>
      </c>
      <c r="AY140" s="543" t="s">
        <v>131</v>
      </c>
      <c r="BE140" s="549">
        <f>IF(N140="základní",J140,0)</f>
        <v>0</v>
      </c>
      <c r="BF140" s="549">
        <f>IF(N140="snížená",J140,0)</f>
        <v>0</v>
      </c>
      <c r="BG140" s="549">
        <f>IF(N140="zákl. přenesená",J140,0)</f>
        <v>0</v>
      </c>
      <c r="BH140" s="549">
        <f>IF(N140="sníž. přenesená",J140,0)</f>
        <v>0</v>
      </c>
      <c r="BI140" s="549">
        <f>IF(N140="nulová",J140,0)</f>
        <v>0</v>
      </c>
      <c r="BJ140" s="543" t="s">
        <v>83</v>
      </c>
      <c r="BK140" s="549">
        <f>ROUND(I140*H140,2)</f>
        <v>0</v>
      </c>
      <c r="BL140" s="543" t="s">
        <v>239</v>
      </c>
      <c r="BM140" s="548" t="s">
        <v>4261</v>
      </c>
    </row>
    <row r="141" spans="2:65" s="539" customFormat="1" ht="35.549999999999997" x14ac:dyDescent="0.25">
      <c r="B141" s="540"/>
      <c r="C141" s="714"/>
      <c r="D141" s="764" t="s">
        <v>2681</v>
      </c>
      <c r="E141" s="714"/>
      <c r="F141" s="765" t="s">
        <v>3091</v>
      </c>
      <c r="G141" s="714"/>
      <c r="H141" s="714"/>
      <c r="I141" s="547"/>
      <c r="J141" s="714"/>
      <c r="L141" s="540"/>
      <c r="M141" s="559"/>
      <c r="T141" s="558"/>
      <c r="AT141" s="543" t="s">
        <v>2681</v>
      </c>
      <c r="AU141" s="543" t="s">
        <v>85</v>
      </c>
    </row>
    <row r="142" spans="2:65" s="539" customFormat="1" ht="24.2" customHeight="1" x14ac:dyDescent="0.25">
      <c r="B142" s="557"/>
      <c r="C142" s="766" t="s">
        <v>138</v>
      </c>
      <c r="D142" s="766" t="s">
        <v>145</v>
      </c>
      <c r="E142" s="767" t="s">
        <v>3067</v>
      </c>
      <c r="F142" s="768" t="s">
        <v>3068</v>
      </c>
      <c r="G142" s="769" t="s">
        <v>278</v>
      </c>
      <c r="H142" s="770">
        <v>12</v>
      </c>
      <c r="I142" s="573"/>
      <c r="J142" s="776">
        <f>ROUND(I142*H142,2)</f>
        <v>0</v>
      </c>
      <c r="K142" s="572"/>
      <c r="L142" s="571"/>
      <c r="M142" s="570" t="s">
        <v>3</v>
      </c>
      <c r="N142" s="569" t="s">
        <v>46</v>
      </c>
      <c r="P142" s="551">
        <f>O142*H142</f>
        <v>0</v>
      </c>
      <c r="Q142" s="551">
        <v>3.8999999999999998E-3</v>
      </c>
      <c r="R142" s="551">
        <f>Q142*H142</f>
        <v>4.6799999999999994E-2</v>
      </c>
      <c r="S142" s="551">
        <v>0</v>
      </c>
      <c r="T142" s="550">
        <f>S142*H142</f>
        <v>0</v>
      </c>
      <c r="AR142" s="548" t="s">
        <v>245</v>
      </c>
      <c r="AT142" s="548" t="s">
        <v>145</v>
      </c>
      <c r="AU142" s="548" t="s">
        <v>85</v>
      </c>
      <c r="AY142" s="543" t="s">
        <v>131</v>
      </c>
      <c r="BE142" s="549">
        <f>IF(N142="základní",J142,0)</f>
        <v>0</v>
      </c>
      <c r="BF142" s="549">
        <f>IF(N142="snížená",J142,0)</f>
        <v>0</v>
      </c>
      <c r="BG142" s="549">
        <f>IF(N142="zákl. přenesená",J142,0)</f>
        <v>0</v>
      </c>
      <c r="BH142" s="549">
        <f>IF(N142="sníž. přenesená",J142,0)</f>
        <v>0</v>
      </c>
      <c r="BI142" s="549">
        <f>IF(N142="nulová",J142,0)</f>
        <v>0</v>
      </c>
      <c r="BJ142" s="543" t="s">
        <v>83</v>
      </c>
      <c r="BK142" s="549">
        <f>ROUND(I142*H142,2)</f>
        <v>0</v>
      </c>
      <c r="BL142" s="543" t="s">
        <v>239</v>
      </c>
      <c r="BM142" s="548" t="s">
        <v>4262</v>
      </c>
    </row>
    <row r="143" spans="2:65" s="539" customFormat="1" ht="17.8" x14ac:dyDescent="0.25">
      <c r="B143" s="540"/>
      <c r="C143" s="714"/>
      <c r="D143" s="764" t="s">
        <v>2681</v>
      </c>
      <c r="E143" s="714"/>
      <c r="F143" s="765" t="s">
        <v>3068</v>
      </c>
      <c r="G143" s="714"/>
      <c r="H143" s="714"/>
      <c r="I143" s="547"/>
      <c r="J143" s="714"/>
      <c r="L143" s="540"/>
      <c r="M143" s="559"/>
      <c r="T143" s="558"/>
      <c r="AT143" s="543" t="s">
        <v>2681</v>
      </c>
      <c r="AU143" s="543" t="s">
        <v>85</v>
      </c>
    </row>
    <row r="144" spans="2:65" s="539" customFormat="1" ht="24.2" customHeight="1" x14ac:dyDescent="0.25">
      <c r="B144" s="557"/>
      <c r="C144" s="759" t="s">
        <v>171</v>
      </c>
      <c r="D144" s="759" t="s">
        <v>133</v>
      </c>
      <c r="E144" s="760" t="s">
        <v>3103</v>
      </c>
      <c r="F144" s="761" t="s">
        <v>3104</v>
      </c>
      <c r="G144" s="762" t="s">
        <v>148</v>
      </c>
      <c r="H144" s="763">
        <v>0.55200000000000005</v>
      </c>
      <c r="I144" s="555"/>
      <c r="J144" s="775">
        <f>ROUND(I144*H144,2)</f>
        <v>0</v>
      </c>
      <c r="K144" s="554"/>
      <c r="L144" s="540"/>
      <c r="M144" s="553" t="s">
        <v>3</v>
      </c>
      <c r="N144" s="552" t="s">
        <v>46</v>
      </c>
      <c r="P144" s="551">
        <f>O144*H144</f>
        <v>0</v>
      </c>
      <c r="Q144" s="551">
        <v>0</v>
      </c>
      <c r="R144" s="551">
        <f>Q144*H144</f>
        <v>0</v>
      </c>
      <c r="S144" s="551">
        <v>0</v>
      </c>
      <c r="T144" s="550">
        <f>S144*H144</f>
        <v>0</v>
      </c>
      <c r="AR144" s="548" t="s">
        <v>239</v>
      </c>
      <c r="AT144" s="548" t="s">
        <v>133</v>
      </c>
      <c r="AU144" s="548" t="s">
        <v>85</v>
      </c>
      <c r="AY144" s="543" t="s">
        <v>131</v>
      </c>
      <c r="BE144" s="549">
        <f>IF(N144="základní",J144,0)</f>
        <v>0</v>
      </c>
      <c r="BF144" s="549">
        <f>IF(N144="snížená",J144,0)</f>
        <v>0</v>
      </c>
      <c r="BG144" s="549">
        <f>IF(N144="zákl. přenesená",J144,0)</f>
        <v>0</v>
      </c>
      <c r="BH144" s="549">
        <f>IF(N144="sníž. přenesená",J144,0)</f>
        <v>0</v>
      </c>
      <c r="BI144" s="549">
        <f>IF(N144="nulová",J144,0)</f>
        <v>0</v>
      </c>
      <c r="BJ144" s="543" t="s">
        <v>83</v>
      </c>
      <c r="BK144" s="549">
        <f>ROUND(I144*H144,2)</f>
        <v>0</v>
      </c>
      <c r="BL144" s="543" t="s">
        <v>239</v>
      </c>
      <c r="BM144" s="548" t="s">
        <v>4263</v>
      </c>
    </row>
    <row r="145" spans="2:65" s="539" customFormat="1" ht="26.65" x14ac:dyDescent="0.25">
      <c r="B145" s="540"/>
      <c r="C145" s="714"/>
      <c r="D145" s="764" t="s">
        <v>2681</v>
      </c>
      <c r="E145" s="714"/>
      <c r="F145" s="765" t="s">
        <v>3106</v>
      </c>
      <c r="G145" s="714"/>
      <c r="H145" s="714"/>
      <c r="I145" s="547"/>
      <c r="J145" s="714"/>
      <c r="L145" s="540"/>
      <c r="M145" s="559"/>
      <c r="T145" s="558"/>
      <c r="AT145" s="543" t="s">
        <v>2681</v>
      </c>
      <c r="AU145" s="543" t="s">
        <v>85</v>
      </c>
    </row>
    <row r="146" spans="2:65" s="560" customFormat="1" ht="22.8" customHeight="1" x14ac:dyDescent="0.3">
      <c r="B146" s="567"/>
      <c r="C146" s="755"/>
      <c r="D146" s="756" t="s">
        <v>74</v>
      </c>
      <c r="E146" s="758" t="s">
        <v>3819</v>
      </c>
      <c r="F146" s="758" t="s">
        <v>3820</v>
      </c>
      <c r="G146" s="755"/>
      <c r="H146" s="755"/>
      <c r="I146" s="568"/>
      <c r="J146" s="774">
        <f>BK146</f>
        <v>0</v>
      </c>
      <c r="L146" s="567"/>
      <c r="M146" s="566"/>
      <c r="P146" s="565">
        <f>SUM(P147:P152)</f>
        <v>0</v>
      </c>
      <c r="R146" s="565">
        <f>SUM(R147:R152)</f>
        <v>0.1066</v>
      </c>
      <c r="T146" s="564">
        <f>SUM(T147:T152)</f>
        <v>0</v>
      </c>
      <c r="AR146" s="562" t="s">
        <v>85</v>
      </c>
      <c r="AT146" s="563" t="s">
        <v>74</v>
      </c>
      <c r="AU146" s="563" t="s">
        <v>83</v>
      </c>
      <c r="AY146" s="562" t="s">
        <v>131</v>
      </c>
      <c r="BK146" s="561">
        <f>SUM(BK147:BK152)</f>
        <v>0</v>
      </c>
    </row>
    <row r="147" spans="2:65" s="539" customFormat="1" ht="24.2" customHeight="1" x14ac:dyDescent="0.25">
      <c r="B147" s="557"/>
      <c r="C147" s="759" t="s">
        <v>180</v>
      </c>
      <c r="D147" s="759" t="s">
        <v>133</v>
      </c>
      <c r="E147" s="760" t="s">
        <v>3841</v>
      </c>
      <c r="F147" s="761" t="s">
        <v>3842</v>
      </c>
      <c r="G147" s="762" t="s">
        <v>278</v>
      </c>
      <c r="H147" s="763">
        <v>20</v>
      </c>
      <c r="I147" s="555"/>
      <c r="J147" s="775">
        <f>ROUND(I147*H147,2)</f>
        <v>0</v>
      </c>
      <c r="K147" s="554"/>
      <c r="L147" s="540"/>
      <c r="M147" s="553" t="s">
        <v>3</v>
      </c>
      <c r="N147" s="552" t="s">
        <v>46</v>
      </c>
      <c r="P147" s="551">
        <f>O147*H147</f>
        <v>0</v>
      </c>
      <c r="Q147" s="551">
        <v>4.9300000000000004E-3</v>
      </c>
      <c r="R147" s="551">
        <f>Q147*H147</f>
        <v>9.8600000000000007E-2</v>
      </c>
      <c r="S147" s="551">
        <v>0</v>
      </c>
      <c r="T147" s="550">
        <f>S147*H147</f>
        <v>0</v>
      </c>
      <c r="AR147" s="548" t="s">
        <v>239</v>
      </c>
      <c r="AT147" s="548" t="s">
        <v>133</v>
      </c>
      <c r="AU147" s="548" t="s">
        <v>85</v>
      </c>
      <c r="AY147" s="543" t="s">
        <v>131</v>
      </c>
      <c r="BE147" s="549">
        <f>IF(N147="základní",J147,0)</f>
        <v>0</v>
      </c>
      <c r="BF147" s="549">
        <f>IF(N147="snížená",J147,0)</f>
        <v>0</v>
      </c>
      <c r="BG147" s="549">
        <f>IF(N147="zákl. přenesená",J147,0)</f>
        <v>0</v>
      </c>
      <c r="BH147" s="549">
        <f>IF(N147="sníž. přenesená",J147,0)</f>
        <v>0</v>
      </c>
      <c r="BI147" s="549">
        <f>IF(N147="nulová",J147,0)</f>
        <v>0</v>
      </c>
      <c r="BJ147" s="543" t="s">
        <v>83</v>
      </c>
      <c r="BK147" s="549">
        <f>ROUND(I147*H147,2)</f>
        <v>0</v>
      </c>
      <c r="BL147" s="543" t="s">
        <v>239</v>
      </c>
      <c r="BM147" s="548" t="s">
        <v>4264</v>
      </c>
    </row>
    <row r="148" spans="2:65" s="539" customFormat="1" ht="17.8" x14ac:dyDescent="0.25">
      <c r="B148" s="540"/>
      <c r="C148" s="714"/>
      <c r="D148" s="764" t="s">
        <v>2681</v>
      </c>
      <c r="E148" s="714"/>
      <c r="F148" s="765" t="s">
        <v>3844</v>
      </c>
      <c r="G148" s="714"/>
      <c r="H148" s="714"/>
      <c r="I148" s="547"/>
      <c r="J148" s="714"/>
      <c r="L148" s="540"/>
      <c r="M148" s="559"/>
      <c r="T148" s="558"/>
      <c r="AT148" s="543" t="s">
        <v>2681</v>
      </c>
      <c r="AU148" s="543" t="s">
        <v>85</v>
      </c>
    </row>
    <row r="149" spans="2:65" s="539" customFormat="1" ht="24.2" customHeight="1" x14ac:dyDescent="0.25">
      <c r="B149" s="557"/>
      <c r="C149" s="759" t="s">
        <v>185</v>
      </c>
      <c r="D149" s="759" t="s">
        <v>133</v>
      </c>
      <c r="E149" s="760" t="s">
        <v>3916</v>
      </c>
      <c r="F149" s="761" t="s">
        <v>3917</v>
      </c>
      <c r="G149" s="762" t="s">
        <v>194</v>
      </c>
      <c r="H149" s="763">
        <v>2</v>
      </c>
      <c r="I149" s="555"/>
      <c r="J149" s="775">
        <f>ROUND(I149*H149,2)</f>
        <v>0</v>
      </c>
      <c r="K149" s="554"/>
      <c r="L149" s="540"/>
      <c r="M149" s="553" t="s">
        <v>3</v>
      </c>
      <c r="N149" s="552" t="s">
        <v>46</v>
      </c>
      <c r="P149" s="551">
        <f>O149*H149</f>
        <v>0</v>
      </c>
      <c r="Q149" s="551">
        <v>4.0000000000000001E-3</v>
      </c>
      <c r="R149" s="551">
        <f>Q149*H149</f>
        <v>8.0000000000000002E-3</v>
      </c>
      <c r="S149" s="551">
        <v>0</v>
      </c>
      <c r="T149" s="550">
        <f>S149*H149</f>
        <v>0</v>
      </c>
      <c r="AR149" s="548" t="s">
        <v>239</v>
      </c>
      <c r="AT149" s="548" t="s">
        <v>133</v>
      </c>
      <c r="AU149" s="548" t="s">
        <v>85</v>
      </c>
      <c r="AY149" s="543" t="s">
        <v>131</v>
      </c>
      <c r="BE149" s="549">
        <f>IF(N149="základní",J149,0)</f>
        <v>0</v>
      </c>
      <c r="BF149" s="549">
        <f>IF(N149="snížená",J149,0)</f>
        <v>0</v>
      </c>
      <c r="BG149" s="549">
        <f>IF(N149="zákl. přenesená",J149,0)</f>
        <v>0</v>
      </c>
      <c r="BH149" s="549">
        <f>IF(N149="sníž. přenesená",J149,0)</f>
        <v>0</v>
      </c>
      <c r="BI149" s="549">
        <f>IF(N149="nulová",J149,0)</f>
        <v>0</v>
      </c>
      <c r="BJ149" s="543" t="s">
        <v>83</v>
      </c>
      <c r="BK149" s="549">
        <f>ROUND(I149*H149,2)</f>
        <v>0</v>
      </c>
      <c r="BL149" s="543" t="s">
        <v>239</v>
      </c>
      <c r="BM149" s="548" t="s">
        <v>4265</v>
      </c>
    </row>
    <row r="150" spans="2:65" s="539" customFormat="1" ht="17.8" x14ac:dyDescent="0.25">
      <c r="B150" s="540"/>
      <c r="C150" s="714"/>
      <c r="D150" s="764" t="s">
        <v>2681</v>
      </c>
      <c r="E150" s="714"/>
      <c r="F150" s="765" t="s">
        <v>3919</v>
      </c>
      <c r="G150" s="714"/>
      <c r="H150" s="714"/>
      <c r="I150" s="547"/>
      <c r="J150" s="714"/>
      <c r="L150" s="540"/>
      <c r="M150" s="559"/>
      <c r="T150" s="558"/>
      <c r="AT150" s="543" t="s">
        <v>2681</v>
      </c>
      <c r="AU150" s="543" t="s">
        <v>85</v>
      </c>
    </row>
    <row r="151" spans="2:65" s="539" customFormat="1" ht="24.2" customHeight="1" x14ac:dyDescent="0.25">
      <c r="B151" s="557"/>
      <c r="C151" s="759" t="s">
        <v>149</v>
      </c>
      <c r="D151" s="759" t="s">
        <v>133</v>
      </c>
      <c r="E151" s="760" t="s">
        <v>4180</v>
      </c>
      <c r="F151" s="761" t="s">
        <v>4181</v>
      </c>
      <c r="G151" s="762" t="s">
        <v>148</v>
      </c>
      <c r="H151" s="763">
        <v>0.107</v>
      </c>
      <c r="I151" s="555"/>
      <c r="J151" s="775">
        <f>ROUND(I151*H151,2)</f>
        <v>0</v>
      </c>
      <c r="K151" s="554"/>
      <c r="L151" s="540"/>
      <c r="M151" s="553" t="s">
        <v>3</v>
      </c>
      <c r="N151" s="552" t="s">
        <v>46</v>
      </c>
      <c r="P151" s="551">
        <f>O151*H151</f>
        <v>0</v>
      </c>
      <c r="Q151" s="551">
        <v>0</v>
      </c>
      <c r="R151" s="551">
        <f>Q151*H151</f>
        <v>0</v>
      </c>
      <c r="S151" s="551">
        <v>0</v>
      </c>
      <c r="T151" s="550">
        <f>S151*H151</f>
        <v>0</v>
      </c>
      <c r="AR151" s="548" t="s">
        <v>239</v>
      </c>
      <c r="AT151" s="548" t="s">
        <v>133</v>
      </c>
      <c r="AU151" s="548" t="s">
        <v>85</v>
      </c>
      <c r="AY151" s="543" t="s">
        <v>131</v>
      </c>
      <c r="BE151" s="549">
        <f>IF(N151="základní",J151,0)</f>
        <v>0</v>
      </c>
      <c r="BF151" s="549">
        <f>IF(N151="snížená",J151,0)</f>
        <v>0</v>
      </c>
      <c r="BG151" s="549">
        <f>IF(N151="zákl. přenesená",J151,0)</f>
        <v>0</v>
      </c>
      <c r="BH151" s="549">
        <f>IF(N151="sníž. přenesená",J151,0)</f>
        <v>0</v>
      </c>
      <c r="BI151" s="549">
        <f>IF(N151="nulová",J151,0)</f>
        <v>0</v>
      </c>
      <c r="BJ151" s="543" t="s">
        <v>83</v>
      </c>
      <c r="BK151" s="549">
        <f>ROUND(I151*H151,2)</f>
        <v>0</v>
      </c>
      <c r="BL151" s="543" t="s">
        <v>239</v>
      </c>
      <c r="BM151" s="548" t="s">
        <v>4266</v>
      </c>
    </row>
    <row r="152" spans="2:65" s="539" customFormat="1" ht="26.65" x14ac:dyDescent="0.25">
      <c r="B152" s="540"/>
      <c r="C152" s="714"/>
      <c r="D152" s="764" t="s">
        <v>2681</v>
      </c>
      <c r="E152" s="714"/>
      <c r="F152" s="765" t="s">
        <v>4183</v>
      </c>
      <c r="G152" s="714"/>
      <c r="H152" s="714"/>
      <c r="I152" s="547"/>
      <c r="J152" s="714"/>
      <c r="L152" s="540"/>
      <c r="M152" s="559"/>
      <c r="T152" s="558"/>
      <c r="AT152" s="543" t="s">
        <v>2681</v>
      </c>
      <c r="AU152" s="543" t="s">
        <v>85</v>
      </c>
    </row>
    <row r="153" spans="2:65" s="560" customFormat="1" ht="22.8" customHeight="1" x14ac:dyDescent="0.3">
      <c r="B153" s="567"/>
      <c r="C153" s="755"/>
      <c r="D153" s="756" t="s">
        <v>74</v>
      </c>
      <c r="E153" s="758" t="s">
        <v>827</v>
      </c>
      <c r="F153" s="758" t="s">
        <v>828</v>
      </c>
      <c r="G153" s="755"/>
      <c r="H153" s="755"/>
      <c r="I153" s="568"/>
      <c r="J153" s="774">
        <f>BK153</f>
        <v>0</v>
      </c>
      <c r="L153" s="567"/>
      <c r="M153" s="566"/>
      <c r="P153" s="565">
        <f>SUM(P154:P155)</f>
        <v>0</v>
      </c>
      <c r="R153" s="565">
        <f>SUM(R154:R155)</f>
        <v>0</v>
      </c>
      <c r="T153" s="564">
        <f>SUM(T154:T155)</f>
        <v>0</v>
      </c>
      <c r="AR153" s="562" t="s">
        <v>85</v>
      </c>
      <c r="AT153" s="563" t="s">
        <v>74</v>
      </c>
      <c r="AU153" s="563" t="s">
        <v>83</v>
      </c>
      <c r="AY153" s="562" t="s">
        <v>131</v>
      </c>
      <c r="BK153" s="561">
        <f>SUM(BK154:BK155)</f>
        <v>0</v>
      </c>
    </row>
    <row r="154" spans="2:65" s="539" customFormat="1" ht="37.75" customHeight="1" x14ac:dyDescent="0.25">
      <c r="B154" s="557"/>
      <c r="C154" s="766" t="s">
        <v>169</v>
      </c>
      <c r="D154" s="766" t="s">
        <v>145</v>
      </c>
      <c r="E154" s="767" t="s">
        <v>3182</v>
      </c>
      <c r="F154" s="768" t="s">
        <v>4267</v>
      </c>
      <c r="G154" s="769" t="s">
        <v>3</v>
      </c>
      <c r="H154" s="770">
        <v>1</v>
      </c>
      <c r="I154" s="573"/>
      <c r="J154" s="776">
        <f>ROUND(I154*H154,2)</f>
        <v>0</v>
      </c>
      <c r="K154" s="572"/>
      <c r="L154" s="571"/>
      <c r="M154" s="570" t="s">
        <v>3</v>
      </c>
      <c r="N154" s="569" t="s">
        <v>46</v>
      </c>
      <c r="P154" s="551">
        <f>O154*H154</f>
        <v>0</v>
      </c>
      <c r="Q154" s="551">
        <v>0</v>
      </c>
      <c r="R154" s="551">
        <f>Q154*H154</f>
        <v>0</v>
      </c>
      <c r="S154" s="551">
        <v>0</v>
      </c>
      <c r="T154" s="550">
        <f>S154*H154</f>
        <v>0</v>
      </c>
      <c r="AR154" s="548" t="s">
        <v>245</v>
      </c>
      <c r="AT154" s="548" t="s">
        <v>145</v>
      </c>
      <c r="AU154" s="548" t="s">
        <v>85</v>
      </c>
      <c r="AY154" s="543" t="s">
        <v>131</v>
      </c>
      <c r="BE154" s="549">
        <f>IF(N154="základní",J154,0)</f>
        <v>0</v>
      </c>
      <c r="BF154" s="549">
        <f>IF(N154="snížená",J154,0)</f>
        <v>0</v>
      </c>
      <c r="BG154" s="549">
        <f>IF(N154="zákl. přenesená",J154,0)</f>
        <v>0</v>
      </c>
      <c r="BH154" s="549">
        <f>IF(N154="sníž. přenesená",J154,0)</f>
        <v>0</v>
      </c>
      <c r="BI154" s="549">
        <f>IF(N154="nulová",J154,0)</f>
        <v>0</v>
      </c>
      <c r="BJ154" s="543" t="s">
        <v>83</v>
      </c>
      <c r="BK154" s="549">
        <f>ROUND(I154*H154,2)</f>
        <v>0</v>
      </c>
      <c r="BL154" s="543" t="s">
        <v>239</v>
      </c>
      <c r="BM154" s="548" t="s">
        <v>4268</v>
      </c>
    </row>
    <row r="155" spans="2:65" s="539" customFormat="1" ht="17.8" x14ac:dyDescent="0.25">
      <c r="B155" s="540"/>
      <c r="C155" s="714"/>
      <c r="D155" s="764" t="s">
        <v>2681</v>
      </c>
      <c r="E155" s="714"/>
      <c r="F155" s="765" t="s">
        <v>4269</v>
      </c>
      <c r="G155" s="714"/>
      <c r="H155" s="714"/>
      <c r="I155" s="547"/>
      <c r="J155" s="714"/>
      <c r="L155" s="540"/>
      <c r="M155" s="559"/>
      <c r="T155" s="558"/>
      <c r="AT155" s="543" t="s">
        <v>2681</v>
      </c>
      <c r="AU155" s="543" t="s">
        <v>85</v>
      </c>
    </row>
    <row r="156" spans="2:65" s="560" customFormat="1" ht="22.8" customHeight="1" x14ac:dyDescent="0.3">
      <c r="B156" s="567"/>
      <c r="C156" s="755"/>
      <c r="D156" s="756" t="s">
        <v>74</v>
      </c>
      <c r="E156" s="758" t="s">
        <v>314</v>
      </c>
      <c r="F156" s="758" t="s">
        <v>315</v>
      </c>
      <c r="G156" s="755"/>
      <c r="H156" s="755"/>
      <c r="I156" s="568"/>
      <c r="J156" s="774">
        <f>BK156</f>
        <v>0</v>
      </c>
      <c r="L156" s="567"/>
      <c r="M156" s="566"/>
      <c r="P156" s="565">
        <f>SUM(P157:P162)</f>
        <v>0</v>
      </c>
      <c r="R156" s="565">
        <f>SUM(R157:R162)</f>
        <v>1.6208600000000002</v>
      </c>
      <c r="T156" s="564">
        <f>SUM(T157:T162)</f>
        <v>0</v>
      </c>
      <c r="AR156" s="562" t="s">
        <v>85</v>
      </c>
      <c r="AT156" s="563" t="s">
        <v>74</v>
      </c>
      <c r="AU156" s="563" t="s">
        <v>83</v>
      </c>
      <c r="AY156" s="562" t="s">
        <v>131</v>
      </c>
      <c r="BK156" s="561">
        <f>SUM(BK157:BK162)</f>
        <v>0</v>
      </c>
    </row>
    <row r="157" spans="2:65" s="539" customFormat="1" ht="33" customHeight="1" x14ac:dyDescent="0.25">
      <c r="B157" s="557"/>
      <c r="C157" s="759" t="s">
        <v>205</v>
      </c>
      <c r="D157" s="759" t="s">
        <v>133</v>
      </c>
      <c r="E157" s="760" t="s">
        <v>3353</v>
      </c>
      <c r="F157" s="761" t="s">
        <v>3354</v>
      </c>
      <c r="G157" s="762" t="s">
        <v>278</v>
      </c>
      <c r="H157" s="763">
        <v>120</v>
      </c>
      <c r="I157" s="555"/>
      <c r="J157" s="775">
        <f>ROUND(I157*H157,2)</f>
        <v>0</v>
      </c>
      <c r="K157" s="554"/>
      <c r="L157" s="540"/>
      <c r="M157" s="553" t="s">
        <v>3</v>
      </c>
      <c r="N157" s="552" t="s">
        <v>46</v>
      </c>
      <c r="P157" s="551">
        <f>O157*H157</f>
        <v>0</v>
      </c>
      <c r="Q157" s="551">
        <v>1.3480000000000001E-2</v>
      </c>
      <c r="R157" s="551">
        <f>Q157*H157</f>
        <v>1.6176000000000001</v>
      </c>
      <c r="S157" s="551">
        <v>0</v>
      </c>
      <c r="T157" s="550">
        <f>S157*H157</f>
        <v>0</v>
      </c>
      <c r="AR157" s="548" t="s">
        <v>239</v>
      </c>
      <c r="AT157" s="548" t="s">
        <v>133</v>
      </c>
      <c r="AU157" s="548" t="s">
        <v>85</v>
      </c>
      <c r="AY157" s="543" t="s">
        <v>131</v>
      </c>
      <c r="BE157" s="549">
        <f>IF(N157="základní",J157,0)</f>
        <v>0</v>
      </c>
      <c r="BF157" s="549">
        <f>IF(N157="snížená",J157,0)</f>
        <v>0</v>
      </c>
      <c r="BG157" s="549">
        <f>IF(N157="zákl. přenesená",J157,0)</f>
        <v>0</v>
      </c>
      <c r="BH157" s="549">
        <f>IF(N157="sníž. přenesená",J157,0)</f>
        <v>0</v>
      </c>
      <c r="BI157" s="549">
        <f>IF(N157="nulová",J157,0)</f>
        <v>0</v>
      </c>
      <c r="BJ157" s="543" t="s">
        <v>83</v>
      </c>
      <c r="BK157" s="549">
        <f>ROUND(I157*H157,2)</f>
        <v>0</v>
      </c>
      <c r="BL157" s="543" t="s">
        <v>239</v>
      </c>
      <c r="BM157" s="548" t="s">
        <v>4270</v>
      </c>
    </row>
    <row r="158" spans="2:65" s="539" customFormat="1" ht="17.8" x14ac:dyDescent="0.25">
      <c r="B158" s="540"/>
      <c r="C158" s="714"/>
      <c r="D158" s="764" t="s">
        <v>2681</v>
      </c>
      <c r="E158" s="714"/>
      <c r="F158" s="765" t="s">
        <v>3356</v>
      </c>
      <c r="G158" s="714"/>
      <c r="H158" s="714"/>
      <c r="I158" s="547"/>
      <c r="J158" s="714"/>
      <c r="L158" s="540"/>
      <c r="M158" s="559"/>
      <c r="T158" s="558"/>
      <c r="AT158" s="543" t="s">
        <v>2681</v>
      </c>
      <c r="AU158" s="543" t="s">
        <v>85</v>
      </c>
    </row>
    <row r="159" spans="2:65" s="539" customFormat="1" ht="21.75" customHeight="1" x14ac:dyDescent="0.25">
      <c r="B159" s="557"/>
      <c r="C159" s="759" t="s">
        <v>210</v>
      </c>
      <c r="D159" s="759" t="s">
        <v>133</v>
      </c>
      <c r="E159" s="760" t="s">
        <v>3401</v>
      </c>
      <c r="F159" s="761" t="s">
        <v>3402</v>
      </c>
      <c r="G159" s="762" t="s">
        <v>194</v>
      </c>
      <c r="H159" s="763">
        <v>2</v>
      </c>
      <c r="I159" s="555"/>
      <c r="J159" s="775">
        <f>ROUND(I159*H159,2)</f>
        <v>0</v>
      </c>
      <c r="K159" s="554"/>
      <c r="L159" s="540"/>
      <c r="M159" s="553" t="s">
        <v>3</v>
      </c>
      <c r="N159" s="552" t="s">
        <v>46</v>
      </c>
      <c r="P159" s="551">
        <f>O159*H159</f>
        <v>0</v>
      </c>
      <c r="Q159" s="551">
        <v>1.6299999999999999E-3</v>
      </c>
      <c r="R159" s="551">
        <f>Q159*H159</f>
        <v>3.2599999999999999E-3</v>
      </c>
      <c r="S159" s="551">
        <v>0</v>
      </c>
      <c r="T159" s="550">
        <f>S159*H159</f>
        <v>0</v>
      </c>
      <c r="AR159" s="548" t="s">
        <v>239</v>
      </c>
      <c r="AT159" s="548" t="s">
        <v>133</v>
      </c>
      <c r="AU159" s="548" t="s">
        <v>85</v>
      </c>
      <c r="AY159" s="543" t="s">
        <v>131</v>
      </c>
      <c r="BE159" s="549">
        <f>IF(N159="základní",J159,0)</f>
        <v>0</v>
      </c>
      <c r="BF159" s="549">
        <f>IF(N159="snížená",J159,0)</f>
        <v>0</v>
      </c>
      <c r="BG159" s="549">
        <f>IF(N159="zákl. přenesená",J159,0)</f>
        <v>0</v>
      </c>
      <c r="BH159" s="549">
        <f>IF(N159="sníž. přenesená",J159,0)</f>
        <v>0</v>
      </c>
      <c r="BI159" s="549">
        <f>IF(N159="nulová",J159,0)</f>
        <v>0</v>
      </c>
      <c r="BJ159" s="543" t="s">
        <v>83</v>
      </c>
      <c r="BK159" s="549">
        <f>ROUND(I159*H159,2)</f>
        <v>0</v>
      </c>
      <c r="BL159" s="543" t="s">
        <v>239</v>
      </c>
      <c r="BM159" s="548" t="s">
        <v>4271</v>
      </c>
    </row>
    <row r="160" spans="2:65" s="539" customFormat="1" ht="17.8" x14ac:dyDescent="0.25">
      <c r="B160" s="540"/>
      <c r="C160" s="714"/>
      <c r="D160" s="764" t="s">
        <v>2681</v>
      </c>
      <c r="E160" s="714"/>
      <c r="F160" s="765" t="s">
        <v>3404</v>
      </c>
      <c r="G160" s="714"/>
      <c r="H160" s="714"/>
      <c r="I160" s="547"/>
      <c r="J160" s="714"/>
      <c r="L160" s="540"/>
      <c r="M160" s="559"/>
      <c r="T160" s="558"/>
      <c r="AT160" s="543" t="s">
        <v>2681</v>
      </c>
      <c r="AU160" s="543" t="s">
        <v>85</v>
      </c>
    </row>
    <row r="161" spans="2:65" s="539" customFormat="1" ht="24.2" customHeight="1" x14ac:dyDescent="0.25">
      <c r="B161" s="557"/>
      <c r="C161" s="759" t="s">
        <v>215</v>
      </c>
      <c r="D161" s="759" t="s">
        <v>133</v>
      </c>
      <c r="E161" s="760" t="s">
        <v>3432</v>
      </c>
      <c r="F161" s="761" t="s">
        <v>3433</v>
      </c>
      <c r="G161" s="762" t="s">
        <v>148</v>
      </c>
      <c r="H161" s="763">
        <v>1.621</v>
      </c>
      <c r="I161" s="555"/>
      <c r="J161" s="775">
        <f>ROUND(I161*H161,2)</f>
        <v>0</v>
      </c>
      <c r="K161" s="554"/>
      <c r="L161" s="540"/>
      <c r="M161" s="553" t="s">
        <v>3</v>
      </c>
      <c r="N161" s="552" t="s">
        <v>46</v>
      </c>
      <c r="P161" s="551">
        <f>O161*H161</f>
        <v>0</v>
      </c>
      <c r="Q161" s="551">
        <v>0</v>
      </c>
      <c r="R161" s="551">
        <f>Q161*H161</f>
        <v>0</v>
      </c>
      <c r="S161" s="551">
        <v>0</v>
      </c>
      <c r="T161" s="550">
        <f>S161*H161</f>
        <v>0</v>
      </c>
      <c r="AR161" s="548" t="s">
        <v>239</v>
      </c>
      <c r="AT161" s="548" t="s">
        <v>133</v>
      </c>
      <c r="AU161" s="548" t="s">
        <v>85</v>
      </c>
      <c r="AY161" s="543" t="s">
        <v>131</v>
      </c>
      <c r="BE161" s="549">
        <f>IF(N161="základní",J161,0)</f>
        <v>0</v>
      </c>
      <c r="BF161" s="549">
        <f>IF(N161="snížená",J161,0)</f>
        <v>0</v>
      </c>
      <c r="BG161" s="549">
        <f>IF(N161="zákl. přenesená",J161,0)</f>
        <v>0</v>
      </c>
      <c r="BH161" s="549">
        <f>IF(N161="sníž. přenesená",J161,0)</f>
        <v>0</v>
      </c>
      <c r="BI161" s="549">
        <f>IF(N161="nulová",J161,0)</f>
        <v>0</v>
      </c>
      <c r="BJ161" s="543" t="s">
        <v>83</v>
      </c>
      <c r="BK161" s="549">
        <f>ROUND(I161*H161,2)</f>
        <v>0</v>
      </c>
      <c r="BL161" s="543" t="s">
        <v>239</v>
      </c>
      <c r="BM161" s="548" t="s">
        <v>4272</v>
      </c>
    </row>
    <row r="162" spans="2:65" s="539" customFormat="1" ht="26.65" x14ac:dyDescent="0.25">
      <c r="B162" s="540"/>
      <c r="C162" s="714"/>
      <c r="D162" s="764" t="s">
        <v>2681</v>
      </c>
      <c r="E162" s="714"/>
      <c r="F162" s="765" t="s">
        <v>3435</v>
      </c>
      <c r="G162" s="714"/>
      <c r="H162" s="714"/>
      <c r="I162" s="547"/>
      <c r="J162" s="714"/>
      <c r="L162" s="540"/>
      <c r="M162" s="559"/>
      <c r="T162" s="558"/>
      <c r="AT162" s="543" t="s">
        <v>2681</v>
      </c>
      <c r="AU162" s="543" t="s">
        <v>85</v>
      </c>
    </row>
    <row r="163" spans="2:65" s="560" customFormat="1" ht="22.8" customHeight="1" x14ac:dyDescent="0.3">
      <c r="B163" s="567"/>
      <c r="C163" s="755"/>
      <c r="D163" s="756" t="s">
        <v>74</v>
      </c>
      <c r="E163" s="758" t="s">
        <v>361</v>
      </c>
      <c r="F163" s="758" t="s">
        <v>362</v>
      </c>
      <c r="G163" s="755"/>
      <c r="H163" s="755"/>
      <c r="I163" s="568"/>
      <c r="J163" s="774">
        <f>BK163</f>
        <v>0</v>
      </c>
      <c r="L163" s="567"/>
      <c r="M163" s="566"/>
      <c r="P163" s="565">
        <f>SUM(P164:P169)</f>
        <v>0</v>
      </c>
      <c r="R163" s="565">
        <f>SUM(R164:R169)</f>
        <v>1.32E-2</v>
      </c>
      <c r="T163" s="564">
        <f>SUM(T164:T169)</f>
        <v>0</v>
      </c>
      <c r="AR163" s="562" t="s">
        <v>85</v>
      </c>
      <c r="AT163" s="563" t="s">
        <v>74</v>
      </c>
      <c r="AU163" s="563" t="s">
        <v>83</v>
      </c>
      <c r="AY163" s="562" t="s">
        <v>131</v>
      </c>
      <c r="BK163" s="561">
        <f>SUM(BK164:BK169)</f>
        <v>0</v>
      </c>
    </row>
    <row r="164" spans="2:65" s="539" customFormat="1" ht="24.2" customHeight="1" x14ac:dyDescent="0.25">
      <c r="B164" s="557"/>
      <c r="C164" s="759" t="s">
        <v>221</v>
      </c>
      <c r="D164" s="759" t="s">
        <v>133</v>
      </c>
      <c r="E164" s="760" t="s">
        <v>3668</v>
      </c>
      <c r="F164" s="761" t="s">
        <v>3669</v>
      </c>
      <c r="G164" s="762" t="s">
        <v>1164</v>
      </c>
      <c r="H164" s="763">
        <v>220</v>
      </c>
      <c r="I164" s="555"/>
      <c r="J164" s="775">
        <f>ROUND(I164*H164,2)</f>
        <v>0</v>
      </c>
      <c r="K164" s="554"/>
      <c r="L164" s="540"/>
      <c r="M164" s="553" t="s">
        <v>3</v>
      </c>
      <c r="N164" s="552" t="s">
        <v>46</v>
      </c>
      <c r="P164" s="551">
        <f>O164*H164</f>
        <v>0</v>
      </c>
      <c r="Q164" s="551">
        <v>6.0000000000000002E-5</v>
      </c>
      <c r="R164" s="551">
        <f>Q164*H164</f>
        <v>1.32E-2</v>
      </c>
      <c r="S164" s="551">
        <v>0</v>
      </c>
      <c r="T164" s="550">
        <f>S164*H164</f>
        <v>0</v>
      </c>
      <c r="AR164" s="548" t="s">
        <v>239</v>
      </c>
      <c r="AT164" s="548" t="s">
        <v>133</v>
      </c>
      <c r="AU164" s="548" t="s">
        <v>85</v>
      </c>
      <c r="AY164" s="543" t="s">
        <v>131</v>
      </c>
      <c r="BE164" s="549">
        <f>IF(N164="základní",J164,0)</f>
        <v>0</v>
      </c>
      <c r="BF164" s="549">
        <f>IF(N164="snížená",J164,0)</f>
        <v>0</v>
      </c>
      <c r="BG164" s="549">
        <f>IF(N164="zákl. přenesená",J164,0)</f>
        <v>0</v>
      </c>
      <c r="BH164" s="549">
        <f>IF(N164="sníž. přenesená",J164,0)</f>
        <v>0</v>
      </c>
      <c r="BI164" s="549">
        <f>IF(N164="nulová",J164,0)</f>
        <v>0</v>
      </c>
      <c r="BJ164" s="543" t="s">
        <v>83</v>
      </c>
      <c r="BK164" s="549">
        <f>ROUND(I164*H164,2)</f>
        <v>0</v>
      </c>
      <c r="BL164" s="543" t="s">
        <v>239</v>
      </c>
      <c r="BM164" s="548" t="s">
        <v>4273</v>
      </c>
    </row>
    <row r="165" spans="2:65" s="539" customFormat="1" ht="17.8" x14ac:dyDescent="0.25">
      <c r="B165" s="540"/>
      <c r="C165" s="714"/>
      <c r="D165" s="764" t="s">
        <v>2681</v>
      </c>
      <c r="E165" s="714"/>
      <c r="F165" s="765" t="s">
        <v>3671</v>
      </c>
      <c r="G165" s="714"/>
      <c r="H165" s="714"/>
      <c r="I165" s="547"/>
      <c r="J165" s="714"/>
      <c r="L165" s="540"/>
      <c r="M165" s="559"/>
      <c r="T165" s="558"/>
      <c r="AT165" s="543" t="s">
        <v>2681</v>
      </c>
      <c r="AU165" s="543" t="s">
        <v>85</v>
      </c>
    </row>
    <row r="166" spans="2:65" s="539" customFormat="1" ht="24.2" customHeight="1" x14ac:dyDescent="0.25">
      <c r="B166" s="557"/>
      <c r="C166" s="766" t="s">
        <v>228</v>
      </c>
      <c r="D166" s="766" t="s">
        <v>145</v>
      </c>
      <c r="E166" s="767" t="s">
        <v>3673</v>
      </c>
      <c r="F166" s="768" t="s">
        <v>3674</v>
      </c>
      <c r="G166" s="769" t="s">
        <v>201</v>
      </c>
      <c r="H166" s="770">
        <v>1</v>
      </c>
      <c r="I166" s="573"/>
      <c r="J166" s="776">
        <f>ROUND(I166*H166,2)</f>
        <v>0</v>
      </c>
      <c r="K166" s="572"/>
      <c r="L166" s="571"/>
      <c r="M166" s="570" t="s">
        <v>3</v>
      </c>
      <c r="N166" s="569" t="s">
        <v>46</v>
      </c>
      <c r="P166" s="551">
        <f>O166*H166</f>
        <v>0</v>
      </c>
      <c r="Q166" s="551">
        <v>0</v>
      </c>
      <c r="R166" s="551">
        <f>Q166*H166</f>
        <v>0</v>
      </c>
      <c r="S166" s="551">
        <v>0</v>
      </c>
      <c r="T166" s="550">
        <f>S166*H166</f>
        <v>0</v>
      </c>
      <c r="AR166" s="548" t="s">
        <v>245</v>
      </c>
      <c r="AT166" s="548" t="s">
        <v>145</v>
      </c>
      <c r="AU166" s="548" t="s">
        <v>85</v>
      </c>
      <c r="AY166" s="543" t="s">
        <v>131</v>
      </c>
      <c r="BE166" s="549">
        <f>IF(N166="základní",J166,0)</f>
        <v>0</v>
      </c>
      <c r="BF166" s="549">
        <f>IF(N166="snížená",J166,0)</f>
        <v>0</v>
      </c>
      <c r="BG166" s="549">
        <f>IF(N166="zákl. přenesená",J166,0)</f>
        <v>0</v>
      </c>
      <c r="BH166" s="549">
        <f>IF(N166="sníž. přenesená",J166,0)</f>
        <v>0</v>
      </c>
      <c r="BI166" s="549">
        <f>IF(N166="nulová",J166,0)</f>
        <v>0</v>
      </c>
      <c r="BJ166" s="543" t="s">
        <v>83</v>
      </c>
      <c r="BK166" s="549">
        <f>ROUND(I166*H166,2)</f>
        <v>0</v>
      </c>
      <c r="BL166" s="543" t="s">
        <v>239</v>
      </c>
      <c r="BM166" s="548" t="s">
        <v>4274</v>
      </c>
    </row>
    <row r="167" spans="2:65" s="539" customFormat="1" x14ac:dyDescent="0.25">
      <c r="B167" s="540"/>
      <c r="C167" s="714"/>
      <c r="D167" s="764" t="s">
        <v>2681</v>
      </c>
      <c r="E167" s="714"/>
      <c r="F167" s="765" t="s">
        <v>3676</v>
      </c>
      <c r="G167" s="714"/>
      <c r="H167" s="714"/>
      <c r="I167" s="547"/>
      <c r="J167" s="714"/>
      <c r="L167" s="540"/>
      <c r="M167" s="559"/>
      <c r="T167" s="558"/>
      <c r="AT167" s="543" t="s">
        <v>2681</v>
      </c>
      <c r="AU167" s="543" t="s">
        <v>85</v>
      </c>
    </row>
    <row r="168" spans="2:65" s="539" customFormat="1" ht="24.2" customHeight="1" x14ac:dyDescent="0.25">
      <c r="B168" s="557"/>
      <c r="C168" s="759" t="s">
        <v>9</v>
      </c>
      <c r="D168" s="759" t="s">
        <v>133</v>
      </c>
      <c r="E168" s="760" t="s">
        <v>443</v>
      </c>
      <c r="F168" s="761" t="s">
        <v>3687</v>
      </c>
      <c r="G168" s="762" t="s">
        <v>148</v>
      </c>
      <c r="H168" s="763">
        <v>1.2999999999999999E-2</v>
      </c>
      <c r="I168" s="555"/>
      <c r="J168" s="775">
        <f>ROUND(I168*H168,2)</f>
        <v>0</v>
      </c>
      <c r="K168" s="554"/>
      <c r="L168" s="540"/>
      <c r="M168" s="553" t="s">
        <v>3</v>
      </c>
      <c r="N168" s="552" t="s">
        <v>46</v>
      </c>
      <c r="P168" s="551">
        <f>O168*H168</f>
        <v>0</v>
      </c>
      <c r="Q168" s="551">
        <v>0</v>
      </c>
      <c r="R168" s="551">
        <f>Q168*H168</f>
        <v>0</v>
      </c>
      <c r="S168" s="551">
        <v>0</v>
      </c>
      <c r="T168" s="550">
        <f>S168*H168</f>
        <v>0</v>
      </c>
      <c r="AR168" s="548" t="s">
        <v>239</v>
      </c>
      <c r="AT168" s="548" t="s">
        <v>133</v>
      </c>
      <c r="AU168" s="548" t="s">
        <v>85</v>
      </c>
      <c r="AY168" s="543" t="s">
        <v>131</v>
      </c>
      <c r="BE168" s="549">
        <f>IF(N168="základní",J168,0)</f>
        <v>0</v>
      </c>
      <c r="BF168" s="549">
        <f>IF(N168="snížená",J168,0)</f>
        <v>0</v>
      </c>
      <c r="BG168" s="549">
        <f>IF(N168="zákl. přenesená",J168,0)</f>
        <v>0</v>
      </c>
      <c r="BH168" s="549">
        <f>IF(N168="sníž. přenesená",J168,0)</f>
        <v>0</v>
      </c>
      <c r="BI168" s="549">
        <f>IF(N168="nulová",J168,0)</f>
        <v>0</v>
      </c>
      <c r="BJ168" s="543" t="s">
        <v>83</v>
      </c>
      <c r="BK168" s="549">
        <f>ROUND(I168*H168,2)</f>
        <v>0</v>
      </c>
      <c r="BL168" s="543" t="s">
        <v>239</v>
      </c>
      <c r="BM168" s="548" t="s">
        <v>4275</v>
      </c>
    </row>
    <row r="169" spans="2:65" s="539" customFormat="1" ht="26.65" x14ac:dyDescent="0.25">
      <c r="B169" s="540"/>
      <c r="C169" s="714"/>
      <c r="D169" s="764" t="s">
        <v>2681</v>
      </c>
      <c r="E169" s="714"/>
      <c r="F169" s="765" t="s">
        <v>444</v>
      </c>
      <c r="G169" s="714"/>
      <c r="H169" s="714"/>
      <c r="I169" s="547"/>
      <c r="J169" s="714"/>
      <c r="L169" s="540"/>
      <c r="M169" s="559"/>
      <c r="T169" s="558"/>
      <c r="AT169" s="543" t="s">
        <v>2681</v>
      </c>
      <c r="AU169" s="543" t="s">
        <v>85</v>
      </c>
    </row>
    <row r="170" spans="2:65" s="560" customFormat="1" ht="22.8" customHeight="1" x14ac:dyDescent="0.3">
      <c r="B170" s="567"/>
      <c r="C170" s="755"/>
      <c r="D170" s="756" t="s">
        <v>74</v>
      </c>
      <c r="E170" s="758" t="s">
        <v>3689</v>
      </c>
      <c r="F170" s="758" t="s">
        <v>3690</v>
      </c>
      <c r="G170" s="755"/>
      <c r="H170" s="755"/>
      <c r="I170" s="568"/>
      <c r="J170" s="774">
        <f>BK170</f>
        <v>0</v>
      </c>
      <c r="L170" s="567"/>
      <c r="M170" s="566"/>
      <c r="P170" s="565">
        <f>SUM(P171:P176)</f>
        <v>0</v>
      </c>
      <c r="R170" s="565">
        <f>SUM(R171:R176)</f>
        <v>0</v>
      </c>
      <c r="T170" s="564">
        <f>SUM(T171:T176)</f>
        <v>0</v>
      </c>
      <c r="AR170" s="562" t="s">
        <v>85</v>
      </c>
      <c r="AT170" s="563" t="s">
        <v>74</v>
      </c>
      <c r="AU170" s="563" t="s">
        <v>83</v>
      </c>
      <c r="AY170" s="562" t="s">
        <v>131</v>
      </c>
      <c r="BK170" s="561">
        <f>SUM(BK171:BK176)</f>
        <v>0</v>
      </c>
    </row>
    <row r="171" spans="2:65" s="539" customFormat="1" ht="24.2" customHeight="1" x14ac:dyDescent="0.25">
      <c r="B171" s="557"/>
      <c r="C171" s="759" t="s">
        <v>239</v>
      </c>
      <c r="D171" s="759" t="s">
        <v>133</v>
      </c>
      <c r="E171" s="760" t="s">
        <v>3692</v>
      </c>
      <c r="F171" s="761" t="s">
        <v>3693</v>
      </c>
      <c r="G171" s="762" t="s">
        <v>278</v>
      </c>
      <c r="H171" s="763">
        <v>20</v>
      </c>
      <c r="I171" s="555"/>
      <c r="J171" s="775">
        <f>ROUND(I171*H171,2)</f>
        <v>0</v>
      </c>
      <c r="K171" s="554"/>
      <c r="L171" s="540"/>
      <c r="M171" s="553" t="s">
        <v>3</v>
      </c>
      <c r="N171" s="552" t="s">
        <v>46</v>
      </c>
      <c r="P171" s="551">
        <f>O171*H171</f>
        <v>0</v>
      </c>
      <c r="Q171" s="551">
        <v>0</v>
      </c>
      <c r="R171" s="551">
        <f>Q171*H171</f>
        <v>0</v>
      </c>
      <c r="S171" s="551">
        <v>0</v>
      </c>
      <c r="T171" s="550">
        <f>S171*H171</f>
        <v>0</v>
      </c>
      <c r="AR171" s="548" t="s">
        <v>239</v>
      </c>
      <c r="AT171" s="548" t="s">
        <v>133</v>
      </c>
      <c r="AU171" s="548" t="s">
        <v>85</v>
      </c>
      <c r="AY171" s="543" t="s">
        <v>131</v>
      </c>
      <c r="BE171" s="549">
        <f>IF(N171="základní",J171,0)</f>
        <v>0</v>
      </c>
      <c r="BF171" s="549">
        <f>IF(N171="snížená",J171,0)</f>
        <v>0</v>
      </c>
      <c r="BG171" s="549">
        <f>IF(N171="zákl. přenesená",J171,0)</f>
        <v>0</v>
      </c>
      <c r="BH171" s="549">
        <f>IF(N171="sníž. přenesená",J171,0)</f>
        <v>0</v>
      </c>
      <c r="BI171" s="549">
        <f>IF(N171="nulová",J171,0)</f>
        <v>0</v>
      </c>
      <c r="BJ171" s="543" t="s">
        <v>83</v>
      </c>
      <c r="BK171" s="549">
        <f>ROUND(I171*H171,2)</f>
        <v>0</v>
      </c>
      <c r="BL171" s="543" t="s">
        <v>239</v>
      </c>
      <c r="BM171" s="548" t="s">
        <v>4276</v>
      </c>
    </row>
    <row r="172" spans="2:65" s="539" customFormat="1" ht="17.8" x14ac:dyDescent="0.25">
      <c r="B172" s="540"/>
      <c r="C172" s="714"/>
      <c r="D172" s="764" t="s">
        <v>2681</v>
      </c>
      <c r="E172" s="714"/>
      <c r="F172" s="765" t="s">
        <v>3695</v>
      </c>
      <c r="G172" s="714"/>
      <c r="H172" s="714"/>
      <c r="I172" s="547"/>
      <c r="J172" s="714"/>
      <c r="L172" s="540"/>
      <c r="M172" s="559"/>
      <c r="T172" s="558"/>
      <c r="AT172" s="543" t="s">
        <v>2681</v>
      </c>
      <c r="AU172" s="543" t="s">
        <v>85</v>
      </c>
    </row>
    <row r="173" spans="2:65" s="539" customFormat="1" ht="24.2" customHeight="1" x14ac:dyDescent="0.25">
      <c r="B173" s="557"/>
      <c r="C173" s="759" t="s">
        <v>248</v>
      </c>
      <c r="D173" s="759" t="s">
        <v>133</v>
      </c>
      <c r="E173" s="760" t="s">
        <v>3697</v>
      </c>
      <c r="F173" s="761" t="s">
        <v>3698</v>
      </c>
      <c r="G173" s="762" t="s">
        <v>278</v>
      </c>
      <c r="H173" s="763">
        <v>120</v>
      </c>
      <c r="I173" s="555"/>
      <c r="J173" s="775">
        <f>ROUND(I173*H173,2)</f>
        <v>0</v>
      </c>
      <c r="K173" s="554"/>
      <c r="L173" s="540"/>
      <c r="M173" s="553" t="s">
        <v>3</v>
      </c>
      <c r="N173" s="552" t="s">
        <v>46</v>
      </c>
      <c r="P173" s="551">
        <f>O173*H173</f>
        <v>0</v>
      </c>
      <c r="Q173" s="551">
        <v>0</v>
      </c>
      <c r="R173" s="551">
        <f>Q173*H173</f>
        <v>0</v>
      </c>
      <c r="S173" s="551">
        <v>0</v>
      </c>
      <c r="T173" s="550">
        <f>S173*H173</f>
        <v>0</v>
      </c>
      <c r="AR173" s="548" t="s">
        <v>239</v>
      </c>
      <c r="AT173" s="548" t="s">
        <v>133</v>
      </c>
      <c r="AU173" s="548" t="s">
        <v>85</v>
      </c>
      <c r="AY173" s="543" t="s">
        <v>131</v>
      </c>
      <c r="BE173" s="549">
        <f>IF(N173="základní",J173,0)</f>
        <v>0</v>
      </c>
      <c r="BF173" s="549">
        <f>IF(N173="snížená",J173,0)</f>
        <v>0</v>
      </c>
      <c r="BG173" s="549">
        <f>IF(N173="zákl. přenesená",J173,0)</f>
        <v>0</v>
      </c>
      <c r="BH173" s="549">
        <f>IF(N173="sníž. přenesená",J173,0)</f>
        <v>0</v>
      </c>
      <c r="BI173" s="549">
        <f>IF(N173="nulová",J173,0)</f>
        <v>0</v>
      </c>
      <c r="BJ173" s="543" t="s">
        <v>83</v>
      </c>
      <c r="BK173" s="549">
        <f>ROUND(I173*H173,2)</f>
        <v>0</v>
      </c>
      <c r="BL173" s="543" t="s">
        <v>239</v>
      </c>
      <c r="BM173" s="548" t="s">
        <v>4277</v>
      </c>
    </row>
    <row r="174" spans="2:65" s="539" customFormat="1" ht="26.65" x14ac:dyDescent="0.25">
      <c r="B174" s="540"/>
      <c r="C174" s="714"/>
      <c r="D174" s="764" t="s">
        <v>2681</v>
      </c>
      <c r="E174" s="714"/>
      <c r="F174" s="765" t="s">
        <v>3700</v>
      </c>
      <c r="G174" s="714"/>
      <c r="H174" s="714"/>
      <c r="I174" s="547"/>
      <c r="J174" s="714"/>
      <c r="L174" s="540"/>
      <c r="M174" s="559"/>
      <c r="T174" s="558"/>
      <c r="AT174" s="543" t="s">
        <v>2681</v>
      </c>
      <c r="AU174" s="543" t="s">
        <v>85</v>
      </c>
    </row>
    <row r="175" spans="2:65" s="539" customFormat="1" ht="24.2" customHeight="1" x14ac:dyDescent="0.25">
      <c r="B175" s="557"/>
      <c r="C175" s="759" t="s">
        <v>254</v>
      </c>
      <c r="D175" s="759" t="s">
        <v>133</v>
      </c>
      <c r="E175" s="760" t="s">
        <v>3712</v>
      </c>
      <c r="F175" s="761" t="s">
        <v>3713</v>
      </c>
      <c r="G175" s="762" t="s">
        <v>278</v>
      </c>
      <c r="H175" s="763">
        <v>20</v>
      </c>
      <c r="I175" s="555"/>
      <c r="J175" s="775">
        <f>ROUND(I175*H175,2)</f>
        <v>0</v>
      </c>
      <c r="K175" s="554"/>
      <c r="L175" s="540"/>
      <c r="M175" s="553" t="s">
        <v>3</v>
      </c>
      <c r="N175" s="552" t="s">
        <v>46</v>
      </c>
      <c r="P175" s="551">
        <f>O175*H175</f>
        <v>0</v>
      </c>
      <c r="Q175" s="551">
        <v>0</v>
      </c>
      <c r="R175" s="551">
        <f>Q175*H175</f>
        <v>0</v>
      </c>
      <c r="S175" s="551">
        <v>0</v>
      </c>
      <c r="T175" s="550">
        <f>S175*H175</f>
        <v>0</v>
      </c>
      <c r="AR175" s="548" t="s">
        <v>239</v>
      </c>
      <c r="AT175" s="548" t="s">
        <v>133</v>
      </c>
      <c r="AU175" s="548" t="s">
        <v>85</v>
      </c>
      <c r="AY175" s="543" t="s">
        <v>131</v>
      </c>
      <c r="BE175" s="549">
        <f>IF(N175="základní",J175,0)</f>
        <v>0</v>
      </c>
      <c r="BF175" s="549">
        <f>IF(N175="snížená",J175,0)</f>
        <v>0</v>
      </c>
      <c r="BG175" s="549">
        <f>IF(N175="zákl. přenesená",J175,0)</f>
        <v>0</v>
      </c>
      <c r="BH175" s="549">
        <f>IF(N175="sníž. přenesená",J175,0)</f>
        <v>0</v>
      </c>
      <c r="BI175" s="549">
        <f>IF(N175="nulová",J175,0)</f>
        <v>0</v>
      </c>
      <c r="BJ175" s="543" t="s">
        <v>83</v>
      </c>
      <c r="BK175" s="549">
        <f>ROUND(I175*H175,2)</f>
        <v>0</v>
      </c>
      <c r="BL175" s="543" t="s">
        <v>239</v>
      </c>
      <c r="BM175" s="548" t="s">
        <v>4278</v>
      </c>
    </row>
    <row r="176" spans="2:65" s="539" customFormat="1" ht="17.8" x14ac:dyDescent="0.25">
      <c r="B176" s="540"/>
      <c r="C176" s="714"/>
      <c r="D176" s="764" t="s">
        <v>2681</v>
      </c>
      <c r="E176" s="714"/>
      <c r="F176" s="765" t="s">
        <v>3715</v>
      </c>
      <c r="G176" s="714"/>
      <c r="H176" s="714"/>
      <c r="I176" s="547"/>
      <c r="J176" s="714"/>
      <c r="L176" s="540"/>
      <c r="M176" s="546"/>
      <c r="N176" s="545"/>
      <c r="O176" s="545"/>
      <c r="P176" s="545"/>
      <c r="Q176" s="545"/>
      <c r="R176" s="545"/>
      <c r="S176" s="545"/>
      <c r="T176" s="544"/>
      <c r="AT176" s="543" t="s">
        <v>2681</v>
      </c>
      <c r="AU176" s="543" t="s">
        <v>85</v>
      </c>
    </row>
    <row r="177" spans="2:12" s="539" customFormat="1" ht="6.9" customHeight="1" x14ac:dyDescent="0.25">
      <c r="B177" s="542"/>
      <c r="C177" s="741"/>
      <c r="D177" s="741"/>
      <c r="E177" s="741"/>
      <c r="F177" s="741"/>
      <c r="G177" s="741"/>
      <c r="H177" s="741"/>
      <c r="I177" s="541"/>
      <c r="J177" s="741"/>
      <c r="K177" s="541"/>
      <c r="L177" s="540"/>
    </row>
    <row r="178" spans="2:12" x14ac:dyDescent="0.25">
      <c r="C178" s="709"/>
      <c r="D178" s="709"/>
      <c r="E178" s="709"/>
      <c r="F178" s="709"/>
      <c r="G178" s="709"/>
      <c r="H178" s="709"/>
    </row>
  </sheetData>
  <sheetProtection algorithmName="SHA-512" hashValue="a+fH/yGzlexIwXtcMekJ1ShSEbKdUklngSQht2eLzsmyxigO5dmH04GxZgSCO1FjpN5EHKjZhoeBnp7SOm5tuw==" saltValue="9XhxSOfckBNxAliEcXmDqg==" spinCount="100000" sheet="1" objects="1" scenarios="1"/>
  <autoFilter ref="C132:K176" xr:uid="{00000000-0009-0000-0000-000006000000}"/>
  <mergeCells count="14">
    <mergeCell ref="E123:H123"/>
    <mergeCell ref="E125:H125"/>
    <mergeCell ref="E87:H87"/>
    <mergeCell ref="D107:F107"/>
    <mergeCell ref="D108:F108"/>
    <mergeCell ref="D109:F109"/>
    <mergeCell ref="D110:F110"/>
    <mergeCell ref="D111:F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798D-EC38-449F-A95C-4FBC9F072528}">
  <dimension ref="B1:BM289"/>
  <sheetViews>
    <sheetView workbookViewId="0">
      <selection activeCell="F7" sqref="F7"/>
    </sheetView>
  </sheetViews>
  <sheetFormatPr defaultRowHeight="10.3" x14ac:dyDescent="0.25"/>
  <cols>
    <col min="1" max="1" width="8.33203125" customWidth="1"/>
    <col min="2" max="2" width="1.109375" customWidth="1"/>
    <col min="3" max="3" width="5.4414062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3" max="13" width="10.7773437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1" spans="2:65" s="1" customFormat="1" ht="22.95" customHeight="1" x14ac:dyDescent="0.35">
      <c r="B1" s="26"/>
      <c r="C1" s="525" t="s">
        <v>128</v>
      </c>
      <c r="D1" s="490"/>
      <c r="E1" s="490"/>
      <c r="F1" s="490"/>
      <c r="G1" s="490"/>
      <c r="H1" s="490"/>
      <c r="J1" s="842">
        <f>J2</f>
        <v>0</v>
      </c>
      <c r="K1" s="490"/>
      <c r="L1" s="26"/>
      <c r="M1" s="44"/>
      <c r="N1" s="36"/>
      <c r="O1" s="36"/>
      <c r="P1" s="94" t="e">
        <f>#REF!+#REF!+#REF!+#REF!+P2</f>
        <v>#REF!</v>
      </c>
      <c r="Q1" s="36"/>
      <c r="R1" s="94" t="e">
        <f>#REF!+#REF!+#REF!+#REF!+R2</f>
        <v>#REF!</v>
      </c>
      <c r="S1" s="36"/>
      <c r="T1" s="95" t="e">
        <f>#REF!+#REF!+#REF!+#REF!+T2</f>
        <v>#REF!</v>
      </c>
      <c r="AT1" s="17" t="s">
        <v>74</v>
      </c>
      <c r="AU1" s="17" t="s">
        <v>98</v>
      </c>
      <c r="BK1" s="96" t="e">
        <f>#REF!+#REF!+#REF!+#REF!+BK2</f>
        <v>#REF!</v>
      </c>
    </row>
    <row r="2" spans="2:65" s="11" customFormat="1" ht="25.95" customHeight="1" x14ac:dyDescent="0.35">
      <c r="B2" s="97"/>
      <c r="C2" s="787"/>
      <c r="D2" s="788" t="s">
        <v>74</v>
      </c>
      <c r="E2" s="789" t="s">
        <v>481</v>
      </c>
      <c r="F2" s="789" t="s">
        <v>1836</v>
      </c>
      <c r="G2" s="790"/>
      <c r="H2" s="790"/>
      <c r="I2" s="451"/>
      <c r="J2" s="843">
        <f>SUM(J3,J84,J128,J209,J211,J213,J218)</f>
        <v>0</v>
      </c>
      <c r="K2" s="844"/>
      <c r="L2" s="97"/>
      <c r="M2" s="101"/>
      <c r="P2" s="102" t="e">
        <f>P3+#REF!+P209+P211+P213+P218</f>
        <v>#REF!</v>
      </c>
      <c r="R2" s="102" t="e">
        <f>R3+#REF!+R209+R211+R213+R218</f>
        <v>#REF!</v>
      </c>
      <c r="T2" s="103" t="e">
        <f>T3+#REF!+T209+T211+T213+T218</f>
        <v>#REF!</v>
      </c>
      <c r="AR2" s="98" t="s">
        <v>171</v>
      </c>
      <c r="AT2" s="104" t="s">
        <v>74</v>
      </c>
      <c r="AU2" s="104" t="s">
        <v>75</v>
      </c>
      <c r="AY2" s="98" t="s">
        <v>131</v>
      </c>
      <c r="BK2" s="105" t="e">
        <f>BK3+#REF!+BK209+BK211+BK213+BK218</f>
        <v>#REF!</v>
      </c>
    </row>
    <row r="3" spans="2:65" s="11" customFormat="1" ht="22.95" customHeight="1" x14ac:dyDescent="0.3">
      <c r="B3" s="97"/>
      <c r="C3" s="791"/>
      <c r="D3" s="792" t="s">
        <v>74</v>
      </c>
      <c r="E3" s="793" t="s">
        <v>1837</v>
      </c>
      <c r="F3" s="793" t="s">
        <v>1838</v>
      </c>
      <c r="G3" s="787"/>
      <c r="H3" s="787"/>
      <c r="I3" s="291"/>
      <c r="J3" s="845">
        <f>SUM(J4:J83)</f>
        <v>0</v>
      </c>
      <c r="K3" s="844"/>
      <c r="L3" s="97"/>
      <c r="M3" s="101"/>
      <c r="P3" s="102">
        <f>SUM(P5:P17)</f>
        <v>0</v>
      </c>
      <c r="R3" s="102">
        <f>SUM(R5:R17)</f>
        <v>0</v>
      </c>
      <c r="T3" s="103">
        <f>SUM(T5:T17)</f>
        <v>0</v>
      </c>
      <c r="AR3" s="98" t="s">
        <v>171</v>
      </c>
      <c r="AT3" s="104" t="s">
        <v>74</v>
      </c>
      <c r="AU3" s="104" t="s">
        <v>83</v>
      </c>
      <c r="AY3" s="98" t="s">
        <v>131</v>
      </c>
      <c r="BK3" s="105">
        <f>SUM(BK5:BK17)</f>
        <v>0</v>
      </c>
    </row>
    <row r="4" spans="2:65" s="11" customFormat="1" ht="15.45" x14ac:dyDescent="0.25">
      <c r="B4" s="97"/>
      <c r="C4" s="794"/>
      <c r="D4" s="795" t="s">
        <v>74</v>
      </c>
      <c r="E4" s="796" t="s">
        <v>1839</v>
      </c>
      <c r="F4" s="796" t="s">
        <v>1840</v>
      </c>
      <c r="G4" s="797"/>
      <c r="H4" s="797"/>
      <c r="I4" s="292"/>
      <c r="J4" s="846"/>
      <c r="K4" s="847"/>
      <c r="L4" s="97"/>
      <c r="M4" s="101"/>
      <c r="P4" s="102"/>
      <c r="R4" s="102"/>
      <c r="T4" s="103"/>
      <c r="AR4" s="98"/>
      <c r="AT4" s="104"/>
      <c r="AU4" s="104"/>
      <c r="AY4" s="98"/>
      <c r="BK4" s="105"/>
    </row>
    <row r="5" spans="2:65" s="1" customFormat="1" ht="16.5" customHeight="1" x14ac:dyDescent="0.25">
      <c r="B5" s="108"/>
      <c r="C5" s="798">
        <v>1</v>
      </c>
      <c r="D5" s="798" t="s">
        <v>133</v>
      </c>
      <c r="E5" s="799" t="s">
        <v>1841</v>
      </c>
      <c r="F5" s="800" t="s">
        <v>1842</v>
      </c>
      <c r="G5" s="801" t="s">
        <v>1112</v>
      </c>
      <c r="H5" s="802">
        <v>2</v>
      </c>
      <c r="I5" s="316"/>
      <c r="J5" s="848">
        <f>ROUND(I5*H5,2)</f>
        <v>0</v>
      </c>
      <c r="K5" s="849" t="s">
        <v>137</v>
      </c>
      <c r="L5" s="26"/>
      <c r="M5" s="115" t="s">
        <v>3</v>
      </c>
      <c r="N5" s="116" t="s">
        <v>46</v>
      </c>
      <c r="O5" s="117">
        <v>0</v>
      </c>
      <c r="P5" s="117">
        <f>O5*H5</f>
        <v>0</v>
      </c>
      <c r="Q5" s="117">
        <v>0</v>
      </c>
      <c r="R5" s="117">
        <f>Q5*H5</f>
        <v>0</v>
      </c>
      <c r="S5" s="117">
        <v>0</v>
      </c>
      <c r="T5" s="118">
        <f>S5*H5</f>
        <v>0</v>
      </c>
      <c r="AR5" s="119" t="s">
        <v>1843</v>
      </c>
      <c r="AT5" s="119" t="s">
        <v>133</v>
      </c>
      <c r="AU5" s="119" t="s">
        <v>85</v>
      </c>
      <c r="AY5" s="17" t="s">
        <v>131</v>
      </c>
      <c r="BE5" s="120">
        <f>IF(N5="základní",J5,0)</f>
        <v>0</v>
      </c>
      <c r="BF5" s="120">
        <f>IF(N5="snížená",J5,0)</f>
        <v>0</v>
      </c>
      <c r="BG5" s="120">
        <f>IF(N5="zákl. přenesená",J5,0)</f>
        <v>0</v>
      </c>
      <c r="BH5" s="120">
        <f>IF(N5="sníž. přenesená",J5,0)</f>
        <v>0</v>
      </c>
      <c r="BI5" s="120">
        <f>IF(N5="nulová",J5,0)</f>
        <v>0</v>
      </c>
      <c r="BJ5" s="17" t="s">
        <v>83</v>
      </c>
      <c r="BK5" s="120">
        <f>ROUND(I5*H5,2)</f>
        <v>0</v>
      </c>
      <c r="BL5" s="17" t="s">
        <v>1843</v>
      </c>
      <c r="BM5" s="119" t="s">
        <v>1844</v>
      </c>
    </row>
    <row r="6" spans="2:65" s="1" customFormat="1" x14ac:dyDescent="0.25">
      <c r="B6" s="26"/>
      <c r="C6" s="803"/>
      <c r="D6" s="804" t="s">
        <v>140</v>
      </c>
      <c r="E6" s="803"/>
      <c r="F6" s="805" t="s">
        <v>1845</v>
      </c>
      <c r="G6" s="803"/>
      <c r="H6" s="803"/>
      <c r="I6" s="293"/>
      <c r="J6" s="803"/>
      <c r="K6" s="850"/>
      <c r="L6" s="26"/>
      <c r="M6" s="123"/>
      <c r="T6" s="39"/>
      <c r="AT6" s="17" t="s">
        <v>140</v>
      </c>
      <c r="AU6" s="17" t="s">
        <v>85</v>
      </c>
    </row>
    <row r="7" spans="2:65" s="12" customFormat="1" ht="30.9" x14ac:dyDescent="0.25">
      <c r="B7" s="124"/>
      <c r="C7" s="806"/>
      <c r="D7" s="807" t="s">
        <v>142</v>
      </c>
      <c r="E7" s="808" t="s">
        <v>3</v>
      </c>
      <c r="F7" s="809" t="s">
        <v>1846</v>
      </c>
      <c r="G7" s="806"/>
      <c r="H7" s="808" t="s">
        <v>3</v>
      </c>
      <c r="I7" s="294"/>
      <c r="J7" s="806"/>
      <c r="K7" s="851"/>
      <c r="L7" s="124"/>
      <c r="M7" s="128"/>
      <c r="T7" s="129"/>
      <c r="AT7" s="126" t="s">
        <v>142</v>
      </c>
      <c r="AU7" s="126" t="s">
        <v>85</v>
      </c>
      <c r="AV7" s="12" t="s">
        <v>83</v>
      </c>
      <c r="AW7" s="12" t="s">
        <v>37</v>
      </c>
      <c r="AX7" s="12" t="s">
        <v>75</v>
      </c>
      <c r="AY7" s="126" t="s">
        <v>131</v>
      </c>
    </row>
    <row r="8" spans="2:65" s="13" customFormat="1" x14ac:dyDescent="0.25">
      <c r="B8" s="130"/>
      <c r="C8" s="810"/>
      <c r="D8" s="807" t="s">
        <v>142</v>
      </c>
      <c r="E8" s="811" t="s">
        <v>3</v>
      </c>
      <c r="F8" s="812" t="s">
        <v>171</v>
      </c>
      <c r="G8" s="810"/>
      <c r="H8" s="813">
        <v>5</v>
      </c>
      <c r="I8" s="295"/>
      <c r="J8" s="810"/>
      <c r="K8" s="852"/>
      <c r="L8" s="130"/>
      <c r="M8" s="134"/>
      <c r="T8" s="135"/>
      <c r="AT8" s="131" t="s">
        <v>142</v>
      </c>
      <c r="AU8" s="131" t="s">
        <v>85</v>
      </c>
      <c r="AV8" s="13" t="s">
        <v>85</v>
      </c>
      <c r="AW8" s="13" t="s">
        <v>37</v>
      </c>
      <c r="AX8" s="13" t="s">
        <v>83</v>
      </c>
      <c r="AY8" s="131" t="s">
        <v>131</v>
      </c>
    </row>
    <row r="9" spans="2:65" s="1" customFormat="1" ht="24.2" customHeight="1" x14ac:dyDescent="0.25">
      <c r="B9" s="108"/>
      <c r="C9" s="798">
        <v>2</v>
      </c>
      <c r="D9" s="798" t="s">
        <v>133</v>
      </c>
      <c r="E9" s="799" t="s">
        <v>1847</v>
      </c>
      <c r="F9" s="800" t="s">
        <v>1848</v>
      </c>
      <c r="G9" s="801" t="s">
        <v>1554</v>
      </c>
      <c r="H9" s="802">
        <v>40</v>
      </c>
      <c r="I9" s="316"/>
      <c r="J9" s="848">
        <f>ROUND(I9*H9,2)</f>
        <v>0</v>
      </c>
      <c r="K9" s="849" t="s">
        <v>137</v>
      </c>
      <c r="L9" s="26"/>
      <c r="M9" s="115" t="s">
        <v>3</v>
      </c>
      <c r="N9" s="116" t="s">
        <v>46</v>
      </c>
      <c r="O9" s="117">
        <v>0</v>
      </c>
      <c r="P9" s="117">
        <f>O9*H9</f>
        <v>0</v>
      </c>
      <c r="Q9" s="117">
        <v>0</v>
      </c>
      <c r="R9" s="117">
        <f>Q9*H9</f>
        <v>0</v>
      </c>
      <c r="S9" s="117">
        <v>0</v>
      </c>
      <c r="T9" s="118">
        <f>S9*H9</f>
        <v>0</v>
      </c>
      <c r="AR9" s="119" t="s">
        <v>1843</v>
      </c>
      <c r="AT9" s="119" t="s">
        <v>133</v>
      </c>
      <c r="AU9" s="119" t="s">
        <v>85</v>
      </c>
      <c r="AY9" s="17" t="s">
        <v>131</v>
      </c>
      <c r="BE9" s="120">
        <f>IF(N9="základní",J9,0)</f>
        <v>0</v>
      </c>
      <c r="BF9" s="120">
        <f>IF(N9="snížená",J9,0)</f>
        <v>0</v>
      </c>
      <c r="BG9" s="120">
        <f>IF(N9="zákl. přenesená",J9,0)</f>
        <v>0</v>
      </c>
      <c r="BH9" s="120">
        <f>IF(N9="sníž. přenesená",J9,0)</f>
        <v>0</v>
      </c>
      <c r="BI9" s="120">
        <f>IF(N9="nulová",J9,0)</f>
        <v>0</v>
      </c>
      <c r="BJ9" s="17" t="s">
        <v>83</v>
      </c>
      <c r="BK9" s="120">
        <f>ROUND(I9*H9,2)</f>
        <v>0</v>
      </c>
      <c r="BL9" s="17" t="s">
        <v>1843</v>
      </c>
      <c r="BM9" s="119" t="s">
        <v>1849</v>
      </c>
    </row>
    <row r="10" spans="2:65" s="1" customFormat="1" x14ac:dyDescent="0.25">
      <c r="B10" s="26"/>
      <c r="C10" s="803"/>
      <c r="D10" s="804" t="s">
        <v>140</v>
      </c>
      <c r="E10" s="803"/>
      <c r="F10" s="805" t="s">
        <v>1850</v>
      </c>
      <c r="G10" s="803"/>
      <c r="H10" s="803"/>
      <c r="I10" s="449"/>
      <c r="J10" s="803"/>
      <c r="K10" s="850"/>
      <c r="L10" s="26"/>
      <c r="M10" s="123"/>
      <c r="T10" s="39"/>
      <c r="AT10" s="17" t="s">
        <v>140</v>
      </c>
      <c r="AU10" s="17" t="s">
        <v>85</v>
      </c>
    </row>
    <row r="11" spans="2:65" s="1" customFormat="1" ht="24.2" customHeight="1" x14ac:dyDescent="0.25">
      <c r="B11" s="108"/>
      <c r="C11" s="798">
        <v>3</v>
      </c>
      <c r="D11" s="798" t="s">
        <v>133</v>
      </c>
      <c r="E11" s="799" t="s">
        <v>1851</v>
      </c>
      <c r="F11" s="800" t="s">
        <v>1852</v>
      </c>
      <c r="G11" s="801" t="s">
        <v>1554</v>
      </c>
      <c r="H11" s="802">
        <v>16</v>
      </c>
      <c r="I11" s="316"/>
      <c r="J11" s="848">
        <f>ROUND(I11*H11,2)</f>
        <v>0</v>
      </c>
      <c r="K11" s="849" t="s">
        <v>137</v>
      </c>
      <c r="L11" s="26"/>
      <c r="M11" s="115" t="s">
        <v>3</v>
      </c>
      <c r="N11" s="116" t="s">
        <v>46</v>
      </c>
      <c r="O11" s="117">
        <v>0</v>
      </c>
      <c r="P11" s="117">
        <f>O11*H11</f>
        <v>0</v>
      </c>
      <c r="Q11" s="117">
        <v>0</v>
      </c>
      <c r="R11" s="117">
        <f>Q11*H11</f>
        <v>0</v>
      </c>
      <c r="S11" s="117">
        <v>0</v>
      </c>
      <c r="T11" s="118">
        <f>S11*H11</f>
        <v>0</v>
      </c>
      <c r="AR11" s="119" t="s">
        <v>1843</v>
      </c>
      <c r="AT11" s="119" t="s">
        <v>133</v>
      </c>
      <c r="AU11" s="119" t="s">
        <v>85</v>
      </c>
      <c r="AY11" s="17" t="s">
        <v>131</v>
      </c>
      <c r="BE11" s="120">
        <f>IF(N11="základní",J11,0)</f>
        <v>0</v>
      </c>
      <c r="BF11" s="120">
        <f>IF(N11="snížená",J11,0)</f>
        <v>0</v>
      </c>
      <c r="BG11" s="120">
        <f>IF(N11="zákl. přenesená",J11,0)</f>
        <v>0</v>
      </c>
      <c r="BH11" s="120">
        <f>IF(N11="sníž. přenesená",J11,0)</f>
        <v>0</v>
      </c>
      <c r="BI11" s="120">
        <f>IF(N11="nulová",J11,0)</f>
        <v>0</v>
      </c>
      <c r="BJ11" s="17" t="s">
        <v>83</v>
      </c>
      <c r="BK11" s="120">
        <f>ROUND(I11*H11,2)</f>
        <v>0</v>
      </c>
      <c r="BL11" s="17" t="s">
        <v>1843</v>
      </c>
      <c r="BM11" s="119" t="s">
        <v>1853</v>
      </c>
    </row>
    <row r="12" spans="2:65" s="1" customFormat="1" x14ac:dyDescent="0.25">
      <c r="B12" s="26"/>
      <c r="C12" s="803"/>
      <c r="D12" s="804" t="s">
        <v>140</v>
      </c>
      <c r="E12" s="803"/>
      <c r="F12" s="805" t="s">
        <v>1854</v>
      </c>
      <c r="G12" s="803"/>
      <c r="H12" s="803"/>
      <c r="I12" s="449"/>
      <c r="J12" s="803"/>
      <c r="K12" s="850"/>
      <c r="L12" s="26"/>
      <c r="M12" s="123"/>
      <c r="T12" s="39"/>
      <c r="AT12" s="17" t="s">
        <v>140</v>
      </c>
      <c r="AU12" s="17" t="s">
        <v>85</v>
      </c>
    </row>
    <row r="13" spans="2:65" s="1" customFormat="1" ht="55.55" customHeight="1" x14ac:dyDescent="0.25">
      <c r="B13" s="108"/>
      <c r="C13" s="798">
        <v>4</v>
      </c>
      <c r="D13" s="798" t="s">
        <v>133</v>
      </c>
      <c r="E13" s="799" t="s">
        <v>1855</v>
      </c>
      <c r="F13" s="800" t="s">
        <v>1856</v>
      </c>
      <c r="G13" s="801" t="s">
        <v>1554</v>
      </c>
      <c r="H13" s="802">
        <v>8</v>
      </c>
      <c r="I13" s="316"/>
      <c r="J13" s="848">
        <f>ROUND(I13*H13,2)</f>
        <v>0</v>
      </c>
      <c r="K13" s="849" t="s">
        <v>3</v>
      </c>
      <c r="L13" s="26"/>
      <c r="M13" s="115" t="s">
        <v>3</v>
      </c>
      <c r="N13" s="116" t="s">
        <v>46</v>
      </c>
      <c r="O13" s="117">
        <v>0</v>
      </c>
      <c r="P13" s="117">
        <f>O13*H13</f>
        <v>0</v>
      </c>
      <c r="Q13" s="117">
        <v>0</v>
      </c>
      <c r="R13" s="117">
        <f>Q13*H13</f>
        <v>0</v>
      </c>
      <c r="S13" s="117">
        <v>0</v>
      </c>
      <c r="T13" s="118">
        <f>S13*H13</f>
        <v>0</v>
      </c>
      <c r="AR13" s="119" t="s">
        <v>1843</v>
      </c>
      <c r="AT13" s="119" t="s">
        <v>133</v>
      </c>
      <c r="AU13" s="119" t="s">
        <v>85</v>
      </c>
      <c r="AY13" s="17" t="s">
        <v>131</v>
      </c>
      <c r="BE13" s="120">
        <f>IF(N13="základní",J13,0)</f>
        <v>0</v>
      </c>
      <c r="BF13" s="120">
        <f>IF(N13="snížená",J13,0)</f>
        <v>0</v>
      </c>
      <c r="BG13" s="120">
        <f>IF(N13="zákl. přenesená",J13,0)</f>
        <v>0</v>
      </c>
      <c r="BH13" s="120">
        <f>IF(N13="sníž. přenesená",J13,0)</f>
        <v>0</v>
      </c>
      <c r="BI13" s="120">
        <f>IF(N13="nulová",J13,0)</f>
        <v>0</v>
      </c>
      <c r="BJ13" s="17" t="s">
        <v>83</v>
      </c>
      <c r="BK13" s="120">
        <f>ROUND(I13*H13,2)</f>
        <v>0</v>
      </c>
      <c r="BL13" s="17" t="s">
        <v>1843</v>
      </c>
      <c r="BM13" s="119" t="s">
        <v>1857</v>
      </c>
    </row>
    <row r="14" spans="2:65" s="1" customFormat="1" ht="55.55" customHeight="1" x14ac:dyDescent="0.25">
      <c r="B14" s="108"/>
      <c r="C14" s="798">
        <v>5</v>
      </c>
      <c r="D14" s="798" t="s">
        <v>133</v>
      </c>
      <c r="E14" s="799" t="s">
        <v>1858</v>
      </c>
      <c r="F14" s="800" t="s">
        <v>1859</v>
      </c>
      <c r="G14" s="801" t="s">
        <v>1554</v>
      </c>
      <c r="H14" s="802">
        <v>40</v>
      </c>
      <c r="I14" s="316"/>
      <c r="J14" s="848">
        <f>ROUND(I14*H14,2)</f>
        <v>0</v>
      </c>
      <c r="K14" s="849" t="s">
        <v>3</v>
      </c>
      <c r="L14" s="26"/>
      <c r="M14" s="115" t="s">
        <v>3</v>
      </c>
      <c r="N14" s="116" t="s">
        <v>46</v>
      </c>
      <c r="O14" s="117">
        <v>0</v>
      </c>
      <c r="P14" s="117">
        <f>O14*H14</f>
        <v>0</v>
      </c>
      <c r="Q14" s="117">
        <v>0</v>
      </c>
      <c r="R14" s="117">
        <f>Q14*H14</f>
        <v>0</v>
      </c>
      <c r="S14" s="117">
        <v>0</v>
      </c>
      <c r="T14" s="118">
        <f>S14*H14</f>
        <v>0</v>
      </c>
      <c r="AR14" s="119" t="s">
        <v>1843</v>
      </c>
      <c r="AT14" s="119" t="s">
        <v>133</v>
      </c>
      <c r="AU14" s="119" t="s">
        <v>85</v>
      </c>
      <c r="AY14" s="17" t="s">
        <v>131</v>
      </c>
      <c r="BE14" s="120">
        <f>IF(N14="základní",J14,0)</f>
        <v>0</v>
      </c>
      <c r="BF14" s="120">
        <f>IF(N14="snížená",J14,0)</f>
        <v>0</v>
      </c>
      <c r="BG14" s="120">
        <f>IF(N14="zákl. přenesená",J14,0)</f>
        <v>0</v>
      </c>
      <c r="BH14" s="120">
        <f>IF(N14="sníž. přenesená",J14,0)</f>
        <v>0</v>
      </c>
      <c r="BI14" s="120">
        <f>IF(N14="nulová",J14,0)</f>
        <v>0</v>
      </c>
      <c r="BJ14" s="17" t="s">
        <v>83</v>
      </c>
      <c r="BK14" s="120">
        <f>ROUND(I14*H14,2)</f>
        <v>0</v>
      </c>
      <c r="BL14" s="17" t="s">
        <v>1843</v>
      </c>
      <c r="BM14" s="119" t="s">
        <v>1860</v>
      </c>
    </row>
    <row r="15" spans="2:65" s="1" customFormat="1" ht="24.2" customHeight="1" x14ac:dyDescent="0.25">
      <c r="B15" s="108"/>
      <c r="C15" s="798">
        <v>6</v>
      </c>
      <c r="D15" s="798" t="s">
        <v>133</v>
      </c>
      <c r="E15" s="799" t="s">
        <v>1861</v>
      </c>
      <c r="F15" s="800" t="s">
        <v>1862</v>
      </c>
      <c r="G15" s="801" t="s">
        <v>201</v>
      </c>
      <c r="H15" s="802">
        <v>1</v>
      </c>
      <c r="I15" s="316"/>
      <c r="J15" s="848">
        <f>ROUND(I15*H15,2)</f>
        <v>0</v>
      </c>
      <c r="K15" s="849" t="s">
        <v>137</v>
      </c>
      <c r="L15" s="26"/>
      <c r="M15" s="115" t="s">
        <v>3</v>
      </c>
      <c r="N15" s="116" t="s">
        <v>46</v>
      </c>
      <c r="O15" s="117">
        <v>0</v>
      </c>
      <c r="P15" s="117">
        <f>O15*H15</f>
        <v>0</v>
      </c>
      <c r="Q15" s="117">
        <v>0</v>
      </c>
      <c r="R15" s="117">
        <f>Q15*H15</f>
        <v>0</v>
      </c>
      <c r="S15" s="117">
        <v>0</v>
      </c>
      <c r="T15" s="118">
        <f>S15*H15</f>
        <v>0</v>
      </c>
      <c r="AR15" s="119" t="s">
        <v>1843</v>
      </c>
      <c r="AT15" s="119" t="s">
        <v>133</v>
      </c>
      <c r="AU15" s="119" t="s">
        <v>85</v>
      </c>
      <c r="AY15" s="17" t="s">
        <v>131</v>
      </c>
      <c r="BE15" s="120">
        <f>IF(N15="základní",J15,0)</f>
        <v>0</v>
      </c>
      <c r="BF15" s="120">
        <f>IF(N15="snížená",J15,0)</f>
        <v>0</v>
      </c>
      <c r="BG15" s="120">
        <f>IF(N15="zákl. přenesená",J15,0)</f>
        <v>0</v>
      </c>
      <c r="BH15" s="120">
        <f>IF(N15="sníž. přenesená",J15,0)</f>
        <v>0</v>
      </c>
      <c r="BI15" s="120">
        <f>IF(N15="nulová",J15,0)</f>
        <v>0</v>
      </c>
      <c r="BJ15" s="17" t="s">
        <v>83</v>
      </c>
      <c r="BK15" s="120">
        <f>ROUND(I15*H15,2)</f>
        <v>0</v>
      </c>
      <c r="BL15" s="17" t="s">
        <v>1843</v>
      </c>
      <c r="BM15" s="119" t="s">
        <v>1863</v>
      </c>
    </row>
    <row r="16" spans="2:65" s="1" customFormat="1" x14ac:dyDescent="0.25">
      <c r="B16" s="26"/>
      <c r="C16" s="803"/>
      <c r="D16" s="804" t="s">
        <v>140</v>
      </c>
      <c r="E16" s="803"/>
      <c r="F16" s="805" t="s">
        <v>1864</v>
      </c>
      <c r="G16" s="803"/>
      <c r="H16" s="803"/>
      <c r="I16" s="449"/>
      <c r="J16" s="803"/>
      <c r="K16" s="850"/>
      <c r="L16" s="26"/>
      <c r="M16" s="123"/>
      <c r="T16" s="39"/>
      <c r="AT16" s="17" t="s">
        <v>140</v>
      </c>
      <c r="AU16" s="17" t="s">
        <v>85</v>
      </c>
    </row>
    <row r="17" spans="2:65" s="1" customFormat="1" ht="33" customHeight="1" x14ac:dyDescent="0.25">
      <c r="B17" s="108"/>
      <c r="C17" s="798">
        <v>7</v>
      </c>
      <c r="D17" s="798" t="s">
        <v>133</v>
      </c>
      <c r="E17" s="799" t="s">
        <v>1865</v>
      </c>
      <c r="F17" s="800" t="s">
        <v>1866</v>
      </c>
      <c r="G17" s="801" t="s">
        <v>201</v>
      </c>
      <c r="H17" s="802">
        <v>1</v>
      </c>
      <c r="I17" s="316"/>
      <c r="J17" s="848">
        <f>ROUND(I17*H17,2)</f>
        <v>0</v>
      </c>
      <c r="K17" s="849" t="s">
        <v>3</v>
      </c>
      <c r="L17" s="26"/>
      <c r="M17" s="115" t="s">
        <v>3</v>
      </c>
      <c r="N17" s="116" t="s">
        <v>46</v>
      </c>
      <c r="O17" s="117">
        <v>0</v>
      </c>
      <c r="P17" s="117">
        <f>O17*H17</f>
        <v>0</v>
      </c>
      <c r="Q17" s="117">
        <v>0</v>
      </c>
      <c r="R17" s="117">
        <f>Q17*H17</f>
        <v>0</v>
      </c>
      <c r="S17" s="117">
        <v>0</v>
      </c>
      <c r="T17" s="118">
        <f>S17*H17</f>
        <v>0</v>
      </c>
      <c r="AR17" s="119" t="s">
        <v>1843</v>
      </c>
      <c r="AT17" s="119" t="s">
        <v>133</v>
      </c>
      <c r="AU17" s="119" t="s">
        <v>85</v>
      </c>
      <c r="AY17" s="17" t="s">
        <v>131</v>
      </c>
      <c r="BE17" s="120">
        <f>IF(N17="základní",J17,0)</f>
        <v>0</v>
      </c>
      <c r="BF17" s="120">
        <f>IF(N17="snížená",J17,0)</f>
        <v>0</v>
      </c>
      <c r="BG17" s="120">
        <f>IF(N17="zákl. přenesená",J17,0)</f>
        <v>0</v>
      </c>
      <c r="BH17" s="120">
        <f>IF(N17="sníž. přenesená",J17,0)</f>
        <v>0</v>
      </c>
      <c r="BI17" s="120">
        <f>IF(N17="nulová",J17,0)</f>
        <v>0</v>
      </c>
      <c r="BJ17" s="17" t="s">
        <v>83</v>
      </c>
      <c r="BK17" s="120">
        <f>ROUND(I17*H17,2)</f>
        <v>0</v>
      </c>
      <c r="BL17" s="17" t="s">
        <v>1843</v>
      </c>
      <c r="BM17" s="119" t="s">
        <v>1867</v>
      </c>
    </row>
    <row r="18" spans="2:65" s="1" customFormat="1" ht="15.45" x14ac:dyDescent="0.25">
      <c r="B18" s="108"/>
      <c r="C18" s="794"/>
      <c r="D18" s="795" t="s">
        <v>74</v>
      </c>
      <c r="E18" s="796" t="s">
        <v>1868</v>
      </c>
      <c r="F18" s="796" t="s">
        <v>1869</v>
      </c>
      <c r="G18" s="797"/>
      <c r="H18" s="797"/>
      <c r="I18" s="292"/>
      <c r="J18" s="853"/>
      <c r="K18" s="847"/>
      <c r="L18" s="26"/>
      <c r="M18" s="115"/>
      <c r="N18" s="116"/>
      <c r="O18" s="117"/>
      <c r="P18" s="117"/>
      <c r="Q18" s="117"/>
      <c r="R18" s="117"/>
      <c r="S18" s="117"/>
      <c r="T18" s="118"/>
      <c r="AR18" s="119"/>
      <c r="AT18" s="119"/>
      <c r="AU18" s="119"/>
      <c r="AY18" s="17"/>
      <c r="BE18" s="120"/>
      <c r="BF18" s="120"/>
      <c r="BG18" s="120"/>
      <c r="BH18" s="120"/>
      <c r="BI18" s="120"/>
      <c r="BJ18" s="17"/>
      <c r="BK18" s="120"/>
      <c r="BL18" s="17"/>
      <c r="BM18" s="119"/>
    </row>
    <row r="19" spans="2:65" s="1" customFormat="1" ht="11.25" x14ac:dyDescent="0.25">
      <c r="B19" s="108"/>
      <c r="C19" s="798"/>
      <c r="D19" s="814"/>
      <c r="E19" s="815"/>
      <c r="F19" s="816" t="s">
        <v>1870</v>
      </c>
      <c r="G19" s="801"/>
      <c r="H19" s="802"/>
      <c r="I19" s="114"/>
      <c r="J19" s="848"/>
      <c r="K19" s="849"/>
      <c r="L19" s="26"/>
      <c r="M19" s="115"/>
      <c r="N19" s="116"/>
      <c r="O19" s="117"/>
      <c r="P19" s="117"/>
      <c r="Q19" s="117"/>
      <c r="R19" s="117"/>
      <c r="S19" s="117"/>
      <c r="T19" s="118"/>
      <c r="AR19" s="119"/>
      <c r="AT19" s="119"/>
      <c r="AU19" s="119"/>
      <c r="AY19" s="17"/>
      <c r="BE19" s="120"/>
      <c r="BF19" s="120"/>
      <c r="BG19" s="120"/>
      <c r="BH19" s="120"/>
      <c r="BI19" s="120"/>
      <c r="BJ19" s="17"/>
      <c r="BK19" s="120"/>
      <c r="BL19" s="17"/>
      <c r="BM19" s="119"/>
    </row>
    <row r="20" spans="2:65" s="1" customFormat="1" ht="33" customHeight="1" x14ac:dyDescent="0.25">
      <c r="B20" s="108"/>
      <c r="C20" s="798">
        <v>8</v>
      </c>
      <c r="D20" s="798"/>
      <c r="E20" s="799"/>
      <c r="F20" s="800" t="s">
        <v>1750</v>
      </c>
      <c r="G20" s="801" t="s">
        <v>1554</v>
      </c>
      <c r="H20" s="802">
        <v>16</v>
      </c>
      <c r="I20" s="316"/>
      <c r="J20" s="848">
        <f>ROUND(I20*H20,2)</f>
        <v>0</v>
      </c>
      <c r="K20" s="849"/>
      <c r="L20" s="26"/>
      <c r="M20" s="115"/>
      <c r="N20" s="116"/>
      <c r="O20" s="117"/>
      <c r="P20" s="117"/>
      <c r="Q20" s="117"/>
      <c r="R20" s="117"/>
      <c r="S20" s="117"/>
      <c r="T20" s="118"/>
      <c r="AR20" s="119"/>
      <c r="AT20" s="119"/>
      <c r="AU20" s="119"/>
      <c r="AY20" s="17"/>
      <c r="BE20" s="120"/>
      <c r="BF20" s="120"/>
      <c r="BG20" s="120"/>
      <c r="BH20" s="120"/>
      <c r="BI20" s="120"/>
      <c r="BJ20" s="17"/>
      <c r="BK20" s="120"/>
      <c r="BL20" s="17"/>
      <c r="BM20" s="119"/>
    </row>
    <row r="21" spans="2:65" s="1" customFormat="1" ht="33" customHeight="1" x14ac:dyDescent="0.25">
      <c r="B21" s="108"/>
      <c r="C21" s="798">
        <v>9</v>
      </c>
      <c r="D21" s="798"/>
      <c r="E21" s="799"/>
      <c r="F21" s="800" t="s">
        <v>1751</v>
      </c>
      <c r="G21" s="801" t="s">
        <v>201</v>
      </c>
      <c r="H21" s="802">
        <v>1</v>
      </c>
      <c r="I21" s="316"/>
      <c r="J21" s="848">
        <f t="shared" ref="J21:J27" si="0">ROUND(I21*H21,2)</f>
        <v>0</v>
      </c>
      <c r="K21" s="849"/>
      <c r="L21" s="26"/>
      <c r="M21" s="115"/>
      <c r="N21" s="116"/>
      <c r="O21" s="117"/>
      <c r="P21" s="117"/>
      <c r="Q21" s="117"/>
      <c r="R21" s="117"/>
      <c r="S21" s="117"/>
      <c r="T21" s="118"/>
      <c r="AR21" s="119"/>
      <c r="AT21" s="119"/>
      <c r="AU21" s="119"/>
      <c r="AY21" s="17"/>
      <c r="BE21" s="120"/>
      <c r="BF21" s="120"/>
      <c r="BG21" s="120"/>
      <c r="BH21" s="120"/>
      <c r="BI21" s="120"/>
      <c r="BJ21" s="17"/>
      <c r="BK21" s="120"/>
      <c r="BL21" s="17"/>
      <c r="BM21" s="119"/>
    </row>
    <row r="22" spans="2:65" s="1" customFormat="1" ht="33" customHeight="1" x14ac:dyDescent="0.25">
      <c r="B22" s="108"/>
      <c r="C22" s="798">
        <v>10</v>
      </c>
      <c r="D22" s="798"/>
      <c r="E22" s="799"/>
      <c r="F22" s="800" t="s">
        <v>1752</v>
      </c>
      <c r="G22" s="801" t="s">
        <v>201</v>
      </c>
      <c r="H22" s="802">
        <v>1</v>
      </c>
      <c r="I22" s="316"/>
      <c r="J22" s="848">
        <f t="shared" si="0"/>
        <v>0</v>
      </c>
      <c r="K22" s="849"/>
      <c r="L22" s="26"/>
      <c r="M22" s="115"/>
      <c r="N22" s="116"/>
      <c r="O22" s="117"/>
      <c r="P22" s="117"/>
      <c r="Q22" s="117"/>
      <c r="R22" s="117"/>
      <c r="S22" s="117"/>
      <c r="T22" s="118"/>
      <c r="AR22" s="119"/>
      <c r="AT22" s="119"/>
      <c r="AU22" s="119"/>
      <c r="AY22" s="17"/>
      <c r="BE22" s="120"/>
      <c r="BF22" s="120"/>
      <c r="BG22" s="120"/>
      <c r="BH22" s="120"/>
      <c r="BI22" s="120"/>
      <c r="BJ22" s="17"/>
      <c r="BK22" s="120"/>
      <c r="BL22" s="17"/>
      <c r="BM22" s="119"/>
    </row>
    <row r="23" spans="2:65" s="1" customFormat="1" ht="33" customHeight="1" x14ac:dyDescent="0.25">
      <c r="B23" s="108"/>
      <c r="C23" s="798">
        <v>11</v>
      </c>
      <c r="D23" s="798"/>
      <c r="E23" s="799"/>
      <c r="F23" s="800" t="s">
        <v>1759</v>
      </c>
      <c r="G23" s="801" t="s">
        <v>201</v>
      </c>
      <c r="H23" s="802">
        <v>1</v>
      </c>
      <c r="I23" s="316"/>
      <c r="J23" s="848">
        <f t="shared" si="0"/>
        <v>0</v>
      </c>
      <c r="K23" s="849"/>
      <c r="L23" s="26"/>
      <c r="M23" s="115"/>
      <c r="N23" s="116"/>
      <c r="O23" s="117"/>
      <c r="P23" s="117"/>
      <c r="Q23" s="117"/>
      <c r="R23" s="117"/>
      <c r="S23" s="117"/>
      <c r="T23" s="118"/>
      <c r="AR23" s="119"/>
      <c r="AT23" s="119"/>
      <c r="AU23" s="119"/>
      <c r="AY23" s="17"/>
      <c r="BE23" s="120"/>
      <c r="BF23" s="120"/>
      <c r="BG23" s="120"/>
      <c r="BH23" s="120"/>
      <c r="BI23" s="120"/>
      <c r="BJ23" s="17"/>
      <c r="BK23" s="120"/>
      <c r="BL23" s="17"/>
      <c r="BM23" s="119"/>
    </row>
    <row r="24" spans="2:65" s="1" customFormat="1" ht="33" customHeight="1" x14ac:dyDescent="0.25">
      <c r="B24" s="108"/>
      <c r="C24" s="798">
        <v>12</v>
      </c>
      <c r="D24" s="798"/>
      <c r="E24" s="799"/>
      <c r="F24" s="800" t="s">
        <v>1760</v>
      </c>
      <c r="G24" s="801" t="s">
        <v>201</v>
      </c>
      <c r="H24" s="802">
        <v>1</v>
      </c>
      <c r="I24" s="316"/>
      <c r="J24" s="848">
        <f t="shared" si="0"/>
        <v>0</v>
      </c>
      <c r="K24" s="849"/>
      <c r="L24" s="26"/>
      <c r="M24" s="115"/>
      <c r="N24" s="116"/>
      <c r="O24" s="117"/>
      <c r="P24" s="117"/>
      <c r="Q24" s="117"/>
      <c r="R24" s="117"/>
      <c r="S24" s="117"/>
      <c r="T24" s="118"/>
      <c r="AR24" s="119"/>
      <c r="AT24" s="119"/>
      <c r="AU24" s="119"/>
      <c r="AY24" s="17"/>
      <c r="BE24" s="120"/>
      <c r="BF24" s="120"/>
      <c r="BG24" s="120"/>
      <c r="BH24" s="120"/>
      <c r="BI24" s="120"/>
      <c r="BJ24" s="17"/>
      <c r="BK24" s="120"/>
      <c r="BL24" s="17"/>
      <c r="BM24" s="119"/>
    </row>
    <row r="25" spans="2:65" s="1" customFormat="1" ht="33" customHeight="1" x14ac:dyDescent="0.25">
      <c r="B25" s="108"/>
      <c r="C25" s="798">
        <v>13</v>
      </c>
      <c r="D25" s="798"/>
      <c r="E25" s="799"/>
      <c r="F25" s="800" t="s">
        <v>1761</v>
      </c>
      <c r="G25" s="801" t="s">
        <v>201</v>
      </c>
      <c r="H25" s="802">
        <v>1</v>
      </c>
      <c r="I25" s="316"/>
      <c r="J25" s="848">
        <f t="shared" si="0"/>
        <v>0</v>
      </c>
      <c r="K25" s="849"/>
      <c r="L25" s="26"/>
      <c r="M25" s="115"/>
      <c r="N25" s="116"/>
      <c r="O25" s="117"/>
      <c r="P25" s="117"/>
      <c r="Q25" s="117"/>
      <c r="R25" s="117"/>
      <c r="S25" s="117"/>
      <c r="T25" s="118"/>
      <c r="AR25" s="119"/>
      <c r="AT25" s="119"/>
      <c r="AU25" s="119"/>
      <c r="AY25" s="17"/>
      <c r="BE25" s="120"/>
      <c r="BF25" s="120"/>
      <c r="BG25" s="120"/>
      <c r="BH25" s="120"/>
      <c r="BI25" s="120"/>
      <c r="BJ25" s="17"/>
      <c r="BK25" s="120"/>
      <c r="BL25" s="17"/>
      <c r="BM25" s="119"/>
    </row>
    <row r="26" spans="2:65" s="1" customFormat="1" ht="33" customHeight="1" x14ac:dyDescent="0.25">
      <c r="B26" s="108"/>
      <c r="C26" s="798">
        <v>14</v>
      </c>
      <c r="D26" s="798"/>
      <c r="E26" s="799"/>
      <c r="F26" s="800" t="s">
        <v>1762</v>
      </c>
      <c r="G26" s="801" t="s">
        <v>201</v>
      </c>
      <c r="H26" s="802">
        <v>1</v>
      </c>
      <c r="I26" s="316"/>
      <c r="J26" s="848">
        <f t="shared" si="0"/>
        <v>0</v>
      </c>
      <c r="K26" s="849"/>
      <c r="L26" s="26"/>
      <c r="M26" s="115"/>
      <c r="N26" s="116"/>
      <c r="O26" s="117"/>
      <c r="P26" s="117"/>
      <c r="Q26" s="117"/>
      <c r="R26" s="117"/>
      <c r="S26" s="117"/>
      <c r="T26" s="118"/>
      <c r="AR26" s="119"/>
      <c r="AT26" s="119"/>
      <c r="AU26" s="119"/>
      <c r="AY26" s="17"/>
      <c r="BE26" s="120"/>
      <c r="BF26" s="120"/>
      <c r="BG26" s="120"/>
      <c r="BH26" s="120"/>
      <c r="BI26" s="120"/>
      <c r="BJ26" s="17"/>
      <c r="BK26" s="120"/>
      <c r="BL26" s="17"/>
      <c r="BM26" s="119"/>
    </row>
    <row r="27" spans="2:65" s="1" customFormat="1" ht="33" customHeight="1" x14ac:dyDescent="0.25">
      <c r="B27" s="108"/>
      <c r="C27" s="798">
        <v>15</v>
      </c>
      <c r="D27" s="798"/>
      <c r="E27" s="799"/>
      <c r="F27" s="800" t="s">
        <v>1763</v>
      </c>
      <c r="G27" s="801" t="s">
        <v>201</v>
      </c>
      <c r="H27" s="802">
        <v>1</v>
      </c>
      <c r="I27" s="316"/>
      <c r="J27" s="848">
        <f t="shared" si="0"/>
        <v>0</v>
      </c>
      <c r="K27" s="849"/>
      <c r="L27" s="26"/>
      <c r="M27" s="115"/>
      <c r="N27" s="116"/>
      <c r="O27" s="117"/>
      <c r="P27" s="117"/>
      <c r="Q27" s="117"/>
      <c r="R27" s="117"/>
      <c r="S27" s="117"/>
      <c r="T27" s="118"/>
      <c r="AR27" s="119"/>
      <c r="AT27" s="119"/>
      <c r="AU27" s="119"/>
      <c r="AY27" s="17"/>
      <c r="BE27" s="120"/>
      <c r="BF27" s="120"/>
      <c r="BG27" s="120"/>
      <c r="BH27" s="120"/>
      <c r="BI27" s="120"/>
      <c r="BJ27" s="17"/>
      <c r="BK27" s="120"/>
      <c r="BL27" s="17"/>
      <c r="BM27" s="119"/>
    </row>
    <row r="28" spans="2:65" s="1" customFormat="1" ht="15.45" x14ac:dyDescent="0.25">
      <c r="B28" s="108"/>
      <c r="C28" s="794"/>
      <c r="D28" s="795" t="s">
        <v>74</v>
      </c>
      <c r="E28" s="796" t="s">
        <v>1871</v>
      </c>
      <c r="F28" s="796" t="s">
        <v>1872</v>
      </c>
      <c r="G28" s="797"/>
      <c r="H28" s="797"/>
      <c r="I28" s="292"/>
      <c r="J28" s="853"/>
      <c r="K28" s="847"/>
      <c r="L28" s="26"/>
      <c r="M28" s="115"/>
      <c r="N28" s="116"/>
      <c r="O28" s="117"/>
      <c r="P28" s="117"/>
      <c r="Q28" s="117"/>
      <c r="R28" s="117"/>
      <c r="S28" s="117"/>
      <c r="T28" s="118"/>
      <c r="AR28" s="119"/>
      <c r="AT28" s="119"/>
      <c r="AU28" s="119"/>
      <c r="AY28" s="17"/>
      <c r="BE28" s="120"/>
      <c r="BF28" s="120"/>
      <c r="BG28" s="120"/>
      <c r="BH28" s="120"/>
      <c r="BI28" s="120"/>
      <c r="BJ28" s="17"/>
      <c r="BK28" s="120"/>
      <c r="BL28" s="17"/>
      <c r="BM28" s="119"/>
    </row>
    <row r="29" spans="2:65" s="1" customFormat="1" ht="48.75" customHeight="1" x14ac:dyDescent="0.25">
      <c r="B29" s="108"/>
      <c r="C29" s="798"/>
      <c r="D29" s="798"/>
      <c r="E29" s="799"/>
      <c r="F29" s="816" t="s">
        <v>1873</v>
      </c>
      <c r="G29" s="801"/>
      <c r="H29" s="802"/>
      <c r="I29" s="114"/>
      <c r="J29" s="848"/>
      <c r="K29" s="849"/>
      <c r="L29" s="26"/>
      <c r="M29" s="115"/>
      <c r="N29" s="116"/>
      <c r="O29" s="117"/>
      <c r="P29" s="117"/>
      <c r="Q29" s="117"/>
      <c r="R29" s="117"/>
      <c r="S29" s="117"/>
      <c r="T29" s="118"/>
      <c r="AR29" s="119"/>
      <c r="AT29" s="119"/>
      <c r="AU29" s="119"/>
      <c r="AY29" s="17"/>
      <c r="BE29" s="120"/>
      <c r="BF29" s="120"/>
      <c r="BG29" s="120"/>
      <c r="BH29" s="120"/>
      <c r="BI29" s="120"/>
      <c r="BJ29" s="17"/>
      <c r="BK29" s="120"/>
      <c r="BL29" s="17"/>
      <c r="BM29" s="119"/>
    </row>
    <row r="30" spans="2:65" s="1" customFormat="1" ht="22.45" x14ac:dyDescent="0.25">
      <c r="B30" s="108"/>
      <c r="C30" s="798">
        <v>16</v>
      </c>
      <c r="D30" s="798"/>
      <c r="E30" s="799"/>
      <c r="F30" s="800" t="s">
        <v>1874</v>
      </c>
      <c r="G30" s="801" t="s">
        <v>201</v>
      </c>
      <c r="H30" s="802">
        <v>1</v>
      </c>
      <c r="I30" s="316"/>
      <c r="J30" s="848">
        <f t="shared" ref="J30:J42" si="1">ROUND(I30*H30,2)</f>
        <v>0</v>
      </c>
      <c r="K30" s="849"/>
      <c r="L30" s="26"/>
      <c r="M30" s="115"/>
      <c r="N30" s="116"/>
      <c r="O30" s="117"/>
      <c r="P30" s="117"/>
      <c r="Q30" s="117"/>
      <c r="R30" s="117"/>
      <c r="S30" s="117"/>
      <c r="T30" s="118"/>
      <c r="AR30" s="119"/>
      <c r="AT30" s="119"/>
      <c r="AU30" s="119"/>
      <c r="AY30" s="17"/>
      <c r="BE30" s="120"/>
      <c r="BF30" s="120"/>
      <c r="BG30" s="120"/>
      <c r="BH30" s="120"/>
      <c r="BI30" s="120"/>
      <c r="BJ30" s="17"/>
      <c r="BK30" s="120"/>
      <c r="BL30" s="17"/>
      <c r="BM30" s="119"/>
    </row>
    <row r="31" spans="2:65" s="1" customFormat="1" ht="33.700000000000003" x14ac:dyDescent="0.25">
      <c r="B31" s="108"/>
      <c r="C31" s="798">
        <v>17</v>
      </c>
      <c r="D31" s="798"/>
      <c r="E31" s="799"/>
      <c r="F31" s="800" t="s">
        <v>1875</v>
      </c>
      <c r="G31" s="801" t="s">
        <v>201</v>
      </c>
      <c r="H31" s="802">
        <v>1</v>
      </c>
      <c r="I31" s="316"/>
      <c r="J31" s="848">
        <f t="shared" si="1"/>
        <v>0</v>
      </c>
      <c r="K31" s="849"/>
      <c r="L31" s="26"/>
      <c r="M31" s="115"/>
      <c r="N31" s="116"/>
      <c r="O31" s="117"/>
      <c r="P31" s="117"/>
      <c r="Q31" s="117"/>
      <c r="R31" s="117"/>
      <c r="S31" s="117"/>
      <c r="T31" s="118"/>
      <c r="AR31" s="119"/>
      <c r="AT31" s="119"/>
      <c r="AU31" s="119"/>
      <c r="AY31" s="17"/>
      <c r="BE31" s="120"/>
      <c r="BF31" s="120"/>
      <c r="BG31" s="120"/>
      <c r="BH31" s="120"/>
      <c r="BI31" s="120"/>
      <c r="BJ31" s="17"/>
      <c r="BK31" s="120"/>
      <c r="BL31" s="17"/>
      <c r="BM31" s="119"/>
    </row>
    <row r="32" spans="2:65" s="1" customFormat="1" ht="33.700000000000003" x14ac:dyDescent="0.25">
      <c r="B32" s="108"/>
      <c r="C32" s="798">
        <v>18</v>
      </c>
      <c r="D32" s="798"/>
      <c r="E32" s="799"/>
      <c r="F32" s="800" t="s">
        <v>1876</v>
      </c>
      <c r="G32" s="801" t="s">
        <v>201</v>
      </c>
      <c r="H32" s="802">
        <v>1</v>
      </c>
      <c r="I32" s="316"/>
      <c r="J32" s="848">
        <f t="shared" si="1"/>
        <v>0</v>
      </c>
      <c r="K32" s="849"/>
      <c r="L32" s="26"/>
      <c r="M32" s="115"/>
      <c r="N32" s="116"/>
      <c r="O32" s="117"/>
      <c r="P32" s="117"/>
      <c r="Q32" s="117"/>
      <c r="R32" s="117"/>
      <c r="S32" s="117"/>
      <c r="T32" s="118"/>
      <c r="AR32" s="119"/>
      <c r="AT32" s="119"/>
      <c r="AU32" s="119"/>
      <c r="AY32" s="17"/>
      <c r="BE32" s="120"/>
      <c r="BF32" s="120"/>
      <c r="BG32" s="120"/>
      <c r="BH32" s="120"/>
      <c r="BI32" s="120"/>
      <c r="BJ32" s="17"/>
      <c r="BK32" s="120"/>
      <c r="BL32" s="17"/>
      <c r="BM32" s="119"/>
    </row>
    <row r="33" spans="2:65" s="1" customFormat="1" ht="33.700000000000003" x14ac:dyDescent="0.25">
      <c r="B33" s="108"/>
      <c r="C33" s="798">
        <v>19</v>
      </c>
      <c r="D33" s="798"/>
      <c r="E33" s="799"/>
      <c r="F33" s="800" t="s">
        <v>1877</v>
      </c>
      <c r="G33" s="801" t="s">
        <v>201</v>
      </c>
      <c r="H33" s="817">
        <v>0</v>
      </c>
      <c r="I33" s="316"/>
      <c r="J33" s="848">
        <f t="shared" si="1"/>
        <v>0</v>
      </c>
      <c r="K33" s="849"/>
      <c r="L33" s="26"/>
      <c r="M33" s="115"/>
      <c r="N33" s="116"/>
      <c r="O33" s="117"/>
      <c r="P33" s="117"/>
      <c r="Q33" s="117"/>
      <c r="R33" s="117"/>
      <c r="S33" s="117"/>
      <c r="T33" s="118"/>
      <c r="AR33" s="119"/>
      <c r="AT33" s="119"/>
      <c r="AU33" s="119"/>
      <c r="AY33" s="17"/>
      <c r="BE33" s="120"/>
      <c r="BF33" s="120"/>
      <c r="BG33" s="120"/>
      <c r="BH33" s="120"/>
      <c r="BI33" s="120"/>
      <c r="BJ33" s="17"/>
      <c r="BK33" s="120"/>
      <c r="BL33" s="17"/>
      <c r="BM33" s="119"/>
    </row>
    <row r="34" spans="2:65" s="1" customFormat="1" ht="44.9" x14ac:dyDescent="0.25">
      <c r="B34" s="108"/>
      <c r="C34" s="798">
        <v>20</v>
      </c>
      <c r="D34" s="798"/>
      <c r="E34" s="799"/>
      <c r="F34" s="800" t="s">
        <v>1878</v>
      </c>
      <c r="G34" s="801" t="s">
        <v>201</v>
      </c>
      <c r="H34" s="817">
        <v>0</v>
      </c>
      <c r="I34" s="316"/>
      <c r="J34" s="848">
        <f t="shared" si="1"/>
        <v>0</v>
      </c>
      <c r="K34" s="849"/>
      <c r="L34" s="26"/>
      <c r="M34" s="115"/>
      <c r="N34" s="116"/>
      <c r="O34" s="117"/>
      <c r="P34" s="117"/>
      <c r="Q34" s="117"/>
      <c r="R34" s="117"/>
      <c r="S34" s="117"/>
      <c r="T34" s="118"/>
      <c r="AR34" s="119"/>
      <c r="AT34" s="119"/>
      <c r="AU34" s="119"/>
      <c r="AY34" s="17"/>
      <c r="BE34" s="120"/>
      <c r="BF34" s="120"/>
      <c r="BG34" s="120"/>
      <c r="BH34" s="120"/>
      <c r="BI34" s="120"/>
      <c r="BJ34" s="17"/>
      <c r="BK34" s="120"/>
      <c r="BL34" s="17"/>
      <c r="BM34" s="119"/>
    </row>
    <row r="35" spans="2:65" s="1" customFormat="1" ht="44.9" x14ac:dyDescent="0.25">
      <c r="B35" s="108"/>
      <c r="C35" s="798">
        <v>21</v>
      </c>
      <c r="D35" s="798"/>
      <c r="E35" s="799"/>
      <c r="F35" s="800" t="s">
        <v>1879</v>
      </c>
      <c r="G35" s="801" t="s">
        <v>201</v>
      </c>
      <c r="H35" s="817">
        <v>0</v>
      </c>
      <c r="I35" s="316"/>
      <c r="J35" s="848">
        <f t="shared" si="1"/>
        <v>0</v>
      </c>
      <c r="K35" s="849"/>
      <c r="L35" s="26"/>
      <c r="M35" s="115"/>
      <c r="N35" s="116"/>
      <c r="O35" s="117"/>
      <c r="P35" s="117"/>
      <c r="Q35" s="117"/>
      <c r="R35" s="117"/>
      <c r="S35" s="117"/>
      <c r="T35" s="118"/>
      <c r="AR35" s="119"/>
      <c r="AT35" s="119"/>
      <c r="AU35" s="119"/>
      <c r="AY35" s="17"/>
      <c r="BE35" s="120"/>
      <c r="BF35" s="120"/>
      <c r="BG35" s="120"/>
      <c r="BH35" s="120"/>
      <c r="BI35" s="120"/>
      <c r="BJ35" s="17"/>
      <c r="BK35" s="120"/>
      <c r="BL35" s="17"/>
      <c r="BM35" s="119"/>
    </row>
    <row r="36" spans="2:65" s="1" customFormat="1" ht="33.700000000000003" x14ac:dyDescent="0.25">
      <c r="B36" s="108"/>
      <c r="C36" s="798">
        <v>22</v>
      </c>
      <c r="D36" s="798"/>
      <c r="E36" s="799"/>
      <c r="F36" s="800" t="s">
        <v>1880</v>
      </c>
      <c r="G36" s="801" t="s">
        <v>201</v>
      </c>
      <c r="H36" s="817">
        <v>0</v>
      </c>
      <c r="I36" s="316"/>
      <c r="J36" s="848">
        <f t="shared" si="1"/>
        <v>0</v>
      </c>
      <c r="K36" s="849"/>
      <c r="L36" s="26"/>
      <c r="M36" s="115"/>
      <c r="N36" s="116"/>
      <c r="O36" s="117"/>
      <c r="P36" s="117"/>
      <c r="Q36" s="117"/>
      <c r="R36" s="117"/>
      <c r="S36" s="117"/>
      <c r="T36" s="118"/>
      <c r="AR36" s="119"/>
      <c r="AT36" s="119"/>
      <c r="AU36" s="119"/>
      <c r="AY36" s="17"/>
      <c r="BE36" s="120"/>
      <c r="BF36" s="120"/>
      <c r="BG36" s="120"/>
      <c r="BH36" s="120"/>
      <c r="BI36" s="120"/>
      <c r="BJ36" s="17"/>
      <c r="BK36" s="120"/>
      <c r="BL36" s="17"/>
      <c r="BM36" s="119"/>
    </row>
    <row r="37" spans="2:65" s="1" customFormat="1" ht="56.1" x14ac:dyDescent="0.25">
      <c r="B37" s="108"/>
      <c r="C37" s="798">
        <v>23</v>
      </c>
      <c r="D37" s="798"/>
      <c r="E37" s="799"/>
      <c r="F37" s="800" t="s">
        <v>1881</v>
      </c>
      <c r="G37" s="801" t="s">
        <v>201</v>
      </c>
      <c r="H37" s="802">
        <v>1</v>
      </c>
      <c r="I37" s="316"/>
      <c r="J37" s="848">
        <f t="shared" si="1"/>
        <v>0</v>
      </c>
      <c r="K37" s="849"/>
      <c r="L37" s="26"/>
      <c r="M37" s="115"/>
      <c r="N37" s="116"/>
      <c r="O37" s="117"/>
      <c r="P37" s="117"/>
      <c r="Q37" s="117"/>
      <c r="R37" s="117"/>
      <c r="S37" s="117"/>
      <c r="T37" s="118"/>
      <c r="AR37" s="119"/>
      <c r="AT37" s="119"/>
      <c r="AU37" s="119"/>
      <c r="AY37" s="17"/>
      <c r="BE37" s="120"/>
      <c r="BF37" s="120"/>
      <c r="BG37" s="120"/>
      <c r="BH37" s="120"/>
      <c r="BI37" s="120"/>
      <c r="BJ37" s="17"/>
      <c r="BK37" s="120"/>
      <c r="BL37" s="17"/>
      <c r="BM37" s="119"/>
    </row>
    <row r="38" spans="2:65" s="1" customFormat="1" ht="22.45" x14ac:dyDescent="0.25">
      <c r="B38" s="108"/>
      <c r="C38" s="798">
        <v>24</v>
      </c>
      <c r="D38" s="798"/>
      <c r="E38" s="799"/>
      <c r="F38" s="800" t="s">
        <v>1882</v>
      </c>
      <c r="G38" s="801" t="s">
        <v>201</v>
      </c>
      <c r="H38" s="802">
        <v>1</v>
      </c>
      <c r="I38" s="316"/>
      <c r="J38" s="848">
        <f t="shared" si="1"/>
        <v>0</v>
      </c>
      <c r="K38" s="849"/>
      <c r="L38" s="26"/>
      <c r="M38" s="115"/>
      <c r="N38" s="116"/>
      <c r="O38" s="117"/>
      <c r="P38" s="117"/>
      <c r="Q38" s="117"/>
      <c r="R38" s="117"/>
      <c r="S38" s="117"/>
      <c r="T38" s="118"/>
      <c r="AR38" s="119"/>
      <c r="AT38" s="119"/>
      <c r="AU38" s="119"/>
      <c r="AY38" s="17"/>
      <c r="BE38" s="120"/>
      <c r="BF38" s="120"/>
      <c r="BG38" s="120"/>
      <c r="BH38" s="120"/>
      <c r="BI38" s="120"/>
      <c r="BJ38" s="17"/>
      <c r="BK38" s="120"/>
      <c r="BL38" s="17"/>
      <c r="BM38" s="119"/>
    </row>
    <row r="39" spans="2:65" s="1" customFormat="1" ht="33.700000000000003" x14ac:dyDescent="0.25">
      <c r="B39" s="108"/>
      <c r="C39" s="798">
        <v>25</v>
      </c>
      <c r="D39" s="798"/>
      <c r="E39" s="799"/>
      <c r="F39" s="800" t="s">
        <v>1883</v>
      </c>
      <c r="G39" s="801" t="s">
        <v>201</v>
      </c>
      <c r="H39" s="802">
        <v>1</v>
      </c>
      <c r="I39" s="316"/>
      <c r="J39" s="848">
        <f t="shared" si="1"/>
        <v>0</v>
      </c>
      <c r="K39" s="849"/>
      <c r="L39" s="26"/>
      <c r="M39" s="115"/>
      <c r="N39" s="116"/>
      <c r="O39" s="117"/>
      <c r="P39" s="117"/>
      <c r="Q39" s="117"/>
      <c r="R39" s="117"/>
      <c r="S39" s="117"/>
      <c r="T39" s="118"/>
      <c r="AR39" s="119"/>
      <c r="AT39" s="119"/>
      <c r="AU39" s="119"/>
      <c r="AY39" s="17"/>
      <c r="BE39" s="120"/>
      <c r="BF39" s="120"/>
      <c r="BG39" s="120"/>
      <c r="BH39" s="120"/>
      <c r="BI39" s="120"/>
      <c r="BJ39" s="17"/>
      <c r="BK39" s="120"/>
      <c r="BL39" s="17"/>
      <c r="BM39" s="119"/>
    </row>
    <row r="40" spans="2:65" s="1" customFormat="1" ht="67.349999999999994" x14ac:dyDescent="0.25">
      <c r="B40" s="108"/>
      <c r="C40" s="798">
        <v>26</v>
      </c>
      <c r="D40" s="798"/>
      <c r="E40" s="799"/>
      <c r="F40" s="800" t="s">
        <v>1884</v>
      </c>
      <c r="G40" s="801" t="s">
        <v>201</v>
      </c>
      <c r="H40" s="802">
        <v>1</v>
      </c>
      <c r="I40" s="316"/>
      <c r="J40" s="848">
        <f t="shared" si="1"/>
        <v>0</v>
      </c>
      <c r="K40" s="849"/>
      <c r="L40" s="26"/>
      <c r="M40" s="115"/>
      <c r="N40" s="116"/>
      <c r="O40" s="117"/>
      <c r="P40" s="117"/>
      <c r="Q40" s="117"/>
      <c r="R40" s="117"/>
      <c r="S40" s="117"/>
      <c r="T40" s="118"/>
      <c r="AR40" s="119"/>
      <c r="AT40" s="119"/>
      <c r="AU40" s="119"/>
      <c r="AY40" s="17"/>
      <c r="BE40" s="120"/>
      <c r="BF40" s="120"/>
      <c r="BG40" s="120"/>
      <c r="BH40" s="120"/>
      <c r="BI40" s="120"/>
      <c r="BJ40" s="17"/>
      <c r="BK40" s="120"/>
      <c r="BL40" s="17"/>
      <c r="BM40" s="119"/>
    </row>
    <row r="41" spans="2:65" s="1" customFormat="1" ht="56.1" x14ac:dyDescent="0.25">
      <c r="B41" s="108"/>
      <c r="C41" s="798">
        <v>27</v>
      </c>
      <c r="D41" s="798"/>
      <c r="E41" s="799"/>
      <c r="F41" s="800" t="s">
        <v>1885</v>
      </c>
      <c r="G41" s="801" t="s">
        <v>201</v>
      </c>
      <c r="H41" s="802">
        <v>1</v>
      </c>
      <c r="I41" s="316"/>
      <c r="J41" s="848">
        <f t="shared" si="1"/>
        <v>0</v>
      </c>
      <c r="K41" s="849"/>
      <c r="L41" s="26"/>
      <c r="M41" s="115"/>
      <c r="N41" s="116"/>
      <c r="O41" s="117"/>
      <c r="P41" s="117"/>
      <c r="Q41" s="117"/>
      <c r="R41" s="117"/>
      <c r="S41" s="117"/>
      <c r="T41" s="118"/>
      <c r="AR41" s="119"/>
      <c r="AT41" s="119"/>
      <c r="AU41" s="119"/>
      <c r="AY41" s="17"/>
      <c r="BE41" s="120"/>
      <c r="BF41" s="120"/>
      <c r="BG41" s="120"/>
      <c r="BH41" s="120"/>
      <c r="BI41" s="120"/>
      <c r="BJ41" s="17"/>
      <c r="BK41" s="120"/>
      <c r="BL41" s="17"/>
      <c r="BM41" s="119"/>
    </row>
    <row r="42" spans="2:65" s="1" customFormat="1" ht="44.9" x14ac:dyDescent="0.25">
      <c r="B42" s="108"/>
      <c r="C42" s="798">
        <v>28</v>
      </c>
      <c r="D42" s="798"/>
      <c r="E42" s="799"/>
      <c r="F42" s="800" t="s">
        <v>1886</v>
      </c>
      <c r="G42" s="801" t="s">
        <v>201</v>
      </c>
      <c r="H42" s="802">
        <v>1</v>
      </c>
      <c r="I42" s="316"/>
      <c r="J42" s="848">
        <f t="shared" si="1"/>
        <v>0</v>
      </c>
      <c r="K42" s="849"/>
      <c r="L42" s="26"/>
      <c r="M42" s="115"/>
      <c r="N42" s="116"/>
      <c r="O42" s="117"/>
      <c r="P42" s="117"/>
      <c r="Q42" s="117"/>
      <c r="R42" s="117"/>
      <c r="S42" s="117"/>
      <c r="T42" s="118"/>
      <c r="AR42" s="119"/>
      <c r="AT42" s="119"/>
      <c r="AU42" s="119"/>
      <c r="AY42" s="17"/>
      <c r="BE42" s="120"/>
      <c r="BF42" s="120"/>
      <c r="BG42" s="120"/>
      <c r="BH42" s="120"/>
      <c r="BI42" s="120"/>
      <c r="BJ42" s="17"/>
      <c r="BK42" s="120"/>
      <c r="BL42" s="17"/>
      <c r="BM42" s="119"/>
    </row>
    <row r="43" spans="2:65" s="1" customFormat="1" ht="15.45" x14ac:dyDescent="0.25">
      <c r="B43" s="108"/>
      <c r="C43" s="794"/>
      <c r="D43" s="795" t="s">
        <v>74</v>
      </c>
      <c r="E43" s="796" t="s">
        <v>1887</v>
      </c>
      <c r="F43" s="796" t="s">
        <v>1888</v>
      </c>
      <c r="G43" s="797"/>
      <c r="H43" s="797"/>
      <c r="I43" s="292"/>
      <c r="J43" s="853"/>
      <c r="K43" s="847"/>
      <c r="L43" s="26"/>
      <c r="M43" s="115"/>
      <c r="N43" s="116"/>
      <c r="O43" s="117"/>
      <c r="P43" s="117"/>
      <c r="Q43" s="117"/>
      <c r="R43" s="117"/>
      <c r="S43" s="117"/>
      <c r="T43" s="118"/>
      <c r="AR43" s="119"/>
      <c r="AT43" s="119"/>
      <c r="AU43" s="119"/>
      <c r="AY43" s="17"/>
      <c r="BE43" s="120"/>
      <c r="BF43" s="120"/>
      <c r="BG43" s="120"/>
      <c r="BH43" s="120"/>
      <c r="BI43" s="120"/>
      <c r="BJ43" s="17"/>
      <c r="BK43" s="120"/>
      <c r="BL43" s="17"/>
      <c r="BM43" s="119"/>
    </row>
    <row r="44" spans="2:65" s="1" customFormat="1" ht="30.9" x14ac:dyDescent="0.25">
      <c r="B44" s="108"/>
      <c r="C44" s="798"/>
      <c r="D44" s="798"/>
      <c r="E44" s="799"/>
      <c r="F44" s="816" t="s">
        <v>1889</v>
      </c>
      <c r="G44" s="801"/>
      <c r="H44" s="802"/>
      <c r="I44" s="114"/>
      <c r="J44" s="848"/>
      <c r="K44" s="849"/>
      <c r="L44" s="26"/>
      <c r="M44" s="115"/>
      <c r="N44" s="116"/>
      <c r="O44" s="117"/>
      <c r="P44" s="117"/>
      <c r="Q44" s="117"/>
      <c r="R44" s="117"/>
      <c r="S44" s="117"/>
      <c r="T44" s="118"/>
      <c r="AR44" s="119"/>
      <c r="AT44" s="119"/>
      <c r="AU44" s="119"/>
      <c r="AY44" s="17"/>
      <c r="BE44" s="120"/>
      <c r="BF44" s="120"/>
      <c r="BG44" s="120"/>
      <c r="BH44" s="120"/>
      <c r="BI44" s="120"/>
      <c r="BJ44" s="17"/>
      <c r="BK44" s="120"/>
      <c r="BL44" s="17"/>
      <c r="BM44" s="119"/>
    </row>
    <row r="45" spans="2:65" s="1" customFormat="1" ht="33" customHeight="1" x14ac:dyDescent="0.25">
      <c r="B45" s="108"/>
      <c r="C45" s="798">
        <v>29</v>
      </c>
      <c r="D45" s="798"/>
      <c r="E45" s="799"/>
      <c r="F45" s="800" t="s">
        <v>1890</v>
      </c>
      <c r="G45" s="801" t="s">
        <v>201</v>
      </c>
      <c r="H45" s="802">
        <v>1</v>
      </c>
      <c r="I45" s="316"/>
      <c r="J45" s="848">
        <f t="shared" ref="J45:J59" si="2">ROUND(I45*H45,2)</f>
        <v>0</v>
      </c>
      <c r="K45" s="849"/>
      <c r="L45" s="26"/>
      <c r="M45" s="115"/>
      <c r="N45" s="116"/>
      <c r="O45" s="117"/>
      <c r="P45" s="117"/>
      <c r="Q45" s="117"/>
      <c r="R45" s="117"/>
      <c r="S45" s="117"/>
      <c r="T45" s="118"/>
      <c r="AR45" s="119"/>
      <c r="AT45" s="119"/>
      <c r="AU45" s="119"/>
      <c r="AY45" s="17"/>
      <c r="BE45" s="120"/>
      <c r="BF45" s="120"/>
      <c r="BG45" s="120"/>
      <c r="BH45" s="120"/>
      <c r="BI45" s="120"/>
      <c r="BJ45" s="17"/>
      <c r="BK45" s="120"/>
      <c r="BL45" s="17"/>
      <c r="BM45" s="119"/>
    </row>
    <row r="46" spans="2:65" s="1" customFormat="1" ht="33" customHeight="1" x14ac:dyDescent="0.25">
      <c r="B46" s="108"/>
      <c r="C46" s="798">
        <v>30</v>
      </c>
      <c r="D46" s="798"/>
      <c r="E46" s="799"/>
      <c r="F46" s="800" t="s">
        <v>1891</v>
      </c>
      <c r="G46" s="801" t="s">
        <v>201</v>
      </c>
      <c r="H46" s="802">
        <v>1</v>
      </c>
      <c r="I46" s="316"/>
      <c r="J46" s="848">
        <f t="shared" si="2"/>
        <v>0</v>
      </c>
      <c r="K46" s="849"/>
      <c r="L46" s="26"/>
      <c r="M46" s="115"/>
      <c r="N46" s="116"/>
      <c r="O46" s="117"/>
      <c r="P46" s="117"/>
      <c r="Q46" s="117"/>
      <c r="R46" s="117"/>
      <c r="S46" s="117"/>
      <c r="T46" s="118"/>
      <c r="AR46" s="119"/>
      <c r="AT46" s="119"/>
      <c r="AU46" s="119"/>
      <c r="AY46" s="17"/>
      <c r="BE46" s="120"/>
      <c r="BF46" s="120"/>
      <c r="BG46" s="120"/>
      <c r="BH46" s="120"/>
      <c r="BI46" s="120"/>
      <c r="BJ46" s="17"/>
      <c r="BK46" s="120"/>
      <c r="BL46" s="17"/>
      <c r="BM46" s="119"/>
    </row>
    <row r="47" spans="2:65" s="1" customFormat="1" ht="33" customHeight="1" x14ac:dyDescent="0.25">
      <c r="B47" s="108"/>
      <c r="C47" s="798">
        <v>31</v>
      </c>
      <c r="D47" s="798"/>
      <c r="E47" s="799"/>
      <c r="F47" s="800" t="s">
        <v>1892</v>
      </c>
      <c r="G47" s="801" t="s">
        <v>201</v>
      </c>
      <c r="H47" s="802">
        <v>1</v>
      </c>
      <c r="I47" s="316"/>
      <c r="J47" s="848">
        <f t="shared" si="2"/>
        <v>0</v>
      </c>
      <c r="K47" s="849"/>
      <c r="L47" s="26"/>
      <c r="M47" s="115"/>
      <c r="N47" s="116"/>
      <c r="O47" s="117"/>
      <c r="P47" s="117"/>
      <c r="Q47" s="117"/>
      <c r="R47" s="117"/>
      <c r="S47" s="117"/>
      <c r="T47" s="118"/>
      <c r="AR47" s="119"/>
      <c r="AT47" s="119"/>
      <c r="AU47" s="119"/>
      <c r="AY47" s="17"/>
      <c r="BE47" s="120"/>
      <c r="BF47" s="120"/>
      <c r="BG47" s="120"/>
      <c r="BH47" s="120"/>
      <c r="BI47" s="120"/>
      <c r="BJ47" s="17"/>
      <c r="BK47" s="120"/>
      <c r="BL47" s="17"/>
      <c r="BM47" s="119"/>
    </row>
    <row r="48" spans="2:65" s="1" customFormat="1" ht="33" customHeight="1" x14ac:dyDescent="0.25">
      <c r="B48" s="108"/>
      <c r="C48" s="798">
        <v>32</v>
      </c>
      <c r="D48" s="798"/>
      <c r="E48" s="799"/>
      <c r="F48" s="800" t="s">
        <v>1893</v>
      </c>
      <c r="G48" s="801" t="s">
        <v>201</v>
      </c>
      <c r="H48" s="802">
        <v>1</v>
      </c>
      <c r="I48" s="316"/>
      <c r="J48" s="848">
        <f t="shared" si="2"/>
        <v>0</v>
      </c>
      <c r="K48" s="849"/>
      <c r="L48" s="26"/>
      <c r="M48" s="115"/>
      <c r="N48" s="116"/>
      <c r="O48" s="117"/>
      <c r="P48" s="117"/>
      <c r="Q48" s="117"/>
      <c r="R48" s="117"/>
      <c r="S48" s="117"/>
      <c r="T48" s="118"/>
      <c r="AR48" s="119"/>
      <c r="AT48" s="119"/>
      <c r="AU48" s="119"/>
      <c r="AY48" s="17"/>
      <c r="BE48" s="120"/>
      <c r="BF48" s="120"/>
      <c r="BG48" s="120"/>
      <c r="BH48" s="120"/>
      <c r="BI48" s="120"/>
      <c r="BJ48" s="17"/>
      <c r="BK48" s="120"/>
      <c r="BL48" s="17"/>
      <c r="BM48" s="119"/>
    </row>
    <row r="49" spans="2:65" s="1" customFormat="1" ht="33" customHeight="1" x14ac:dyDescent="0.25">
      <c r="B49" s="108"/>
      <c r="C49" s="798">
        <v>33</v>
      </c>
      <c r="D49" s="798"/>
      <c r="E49" s="799"/>
      <c r="F49" s="800" t="s">
        <v>1764</v>
      </c>
      <c r="G49" s="801" t="s">
        <v>201</v>
      </c>
      <c r="H49" s="802">
        <v>1</v>
      </c>
      <c r="I49" s="316"/>
      <c r="J49" s="848">
        <f t="shared" si="2"/>
        <v>0</v>
      </c>
      <c r="K49" s="849"/>
      <c r="L49" s="26"/>
      <c r="M49" s="115"/>
      <c r="N49" s="116"/>
      <c r="O49" s="117"/>
      <c r="P49" s="117"/>
      <c r="Q49" s="117"/>
      <c r="R49" s="117"/>
      <c r="S49" s="117"/>
      <c r="T49" s="118"/>
      <c r="AR49" s="119"/>
      <c r="AT49" s="119"/>
      <c r="AU49" s="119"/>
      <c r="AY49" s="17"/>
      <c r="BE49" s="120"/>
      <c r="BF49" s="120"/>
      <c r="BG49" s="120"/>
      <c r="BH49" s="120"/>
      <c r="BI49" s="120"/>
      <c r="BJ49" s="17"/>
      <c r="BK49" s="120"/>
      <c r="BL49" s="17"/>
      <c r="BM49" s="119"/>
    </row>
    <row r="50" spans="2:65" s="1" customFormat="1" ht="33" customHeight="1" x14ac:dyDescent="0.25">
      <c r="B50" s="108"/>
      <c r="C50" s="798">
        <v>34</v>
      </c>
      <c r="D50" s="798"/>
      <c r="E50" s="799"/>
      <c r="F50" s="800" t="s">
        <v>1765</v>
      </c>
      <c r="G50" s="801" t="s">
        <v>201</v>
      </c>
      <c r="H50" s="802">
        <v>1</v>
      </c>
      <c r="I50" s="316"/>
      <c r="J50" s="848">
        <f t="shared" si="2"/>
        <v>0</v>
      </c>
      <c r="K50" s="849"/>
      <c r="L50" s="26"/>
      <c r="M50" s="115"/>
      <c r="N50" s="116"/>
      <c r="O50" s="117"/>
      <c r="P50" s="117"/>
      <c r="Q50" s="117"/>
      <c r="R50" s="117"/>
      <c r="S50" s="117"/>
      <c r="T50" s="118"/>
      <c r="AR50" s="119"/>
      <c r="AT50" s="119"/>
      <c r="AU50" s="119"/>
      <c r="AY50" s="17"/>
      <c r="BE50" s="120"/>
      <c r="BF50" s="120"/>
      <c r="BG50" s="120"/>
      <c r="BH50" s="120"/>
      <c r="BI50" s="120"/>
      <c r="BJ50" s="17"/>
      <c r="BK50" s="120"/>
      <c r="BL50" s="17"/>
      <c r="BM50" s="119"/>
    </row>
    <row r="51" spans="2:65" s="1" customFormat="1" ht="33" customHeight="1" x14ac:dyDescent="0.25">
      <c r="B51" s="108"/>
      <c r="C51" s="798">
        <v>35</v>
      </c>
      <c r="D51" s="798"/>
      <c r="E51" s="799"/>
      <c r="F51" s="800" t="s">
        <v>1766</v>
      </c>
      <c r="G51" s="801" t="s">
        <v>201</v>
      </c>
      <c r="H51" s="802">
        <v>1</v>
      </c>
      <c r="I51" s="316"/>
      <c r="J51" s="848">
        <f t="shared" si="2"/>
        <v>0</v>
      </c>
      <c r="K51" s="849"/>
      <c r="L51" s="26"/>
      <c r="M51" s="115"/>
      <c r="N51" s="116"/>
      <c r="O51" s="117"/>
      <c r="P51" s="117"/>
      <c r="Q51" s="117"/>
      <c r="R51" s="117"/>
      <c r="S51" s="117"/>
      <c r="T51" s="118"/>
      <c r="AR51" s="119"/>
      <c r="AT51" s="119"/>
      <c r="AU51" s="119"/>
      <c r="AY51" s="17"/>
      <c r="BE51" s="120"/>
      <c r="BF51" s="120"/>
      <c r="BG51" s="120"/>
      <c r="BH51" s="120"/>
      <c r="BI51" s="120"/>
      <c r="BJ51" s="17"/>
      <c r="BK51" s="120"/>
      <c r="BL51" s="17"/>
      <c r="BM51" s="119"/>
    </row>
    <row r="52" spans="2:65" s="1" customFormat="1" ht="33" customHeight="1" x14ac:dyDescent="0.25">
      <c r="B52" s="108"/>
      <c r="C52" s="798">
        <v>36</v>
      </c>
      <c r="D52" s="798"/>
      <c r="E52" s="799"/>
      <c r="F52" s="800" t="s">
        <v>1767</v>
      </c>
      <c r="G52" s="801" t="s">
        <v>201</v>
      </c>
      <c r="H52" s="802">
        <v>1</v>
      </c>
      <c r="I52" s="316"/>
      <c r="J52" s="848">
        <f t="shared" si="2"/>
        <v>0</v>
      </c>
      <c r="K52" s="849"/>
      <c r="L52" s="26"/>
      <c r="M52" s="115"/>
      <c r="N52" s="116"/>
      <c r="O52" s="117"/>
      <c r="P52" s="117"/>
      <c r="Q52" s="117"/>
      <c r="R52" s="117"/>
      <c r="S52" s="117"/>
      <c r="T52" s="118"/>
      <c r="AR52" s="119"/>
      <c r="AT52" s="119"/>
      <c r="AU52" s="119"/>
      <c r="AY52" s="17"/>
      <c r="BE52" s="120"/>
      <c r="BF52" s="120"/>
      <c r="BG52" s="120"/>
      <c r="BH52" s="120"/>
      <c r="BI52" s="120"/>
      <c r="BJ52" s="17"/>
      <c r="BK52" s="120"/>
      <c r="BL52" s="17"/>
      <c r="BM52" s="119"/>
    </row>
    <row r="53" spans="2:65" s="1" customFormat="1" ht="33" customHeight="1" x14ac:dyDescent="0.25">
      <c r="B53" s="108"/>
      <c r="C53" s="798">
        <v>37</v>
      </c>
      <c r="D53" s="798"/>
      <c r="E53" s="799"/>
      <c r="F53" s="800" t="s">
        <v>1768</v>
      </c>
      <c r="G53" s="801" t="s">
        <v>201</v>
      </c>
      <c r="H53" s="802">
        <v>1</v>
      </c>
      <c r="I53" s="316"/>
      <c r="J53" s="848">
        <f t="shared" si="2"/>
        <v>0</v>
      </c>
      <c r="K53" s="849"/>
      <c r="L53" s="26"/>
      <c r="M53" s="115"/>
      <c r="N53" s="116"/>
      <c r="O53" s="117"/>
      <c r="P53" s="117"/>
      <c r="Q53" s="117"/>
      <c r="R53" s="117"/>
      <c r="S53" s="117"/>
      <c r="T53" s="118"/>
      <c r="AR53" s="119"/>
      <c r="AT53" s="119"/>
      <c r="AU53" s="119"/>
      <c r="AY53" s="17"/>
      <c r="BE53" s="120"/>
      <c r="BF53" s="120"/>
      <c r="BG53" s="120"/>
      <c r="BH53" s="120"/>
      <c r="BI53" s="120"/>
      <c r="BJ53" s="17"/>
      <c r="BK53" s="120"/>
      <c r="BL53" s="17"/>
      <c r="BM53" s="119"/>
    </row>
    <row r="54" spans="2:65" s="1" customFormat="1" ht="33" customHeight="1" x14ac:dyDescent="0.25">
      <c r="B54" s="108"/>
      <c r="C54" s="798">
        <v>38</v>
      </c>
      <c r="D54" s="798"/>
      <c r="E54" s="799"/>
      <c r="F54" s="800" t="s">
        <v>1769</v>
      </c>
      <c r="G54" s="801" t="s">
        <v>201</v>
      </c>
      <c r="H54" s="802">
        <v>1</v>
      </c>
      <c r="I54" s="316"/>
      <c r="J54" s="848">
        <f t="shared" si="2"/>
        <v>0</v>
      </c>
      <c r="K54" s="849"/>
      <c r="L54" s="26"/>
      <c r="M54" s="115"/>
      <c r="N54" s="116"/>
      <c r="O54" s="117"/>
      <c r="P54" s="117"/>
      <c r="Q54" s="117"/>
      <c r="R54" s="117"/>
      <c r="S54" s="117"/>
      <c r="T54" s="118"/>
      <c r="AR54" s="119"/>
      <c r="AT54" s="119"/>
      <c r="AU54" s="119"/>
      <c r="AY54" s="17"/>
      <c r="BE54" s="120"/>
      <c r="BF54" s="120"/>
      <c r="BG54" s="120"/>
      <c r="BH54" s="120"/>
      <c r="BI54" s="120"/>
      <c r="BJ54" s="17"/>
      <c r="BK54" s="120"/>
      <c r="BL54" s="17"/>
      <c r="BM54" s="119"/>
    </row>
    <row r="55" spans="2:65" s="1" customFormat="1" ht="33" customHeight="1" x14ac:dyDescent="0.25">
      <c r="B55" s="108"/>
      <c r="C55" s="798">
        <v>39</v>
      </c>
      <c r="D55" s="798"/>
      <c r="E55" s="799"/>
      <c r="F55" s="800" t="s">
        <v>1770</v>
      </c>
      <c r="G55" s="801" t="s">
        <v>201</v>
      </c>
      <c r="H55" s="802">
        <v>1</v>
      </c>
      <c r="I55" s="316"/>
      <c r="J55" s="848">
        <f t="shared" si="2"/>
        <v>0</v>
      </c>
      <c r="K55" s="849"/>
      <c r="L55" s="26"/>
      <c r="M55" s="115"/>
      <c r="N55" s="116"/>
      <c r="O55" s="117"/>
      <c r="P55" s="117"/>
      <c r="Q55" s="117"/>
      <c r="R55" s="117"/>
      <c r="S55" s="117"/>
      <c r="T55" s="118"/>
      <c r="AR55" s="119"/>
      <c r="AT55" s="119"/>
      <c r="AU55" s="119"/>
      <c r="AY55" s="17"/>
      <c r="BE55" s="120"/>
      <c r="BF55" s="120"/>
      <c r="BG55" s="120"/>
      <c r="BH55" s="120"/>
      <c r="BI55" s="120"/>
      <c r="BJ55" s="17"/>
      <c r="BK55" s="120"/>
      <c r="BL55" s="17"/>
      <c r="BM55" s="119"/>
    </row>
    <row r="56" spans="2:65" s="1" customFormat="1" ht="33" customHeight="1" x14ac:dyDescent="0.25">
      <c r="B56" s="108"/>
      <c r="C56" s="798">
        <v>40</v>
      </c>
      <c r="D56" s="798"/>
      <c r="E56" s="799"/>
      <c r="F56" s="800" t="s">
        <v>1771</v>
      </c>
      <c r="G56" s="801" t="s">
        <v>201</v>
      </c>
      <c r="H56" s="802">
        <v>1</v>
      </c>
      <c r="I56" s="316"/>
      <c r="J56" s="848">
        <f t="shared" si="2"/>
        <v>0</v>
      </c>
      <c r="K56" s="849"/>
      <c r="L56" s="26"/>
      <c r="M56" s="115"/>
      <c r="N56" s="116"/>
      <c r="O56" s="117"/>
      <c r="P56" s="117"/>
      <c r="Q56" s="117"/>
      <c r="R56" s="117"/>
      <c r="S56" s="117"/>
      <c r="T56" s="118"/>
      <c r="AR56" s="119"/>
      <c r="AT56" s="119"/>
      <c r="AU56" s="119"/>
      <c r="AY56" s="17"/>
      <c r="BE56" s="120"/>
      <c r="BF56" s="120"/>
      <c r="BG56" s="120"/>
      <c r="BH56" s="120"/>
      <c r="BI56" s="120"/>
      <c r="BJ56" s="17"/>
      <c r="BK56" s="120"/>
      <c r="BL56" s="17"/>
      <c r="BM56" s="119"/>
    </row>
    <row r="57" spans="2:65" s="1" customFormat="1" ht="33" customHeight="1" x14ac:dyDescent="0.25">
      <c r="B57" s="108"/>
      <c r="C57" s="798">
        <v>41</v>
      </c>
      <c r="D57" s="798"/>
      <c r="E57" s="799"/>
      <c r="F57" s="800" t="s">
        <v>1772</v>
      </c>
      <c r="G57" s="801" t="s">
        <v>201</v>
      </c>
      <c r="H57" s="802">
        <v>1</v>
      </c>
      <c r="I57" s="316"/>
      <c r="J57" s="848">
        <f t="shared" si="2"/>
        <v>0</v>
      </c>
      <c r="K57" s="849"/>
      <c r="L57" s="26"/>
      <c r="M57" s="115"/>
      <c r="N57" s="116"/>
      <c r="O57" s="117"/>
      <c r="P57" s="117"/>
      <c r="Q57" s="117"/>
      <c r="R57" s="117"/>
      <c r="S57" s="117"/>
      <c r="T57" s="118"/>
      <c r="AR57" s="119"/>
      <c r="AT57" s="119"/>
      <c r="AU57" s="119"/>
      <c r="AY57" s="17"/>
      <c r="BE57" s="120"/>
      <c r="BF57" s="120"/>
      <c r="BG57" s="120"/>
      <c r="BH57" s="120"/>
      <c r="BI57" s="120"/>
      <c r="BJ57" s="17"/>
      <c r="BK57" s="120"/>
      <c r="BL57" s="17"/>
      <c r="BM57" s="119"/>
    </row>
    <row r="58" spans="2:65" s="1" customFormat="1" ht="33" customHeight="1" x14ac:dyDescent="0.25">
      <c r="B58" s="108"/>
      <c r="C58" s="798">
        <v>42</v>
      </c>
      <c r="D58" s="798"/>
      <c r="E58" s="799"/>
      <c r="F58" s="800" t="s">
        <v>1773</v>
      </c>
      <c r="G58" s="801" t="s">
        <v>201</v>
      </c>
      <c r="H58" s="802">
        <v>1</v>
      </c>
      <c r="I58" s="316"/>
      <c r="J58" s="848">
        <f t="shared" si="2"/>
        <v>0</v>
      </c>
      <c r="K58" s="849"/>
      <c r="L58" s="26"/>
      <c r="M58" s="115"/>
      <c r="N58" s="116"/>
      <c r="O58" s="117"/>
      <c r="P58" s="117"/>
      <c r="Q58" s="117"/>
      <c r="R58" s="117"/>
      <c r="S58" s="117"/>
      <c r="T58" s="118"/>
      <c r="AR58" s="119"/>
      <c r="AT58" s="119"/>
      <c r="AU58" s="119"/>
      <c r="AY58" s="17"/>
      <c r="BE58" s="120"/>
      <c r="BF58" s="120"/>
      <c r="BG58" s="120"/>
      <c r="BH58" s="120"/>
      <c r="BI58" s="120"/>
      <c r="BJ58" s="17"/>
      <c r="BK58" s="120"/>
      <c r="BL58" s="17"/>
      <c r="BM58" s="119"/>
    </row>
    <row r="59" spans="2:65" s="1" customFormat="1" ht="33" customHeight="1" x14ac:dyDescent="0.25">
      <c r="B59" s="108"/>
      <c r="C59" s="798">
        <v>43</v>
      </c>
      <c r="D59" s="798"/>
      <c r="E59" s="799"/>
      <c r="F59" s="800" t="s">
        <v>1774</v>
      </c>
      <c r="G59" s="801" t="s">
        <v>201</v>
      </c>
      <c r="H59" s="802">
        <v>1</v>
      </c>
      <c r="I59" s="316"/>
      <c r="J59" s="848">
        <f t="shared" si="2"/>
        <v>0</v>
      </c>
      <c r="K59" s="849"/>
      <c r="L59" s="26"/>
      <c r="M59" s="115"/>
      <c r="N59" s="116"/>
      <c r="O59" s="117"/>
      <c r="P59" s="117"/>
      <c r="Q59" s="117"/>
      <c r="R59" s="117"/>
      <c r="S59" s="117"/>
      <c r="T59" s="118"/>
      <c r="AR59" s="119"/>
      <c r="AT59" s="119"/>
      <c r="AU59" s="119"/>
      <c r="AY59" s="17"/>
      <c r="BE59" s="120"/>
      <c r="BF59" s="120"/>
      <c r="BG59" s="120"/>
      <c r="BH59" s="120"/>
      <c r="BI59" s="120"/>
      <c r="BJ59" s="17"/>
      <c r="BK59" s="120"/>
      <c r="BL59" s="17"/>
      <c r="BM59" s="119"/>
    </row>
    <row r="60" spans="2:65" s="1" customFormat="1" ht="15.45" x14ac:dyDescent="0.25">
      <c r="B60" s="108"/>
      <c r="C60" s="791"/>
      <c r="D60" s="792" t="s">
        <v>74</v>
      </c>
      <c r="E60" s="818" t="s">
        <v>1894</v>
      </c>
      <c r="F60" s="818" t="s">
        <v>1753</v>
      </c>
      <c r="G60" s="787"/>
      <c r="H60" s="787"/>
      <c r="I60" s="291"/>
      <c r="J60" s="854"/>
      <c r="K60" s="844"/>
      <c r="L60" s="26"/>
      <c r="M60" s="115"/>
      <c r="N60" s="116"/>
      <c r="O60" s="117"/>
      <c r="P60" s="117"/>
      <c r="Q60" s="117"/>
      <c r="R60" s="117"/>
      <c r="S60" s="117"/>
      <c r="T60" s="118"/>
      <c r="AR60" s="119"/>
      <c r="AT60" s="119"/>
      <c r="AU60" s="119"/>
      <c r="AY60" s="17"/>
      <c r="BE60" s="120"/>
      <c r="BF60" s="120"/>
      <c r="BG60" s="120"/>
      <c r="BH60" s="120"/>
      <c r="BI60" s="120"/>
      <c r="BJ60" s="17"/>
      <c r="BK60" s="120"/>
      <c r="BL60" s="17"/>
      <c r="BM60" s="119"/>
    </row>
    <row r="61" spans="2:65" s="1" customFormat="1" ht="47.25" customHeight="1" x14ac:dyDescent="0.25">
      <c r="B61" s="108"/>
      <c r="C61" s="819"/>
      <c r="D61" s="819"/>
      <c r="E61" s="820"/>
      <c r="F61" s="821" t="s">
        <v>1895</v>
      </c>
      <c r="G61" s="822"/>
      <c r="H61" s="823"/>
      <c r="I61" s="263"/>
      <c r="J61" s="855"/>
      <c r="K61" s="856"/>
      <c r="L61" s="26"/>
      <c r="M61" s="115"/>
      <c r="N61" s="116"/>
      <c r="O61" s="117"/>
      <c r="P61" s="117"/>
      <c r="Q61" s="117"/>
      <c r="R61" s="117"/>
      <c r="S61" s="117"/>
      <c r="T61" s="118"/>
      <c r="AR61" s="119"/>
      <c r="AT61" s="119"/>
      <c r="AU61" s="119"/>
      <c r="AY61" s="17"/>
      <c r="BE61" s="120"/>
      <c r="BF61" s="120"/>
      <c r="BG61" s="120"/>
      <c r="BH61" s="120"/>
      <c r="BI61" s="120"/>
      <c r="BJ61" s="17"/>
      <c r="BK61" s="120"/>
      <c r="BL61" s="17"/>
      <c r="BM61" s="119"/>
    </row>
    <row r="62" spans="2:65" s="1" customFormat="1" ht="15.45" x14ac:dyDescent="0.25">
      <c r="B62" s="108"/>
      <c r="C62" s="794"/>
      <c r="D62" s="795" t="s">
        <v>74</v>
      </c>
      <c r="E62" s="796" t="s">
        <v>1896</v>
      </c>
      <c r="F62" s="796" t="s">
        <v>1897</v>
      </c>
      <c r="G62" s="797"/>
      <c r="H62" s="797"/>
      <c r="I62" s="292"/>
      <c r="J62" s="846"/>
      <c r="K62" s="847"/>
      <c r="L62" s="26"/>
      <c r="M62" s="115"/>
      <c r="N62" s="116"/>
      <c r="O62" s="117"/>
      <c r="P62" s="117"/>
      <c r="Q62" s="117"/>
      <c r="R62" s="117"/>
      <c r="S62" s="117"/>
      <c r="T62" s="118"/>
      <c r="AR62" s="119"/>
      <c r="AT62" s="119"/>
      <c r="AU62" s="119"/>
      <c r="AY62" s="17"/>
      <c r="BE62" s="120"/>
      <c r="BF62" s="120"/>
      <c r="BG62" s="120"/>
      <c r="BH62" s="120"/>
      <c r="BI62" s="120"/>
      <c r="BJ62" s="17"/>
      <c r="BK62" s="120"/>
      <c r="BL62" s="17"/>
      <c r="BM62" s="119"/>
    </row>
    <row r="63" spans="2:65" s="1" customFormat="1" ht="11.25" x14ac:dyDescent="0.25">
      <c r="B63" s="108"/>
      <c r="C63" s="798">
        <v>44</v>
      </c>
      <c r="D63" s="798"/>
      <c r="E63" s="799"/>
      <c r="F63" s="800" t="s">
        <v>1898</v>
      </c>
      <c r="G63" s="801" t="s">
        <v>201</v>
      </c>
      <c r="H63" s="802">
        <v>1</v>
      </c>
      <c r="I63" s="316"/>
      <c r="J63" s="848">
        <f t="shared" ref="J63:J83" si="3">ROUND(I63*H63,2)</f>
        <v>0</v>
      </c>
      <c r="K63" s="849"/>
      <c r="L63" s="26"/>
      <c r="M63" s="115"/>
      <c r="N63" s="116"/>
      <c r="O63" s="117"/>
      <c r="P63" s="117"/>
      <c r="Q63" s="117"/>
      <c r="R63" s="117"/>
      <c r="S63" s="117"/>
      <c r="T63" s="118"/>
      <c r="AR63" s="119"/>
      <c r="AT63" s="119"/>
      <c r="AU63" s="119"/>
      <c r="AY63" s="17"/>
      <c r="BE63" s="120"/>
      <c r="BF63" s="120"/>
      <c r="BG63" s="120"/>
      <c r="BH63" s="120"/>
      <c r="BI63" s="120"/>
      <c r="BJ63" s="17"/>
      <c r="BK63" s="120"/>
      <c r="BL63" s="17"/>
      <c r="BM63" s="119"/>
    </row>
    <row r="64" spans="2:65" s="1" customFormat="1" ht="11.25" x14ac:dyDescent="0.25">
      <c r="B64" s="108"/>
      <c r="C64" s="798">
        <v>45</v>
      </c>
      <c r="D64" s="798"/>
      <c r="E64" s="799"/>
      <c r="F64" s="800" t="s">
        <v>1899</v>
      </c>
      <c r="G64" s="801" t="s">
        <v>201</v>
      </c>
      <c r="H64" s="802">
        <v>1</v>
      </c>
      <c r="I64" s="316"/>
      <c r="J64" s="848">
        <f t="shared" si="3"/>
        <v>0</v>
      </c>
      <c r="K64" s="849"/>
      <c r="L64" s="26"/>
      <c r="M64" s="115"/>
      <c r="N64" s="116"/>
      <c r="O64" s="117"/>
      <c r="P64" s="117"/>
      <c r="Q64" s="117"/>
      <c r="R64" s="117"/>
      <c r="S64" s="117"/>
      <c r="T64" s="118"/>
      <c r="AR64" s="119"/>
      <c r="AT64" s="119"/>
      <c r="AU64" s="119"/>
      <c r="AY64" s="17"/>
      <c r="BE64" s="120"/>
      <c r="BF64" s="120"/>
      <c r="BG64" s="120"/>
      <c r="BH64" s="120"/>
      <c r="BI64" s="120"/>
      <c r="BJ64" s="17"/>
      <c r="BK64" s="120"/>
      <c r="BL64" s="17"/>
      <c r="BM64" s="119"/>
    </row>
    <row r="65" spans="2:65" s="1" customFormat="1" ht="11.25" x14ac:dyDescent="0.25">
      <c r="B65" s="108"/>
      <c r="C65" s="798">
        <v>46</v>
      </c>
      <c r="D65" s="798"/>
      <c r="E65" s="799"/>
      <c r="F65" s="800" t="s">
        <v>1900</v>
      </c>
      <c r="G65" s="801" t="s">
        <v>201</v>
      </c>
      <c r="H65" s="802">
        <v>1</v>
      </c>
      <c r="I65" s="316"/>
      <c r="J65" s="848">
        <f t="shared" si="3"/>
        <v>0</v>
      </c>
      <c r="K65" s="849"/>
      <c r="L65" s="26"/>
      <c r="M65" s="115"/>
      <c r="N65" s="116"/>
      <c r="O65" s="117"/>
      <c r="P65" s="117"/>
      <c r="Q65" s="117"/>
      <c r="R65" s="117"/>
      <c r="S65" s="117"/>
      <c r="T65" s="118"/>
      <c r="AR65" s="119"/>
      <c r="AT65" s="119"/>
      <c r="AU65" s="119"/>
      <c r="AY65" s="17"/>
      <c r="BE65" s="120"/>
      <c r="BF65" s="120"/>
      <c r="BG65" s="120"/>
      <c r="BH65" s="120"/>
      <c r="BI65" s="120"/>
      <c r="BJ65" s="17"/>
      <c r="BK65" s="120"/>
      <c r="BL65" s="17"/>
      <c r="BM65" s="119"/>
    </row>
    <row r="66" spans="2:65" s="1" customFormat="1" ht="22.45" x14ac:dyDescent="0.25">
      <c r="B66" s="108"/>
      <c r="C66" s="798">
        <v>47</v>
      </c>
      <c r="D66" s="798"/>
      <c r="E66" s="799"/>
      <c r="F66" s="800" t="s">
        <v>1901</v>
      </c>
      <c r="G66" s="801" t="s">
        <v>201</v>
      </c>
      <c r="H66" s="802">
        <v>1</v>
      </c>
      <c r="I66" s="316"/>
      <c r="J66" s="848">
        <f t="shared" si="3"/>
        <v>0</v>
      </c>
      <c r="K66" s="849"/>
      <c r="L66" s="26"/>
      <c r="M66" s="115"/>
      <c r="N66" s="116"/>
      <c r="O66" s="117"/>
      <c r="P66" s="117"/>
      <c r="Q66" s="117"/>
      <c r="R66" s="117"/>
      <c r="S66" s="117"/>
      <c r="T66" s="118"/>
      <c r="AR66" s="119"/>
      <c r="AT66" s="119"/>
      <c r="AU66" s="119"/>
      <c r="AY66" s="17"/>
      <c r="BE66" s="120"/>
      <c r="BF66" s="120"/>
      <c r="BG66" s="120"/>
      <c r="BH66" s="120"/>
      <c r="BI66" s="120"/>
      <c r="BJ66" s="17"/>
      <c r="BK66" s="120"/>
      <c r="BL66" s="17"/>
      <c r="BM66" s="119"/>
    </row>
    <row r="67" spans="2:65" s="1" customFormat="1" ht="11.25" x14ac:dyDescent="0.25">
      <c r="B67" s="108"/>
      <c r="C67" s="798">
        <v>48</v>
      </c>
      <c r="D67" s="798"/>
      <c r="E67" s="799"/>
      <c r="F67" s="800" t="s">
        <v>1902</v>
      </c>
      <c r="G67" s="801" t="s">
        <v>201</v>
      </c>
      <c r="H67" s="802">
        <v>1</v>
      </c>
      <c r="I67" s="316"/>
      <c r="J67" s="848">
        <f t="shared" si="3"/>
        <v>0</v>
      </c>
      <c r="K67" s="849"/>
      <c r="L67" s="26"/>
      <c r="M67" s="115"/>
      <c r="N67" s="116"/>
      <c r="O67" s="117"/>
      <c r="P67" s="117"/>
      <c r="Q67" s="117"/>
      <c r="R67" s="117"/>
      <c r="S67" s="117"/>
      <c r="T67" s="118"/>
      <c r="AR67" s="119"/>
      <c r="AT67" s="119"/>
      <c r="AU67" s="119"/>
      <c r="AY67" s="17"/>
      <c r="BE67" s="120"/>
      <c r="BF67" s="120"/>
      <c r="BG67" s="120"/>
      <c r="BH67" s="120"/>
      <c r="BI67" s="120"/>
      <c r="BJ67" s="17"/>
      <c r="BK67" s="120"/>
      <c r="BL67" s="17"/>
      <c r="BM67" s="119"/>
    </row>
    <row r="68" spans="2:65" s="1" customFormat="1" ht="11.25" x14ac:dyDescent="0.25">
      <c r="B68" s="108"/>
      <c r="C68" s="798">
        <v>49</v>
      </c>
      <c r="D68" s="798"/>
      <c r="E68" s="799"/>
      <c r="F68" s="800" t="s">
        <v>1903</v>
      </c>
      <c r="G68" s="801" t="s">
        <v>201</v>
      </c>
      <c r="H68" s="802">
        <v>1</v>
      </c>
      <c r="I68" s="316"/>
      <c r="J68" s="848">
        <f t="shared" si="3"/>
        <v>0</v>
      </c>
      <c r="K68" s="849"/>
      <c r="L68" s="26"/>
      <c r="M68" s="115"/>
      <c r="N68" s="116"/>
      <c r="O68" s="117"/>
      <c r="P68" s="117"/>
      <c r="Q68" s="117"/>
      <c r="R68" s="117"/>
      <c r="S68" s="117"/>
      <c r="T68" s="118"/>
      <c r="AR68" s="119"/>
      <c r="AT68" s="119"/>
      <c r="AU68" s="119"/>
      <c r="AY68" s="17"/>
      <c r="BE68" s="120"/>
      <c r="BF68" s="120"/>
      <c r="BG68" s="120"/>
      <c r="BH68" s="120"/>
      <c r="BI68" s="120"/>
      <c r="BJ68" s="17"/>
      <c r="BK68" s="120"/>
      <c r="BL68" s="17"/>
      <c r="BM68" s="119"/>
    </row>
    <row r="69" spans="2:65" s="1" customFormat="1" ht="11.25" x14ac:dyDescent="0.25">
      <c r="B69" s="108"/>
      <c r="C69" s="798">
        <v>50</v>
      </c>
      <c r="D69" s="798"/>
      <c r="E69" s="799"/>
      <c r="F69" s="800" t="s">
        <v>1904</v>
      </c>
      <c r="G69" s="801" t="s">
        <v>201</v>
      </c>
      <c r="H69" s="802">
        <v>1</v>
      </c>
      <c r="I69" s="316"/>
      <c r="J69" s="848">
        <f t="shared" si="3"/>
        <v>0</v>
      </c>
      <c r="K69" s="849"/>
      <c r="L69" s="26"/>
      <c r="M69" s="115"/>
      <c r="N69" s="116"/>
      <c r="O69" s="117"/>
      <c r="P69" s="117"/>
      <c r="Q69" s="117"/>
      <c r="R69" s="117"/>
      <c r="S69" s="117"/>
      <c r="T69" s="118"/>
      <c r="AR69" s="119"/>
      <c r="AT69" s="119"/>
      <c r="AU69" s="119"/>
      <c r="AY69" s="17"/>
      <c r="BE69" s="120"/>
      <c r="BF69" s="120"/>
      <c r="BG69" s="120"/>
      <c r="BH69" s="120"/>
      <c r="BI69" s="120"/>
      <c r="BJ69" s="17"/>
      <c r="BK69" s="120"/>
      <c r="BL69" s="17"/>
      <c r="BM69" s="119"/>
    </row>
    <row r="70" spans="2:65" s="1" customFormat="1" ht="22.45" x14ac:dyDescent="0.25">
      <c r="B70" s="108"/>
      <c r="C70" s="798">
        <v>51</v>
      </c>
      <c r="D70" s="798"/>
      <c r="E70" s="799"/>
      <c r="F70" s="800" t="s">
        <v>1905</v>
      </c>
      <c r="G70" s="801" t="s">
        <v>201</v>
      </c>
      <c r="H70" s="817">
        <v>0</v>
      </c>
      <c r="I70" s="316"/>
      <c r="J70" s="848">
        <f t="shared" si="3"/>
        <v>0</v>
      </c>
      <c r="K70" s="849"/>
      <c r="L70" s="26"/>
      <c r="M70" s="115"/>
      <c r="N70" s="116"/>
      <c r="O70" s="117"/>
      <c r="P70" s="117"/>
      <c r="Q70" s="117"/>
      <c r="R70" s="117"/>
      <c r="S70" s="117"/>
      <c r="T70" s="118"/>
      <c r="AR70" s="119"/>
      <c r="AT70" s="119"/>
      <c r="AU70" s="119"/>
      <c r="AY70" s="17"/>
      <c r="BE70" s="120"/>
      <c r="BF70" s="120"/>
      <c r="BG70" s="120"/>
      <c r="BH70" s="120"/>
      <c r="BI70" s="120"/>
      <c r="BJ70" s="17"/>
      <c r="BK70" s="120"/>
      <c r="BL70" s="17"/>
      <c r="BM70" s="119"/>
    </row>
    <row r="71" spans="2:65" s="1" customFormat="1" ht="11.25" x14ac:dyDescent="0.25">
      <c r="B71" s="108"/>
      <c r="C71" s="798">
        <v>52</v>
      </c>
      <c r="D71" s="798"/>
      <c r="E71" s="799"/>
      <c r="F71" s="800" t="s">
        <v>1906</v>
      </c>
      <c r="G71" s="801" t="s">
        <v>201</v>
      </c>
      <c r="H71" s="817">
        <v>0</v>
      </c>
      <c r="I71" s="316"/>
      <c r="J71" s="848">
        <f t="shared" si="3"/>
        <v>0</v>
      </c>
      <c r="K71" s="849"/>
      <c r="L71" s="26"/>
      <c r="M71" s="115"/>
      <c r="N71" s="116"/>
      <c r="O71" s="117"/>
      <c r="P71" s="117"/>
      <c r="Q71" s="117"/>
      <c r="R71" s="117"/>
      <c r="S71" s="117"/>
      <c r="T71" s="118"/>
      <c r="AR71" s="119"/>
      <c r="AT71" s="119"/>
      <c r="AU71" s="119"/>
      <c r="AY71" s="17"/>
      <c r="BE71" s="120"/>
      <c r="BF71" s="120"/>
      <c r="BG71" s="120"/>
      <c r="BH71" s="120"/>
      <c r="BI71" s="120"/>
      <c r="BJ71" s="17"/>
      <c r="BK71" s="120"/>
      <c r="BL71" s="17"/>
      <c r="BM71" s="119"/>
    </row>
    <row r="72" spans="2:65" s="1" customFormat="1" ht="11.25" x14ac:dyDescent="0.25">
      <c r="B72" s="108"/>
      <c r="C72" s="798">
        <v>53</v>
      </c>
      <c r="D72" s="798"/>
      <c r="E72" s="799"/>
      <c r="F72" s="800" t="s">
        <v>1907</v>
      </c>
      <c r="G72" s="801" t="s">
        <v>201</v>
      </c>
      <c r="H72" s="802">
        <v>1</v>
      </c>
      <c r="I72" s="316"/>
      <c r="J72" s="848">
        <f t="shared" si="3"/>
        <v>0</v>
      </c>
      <c r="K72" s="849"/>
      <c r="L72" s="26"/>
      <c r="M72" s="115"/>
      <c r="N72" s="116"/>
      <c r="O72" s="117"/>
      <c r="P72" s="117"/>
      <c r="Q72" s="117"/>
      <c r="R72" s="117"/>
      <c r="S72" s="117"/>
      <c r="T72" s="118"/>
      <c r="AR72" s="119"/>
      <c r="AT72" s="119"/>
      <c r="AU72" s="119"/>
      <c r="AY72" s="17"/>
      <c r="BE72" s="120"/>
      <c r="BF72" s="120"/>
      <c r="BG72" s="120"/>
      <c r="BH72" s="120"/>
      <c r="BI72" s="120"/>
      <c r="BJ72" s="17"/>
      <c r="BK72" s="120"/>
      <c r="BL72" s="17"/>
      <c r="BM72" s="119"/>
    </row>
    <row r="73" spans="2:65" s="1" customFormat="1" ht="33.700000000000003" x14ac:dyDescent="0.25">
      <c r="B73" s="108"/>
      <c r="C73" s="798">
        <v>54</v>
      </c>
      <c r="D73" s="798"/>
      <c r="E73" s="799"/>
      <c r="F73" s="800" t="s">
        <v>1754</v>
      </c>
      <c r="G73" s="801" t="s">
        <v>201</v>
      </c>
      <c r="H73" s="802">
        <v>1</v>
      </c>
      <c r="I73" s="316"/>
      <c r="J73" s="848">
        <f t="shared" si="3"/>
        <v>0</v>
      </c>
      <c r="K73" s="849"/>
      <c r="L73" s="26"/>
      <c r="M73" s="115"/>
      <c r="N73" s="116"/>
      <c r="O73" s="117"/>
      <c r="P73" s="117"/>
      <c r="Q73" s="117"/>
      <c r="R73" s="117"/>
      <c r="S73" s="117"/>
      <c r="T73" s="118"/>
      <c r="AR73" s="119"/>
      <c r="AT73" s="119"/>
      <c r="AU73" s="119"/>
      <c r="AY73" s="17"/>
      <c r="BE73" s="120"/>
      <c r="BF73" s="120"/>
      <c r="BG73" s="120"/>
      <c r="BH73" s="120"/>
      <c r="BI73" s="120"/>
      <c r="BJ73" s="17"/>
      <c r="BK73" s="120"/>
      <c r="BL73" s="17"/>
      <c r="BM73" s="119"/>
    </row>
    <row r="74" spans="2:65" s="1" customFormat="1" ht="22.45" x14ac:dyDescent="0.25">
      <c r="B74" s="108"/>
      <c r="C74" s="798">
        <v>55</v>
      </c>
      <c r="D74" s="798"/>
      <c r="E74" s="799"/>
      <c r="F74" s="800" t="s">
        <v>1908</v>
      </c>
      <c r="G74" s="801" t="s">
        <v>201</v>
      </c>
      <c r="H74" s="802">
        <v>1</v>
      </c>
      <c r="I74" s="316"/>
      <c r="J74" s="848">
        <f t="shared" si="3"/>
        <v>0</v>
      </c>
      <c r="K74" s="849"/>
      <c r="L74" s="26"/>
      <c r="M74" s="115"/>
      <c r="N74" s="116"/>
      <c r="O74" s="117"/>
      <c r="P74" s="117"/>
      <c r="Q74" s="117"/>
      <c r="R74" s="117"/>
      <c r="S74" s="117"/>
      <c r="T74" s="118"/>
      <c r="AR74" s="119"/>
      <c r="AT74" s="119"/>
      <c r="AU74" s="119"/>
      <c r="AY74" s="17"/>
      <c r="BE74" s="120"/>
      <c r="BF74" s="120"/>
      <c r="BG74" s="120"/>
      <c r="BH74" s="120"/>
      <c r="BI74" s="120"/>
      <c r="BJ74" s="17"/>
      <c r="BK74" s="120"/>
      <c r="BL74" s="17"/>
      <c r="BM74" s="119"/>
    </row>
    <row r="75" spans="2:65" s="1" customFormat="1" ht="11.25" x14ac:dyDescent="0.25">
      <c r="B75" s="108"/>
      <c r="C75" s="798">
        <v>56</v>
      </c>
      <c r="D75" s="798"/>
      <c r="E75" s="799"/>
      <c r="F75" s="800" t="s">
        <v>1909</v>
      </c>
      <c r="G75" s="801" t="s">
        <v>201</v>
      </c>
      <c r="H75" s="802">
        <v>1</v>
      </c>
      <c r="I75" s="316"/>
      <c r="J75" s="848">
        <f t="shared" si="3"/>
        <v>0</v>
      </c>
      <c r="K75" s="849"/>
      <c r="L75" s="26"/>
      <c r="M75" s="115"/>
      <c r="N75" s="116"/>
      <c r="O75" s="117"/>
      <c r="P75" s="117"/>
      <c r="Q75" s="117"/>
      <c r="R75" s="117"/>
      <c r="S75" s="117"/>
      <c r="T75" s="118"/>
      <c r="AR75" s="119"/>
      <c r="AT75" s="119"/>
      <c r="AU75" s="119"/>
      <c r="AY75" s="17"/>
      <c r="BE75" s="120"/>
      <c r="BF75" s="120"/>
      <c r="BG75" s="120"/>
      <c r="BH75" s="120"/>
      <c r="BI75" s="120"/>
      <c r="BJ75" s="17"/>
      <c r="BK75" s="120"/>
      <c r="BL75" s="17"/>
      <c r="BM75" s="119"/>
    </row>
    <row r="76" spans="2:65" s="1" customFormat="1" ht="11.25" x14ac:dyDescent="0.25">
      <c r="B76" s="108"/>
      <c r="C76" s="798">
        <v>57</v>
      </c>
      <c r="D76" s="798"/>
      <c r="E76" s="799"/>
      <c r="F76" s="800" t="s">
        <v>1910</v>
      </c>
      <c r="G76" s="801" t="s">
        <v>201</v>
      </c>
      <c r="H76" s="802">
        <v>1</v>
      </c>
      <c r="I76" s="316"/>
      <c r="J76" s="848">
        <f t="shared" si="3"/>
        <v>0</v>
      </c>
      <c r="K76" s="849"/>
      <c r="L76" s="26"/>
      <c r="M76" s="115"/>
      <c r="N76" s="116"/>
      <c r="O76" s="117"/>
      <c r="P76" s="117"/>
      <c r="Q76" s="117"/>
      <c r="R76" s="117"/>
      <c r="S76" s="117"/>
      <c r="T76" s="118"/>
      <c r="AR76" s="119"/>
      <c r="AT76" s="119"/>
      <c r="AU76" s="119"/>
      <c r="AY76" s="17"/>
      <c r="BE76" s="120"/>
      <c r="BF76" s="120"/>
      <c r="BG76" s="120"/>
      <c r="BH76" s="120"/>
      <c r="BI76" s="120"/>
      <c r="BJ76" s="17"/>
      <c r="BK76" s="120"/>
      <c r="BL76" s="17"/>
      <c r="BM76" s="119"/>
    </row>
    <row r="77" spans="2:65" s="1" customFormat="1" ht="15.45" x14ac:dyDescent="0.25">
      <c r="B77" s="108"/>
      <c r="C77" s="794"/>
      <c r="D77" s="795" t="s">
        <v>74</v>
      </c>
      <c r="E77" s="796" t="s">
        <v>1911</v>
      </c>
      <c r="F77" s="796" t="s">
        <v>1912</v>
      </c>
      <c r="G77" s="797"/>
      <c r="H77" s="797"/>
      <c r="I77" s="292"/>
      <c r="J77" s="853"/>
      <c r="K77" s="847"/>
      <c r="L77" s="26"/>
      <c r="M77" s="115"/>
      <c r="N77" s="116"/>
      <c r="O77" s="117"/>
      <c r="P77" s="117"/>
      <c r="Q77" s="117"/>
      <c r="R77" s="117"/>
      <c r="S77" s="117"/>
      <c r="T77" s="118"/>
      <c r="AR77" s="119"/>
      <c r="AT77" s="119"/>
      <c r="AU77" s="119"/>
      <c r="AY77" s="17"/>
      <c r="BE77" s="120"/>
      <c r="BF77" s="120"/>
      <c r="BG77" s="120"/>
      <c r="BH77" s="120"/>
      <c r="BI77" s="120"/>
      <c r="BJ77" s="17"/>
      <c r="BK77" s="120"/>
      <c r="BL77" s="17"/>
      <c r="BM77" s="119"/>
    </row>
    <row r="78" spans="2:65" s="1" customFormat="1" ht="44.9" x14ac:dyDescent="0.25">
      <c r="B78" s="108"/>
      <c r="C78" s="798">
        <v>58</v>
      </c>
      <c r="D78" s="798"/>
      <c r="E78" s="799"/>
      <c r="F78" s="800" t="s">
        <v>1755</v>
      </c>
      <c r="G78" s="801" t="s">
        <v>201</v>
      </c>
      <c r="H78" s="802">
        <v>1</v>
      </c>
      <c r="I78" s="316"/>
      <c r="J78" s="848">
        <f t="shared" si="3"/>
        <v>0</v>
      </c>
      <c r="K78" s="849"/>
      <c r="L78" s="26"/>
      <c r="M78" s="115"/>
      <c r="N78" s="116"/>
      <c r="O78" s="117"/>
      <c r="P78" s="117"/>
      <c r="Q78" s="117"/>
      <c r="R78" s="117"/>
      <c r="S78" s="117"/>
      <c r="T78" s="118"/>
      <c r="AR78" s="119"/>
      <c r="AT78" s="119"/>
      <c r="AU78" s="119"/>
      <c r="AY78" s="17"/>
      <c r="BE78" s="120"/>
      <c r="BF78" s="120"/>
      <c r="BG78" s="120"/>
      <c r="BH78" s="120"/>
      <c r="BI78" s="120"/>
      <c r="BJ78" s="17"/>
      <c r="BK78" s="120"/>
      <c r="BL78" s="17"/>
      <c r="BM78" s="119"/>
    </row>
    <row r="79" spans="2:65" s="1" customFormat="1" ht="11.25" x14ac:dyDescent="0.25">
      <c r="B79" s="108"/>
      <c r="C79" s="798">
        <v>59</v>
      </c>
      <c r="D79" s="798"/>
      <c r="E79" s="799"/>
      <c r="F79" s="800" t="s">
        <v>1756</v>
      </c>
      <c r="G79" s="801" t="s">
        <v>201</v>
      </c>
      <c r="H79" s="802">
        <v>1</v>
      </c>
      <c r="I79" s="316"/>
      <c r="J79" s="848">
        <f t="shared" si="3"/>
        <v>0</v>
      </c>
      <c r="K79" s="849"/>
      <c r="L79" s="26"/>
      <c r="M79" s="115"/>
      <c r="N79" s="116"/>
      <c r="O79" s="117"/>
      <c r="P79" s="117"/>
      <c r="Q79" s="117"/>
      <c r="R79" s="117"/>
      <c r="S79" s="117"/>
      <c r="T79" s="118"/>
      <c r="AR79" s="119"/>
      <c r="AT79" s="119"/>
      <c r="AU79" s="119"/>
      <c r="AY79" s="17"/>
      <c r="BE79" s="120"/>
      <c r="BF79" s="120"/>
      <c r="BG79" s="120"/>
      <c r="BH79" s="120"/>
      <c r="BI79" s="120"/>
      <c r="BJ79" s="17"/>
      <c r="BK79" s="120"/>
      <c r="BL79" s="17"/>
      <c r="BM79" s="119"/>
    </row>
    <row r="80" spans="2:65" s="1" customFormat="1" ht="22.45" x14ac:dyDescent="0.25">
      <c r="B80" s="108"/>
      <c r="C80" s="798">
        <v>60</v>
      </c>
      <c r="D80" s="798"/>
      <c r="E80" s="799"/>
      <c r="F80" s="800" t="s">
        <v>1757</v>
      </c>
      <c r="G80" s="801" t="s">
        <v>201</v>
      </c>
      <c r="H80" s="802">
        <v>1</v>
      </c>
      <c r="I80" s="316"/>
      <c r="J80" s="848">
        <f t="shared" si="3"/>
        <v>0</v>
      </c>
      <c r="K80" s="849"/>
      <c r="L80" s="26"/>
      <c r="M80" s="115"/>
      <c r="N80" s="116"/>
      <c r="O80" s="117"/>
      <c r="P80" s="117"/>
      <c r="Q80" s="117"/>
      <c r="R80" s="117"/>
      <c r="S80" s="117"/>
      <c r="T80" s="118"/>
      <c r="AR80" s="119"/>
      <c r="AT80" s="119"/>
      <c r="AU80" s="119"/>
      <c r="AY80" s="17"/>
      <c r="BE80" s="120"/>
      <c r="BF80" s="120"/>
      <c r="BG80" s="120"/>
      <c r="BH80" s="120"/>
      <c r="BI80" s="120"/>
      <c r="BJ80" s="17"/>
      <c r="BK80" s="120"/>
      <c r="BL80" s="17"/>
      <c r="BM80" s="119"/>
    </row>
    <row r="81" spans="2:65" s="1" customFormat="1" ht="15.45" x14ac:dyDescent="0.25">
      <c r="B81" s="108"/>
      <c r="C81" s="794"/>
      <c r="D81" s="795" t="s">
        <v>74</v>
      </c>
      <c r="E81" s="796" t="s">
        <v>1913</v>
      </c>
      <c r="F81" s="796" t="s">
        <v>1914</v>
      </c>
      <c r="G81" s="797"/>
      <c r="H81" s="797"/>
      <c r="I81" s="450"/>
      <c r="J81" s="853"/>
      <c r="K81" s="847"/>
      <c r="L81" s="26"/>
      <c r="M81" s="115"/>
      <c r="N81" s="116"/>
      <c r="O81" s="117"/>
      <c r="P81" s="117"/>
      <c r="Q81" s="117"/>
      <c r="R81" s="117"/>
      <c r="S81" s="117"/>
      <c r="T81" s="118"/>
      <c r="AR81" s="119"/>
      <c r="AT81" s="119"/>
      <c r="AU81" s="119"/>
      <c r="AY81" s="17"/>
      <c r="BE81" s="120"/>
      <c r="BF81" s="120"/>
      <c r="BG81" s="120"/>
      <c r="BH81" s="120"/>
      <c r="BI81" s="120"/>
      <c r="BJ81" s="17"/>
      <c r="BK81" s="120"/>
      <c r="BL81" s="17"/>
      <c r="BM81" s="119"/>
    </row>
    <row r="82" spans="2:65" s="1" customFormat="1" ht="44.9" x14ac:dyDescent="0.25">
      <c r="B82" s="108"/>
      <c r="C82" s="798">
        <v>61</v>
      </c>
      <c r="D82" s="798"/>
      <c r="E82" s="799"/>
      <c r="F82" s="800" t="s">
        <v>1915</v>
      </c>
      <c r="G82" s="801" t="s">
        <v>201</v>
      </c>
      <c r="H82" s="802">
        <v>3</v>
      </c>
      <c r="I82" s="316"/>
      <c r="J82" s="848">
        <f t="shared" si="3"/>
        <v>0</v>
      </c>
      <c r="K82" s="849"/>
      <c r="L82" s="26"/>
      <c r="M82" s="115"/>
      <c r="N82" s="116"/>
      <c r="O82" s="117"/>
      <c r="P82" s="117"/>
      <c r="Q82" s="117"/>
      <c r="R82" s="117"/>
      <c r="S82" s="117"/>
      <c r="T82" s="118"/>
      <c r="AR82" s="119"/>
      <c r="AT82" s="119"/>
      <c r="AU82" s="119"/>
      <c r="AY82" s="17"/>
      <c r="BE82" s="120"/>
      <c r="BF82" s="120"/>
      <c r="BG82" s="120"/>
      <c r="BH82" s="120"/>
      <c r="BI82" s="120"/>
      <c r="BJ82" s="17"/>
      <c r="BK82" s="120"/>
      <c r="BL82" s="17"/>
      <c r="BM82" s="119"/>
    </row>
    <row r="83" spans="2:65" s="1" customFormat="1" ht="56.1" x14ac:dyDescent="0.25">
      <c r="B83" s="108"/>
      <c r="C83" s="798">
        <v>62</v>
      </c>
      <c r="D83" s="798"/>
      <c r="E83" s="799"/>
      <c r="F83" s="800" t="s">
        <v>1758</v>
      </c>
      <c r="G83" s="801" t="s">
        <v>201</v>
      </c>
      <c r="H83" s="802">
        <v>1</v>
      </c>
      <c r="I83" s="316"/>
      <c r="J83" s="848">
        <f t="shared" si="3"/>
        <v>0</v>
      </c>
      <c r="K83" s="849"/>
      <c r="L83" s="26"/>
      <c r="M83" s="115"/>
      <c r="N83" s="116"/>
      <c r="O83" s="117"/>
      <c r="P83" s="117"/>
      <c r="Q83" s="117"/>
      <c r="R83" s="117"/>
      <c r="S83" s="117"/>
      <c r="T83" s="118"/>
      <c r="AR83" s="119"/>
      <c r="AT83" s="119"/>
      <c r="AU83" s="119"/>
      <c r="AY83" s="17"/>
      <c r="BE83" s="120"/>
      <c r="BF83" s="120"/>
      <c r="BG83" s="120"/>
      <c r="BH83" s="120"/>
      <c r="BI83" s="120"/>
      <c r="BJ83" s="17"/>
      <c r="BK83" s="120"/>
      <c r="BL83" s="17"/>
      <c r="BM83" s="119"/>
    </row>
    <row r="84" spans="2:65" s="11" customFormat="1" ht="22.95" customHeight="1" x14ac:dyDescent="0.3">
      <c r="B84" s="97"/>
      <c r="C84" s="824"/>
      <c r="D84" s="825" t="s">
        <v>74</v>
      </c>
      <c r="E84" s="826" t="s">
        <v>1916</v>
      </c>
      <c r="F84" s="826" t="s">
        <v>1917</v>
      </c>
      <c r="G84" s="827"/>
      <c r="H84" s="827"/>
      <c r="I84" s="297"/>
      <c r="J84" s="857">
        <f>SUM(J85:J127)</f>
        <v>0</v>
      </c>
      <c r="K84" s="858"/>
      <c r="L84" s="97"/>
      <c r="M84" s="101"/>
      <c r="P84" s="102" t="e">
        <f>#REF!+SUM(P85:P150)</f>
        <v>#REF!</v>
      </c>
      <c r="R84" s="102" t="e">
        <f>#REF!+SUM(R85:R150)</f>
        <v>#REF!</v>
      </c>
      <c r="T84" s="103" t="e">
        <f>#REF!+SUM(T85:T150)</f>
        <v>#REF!</v>
      </c>
      <c r="AR84" s="98" t="s">
        <v>171</v>
      </c>
      <c r="AT84" s="104" t="s">
        <v>74</v>
      </c>
      <c r="AU84" s="104" t="s">
        <v>83</v>
      </c>
      <c r="AY84" s="98" t="s">
        <v>131</v>
      </c>
      <c r="BK84" s="105" t="e">
        <f>#REF!+SUM(BK85:BK150)</f>
        <v>#REF!</v>
      </c>
    </row>
    <row r="85" spans="2:65" s="11" customFormat="1" ht="15.45" x14ac:dyDescent="0.25">
      <c r="B85" s="97"/>
      <c r="C85" s="794"/>
      <c r="D85" s="795" t="s">
        <v>74</v>
      </c>
      <c r="E85" s="796" t="s">
        <v>1918</v>
      </c>
      <c r="F85" s="796" t="s">
        <v>1775</v>
      </c>
      <c r="G85" s="797"/>
      <c r="H85" s="797"/>
      <c r="I85" s="292"/>
      <c r="J85" s="846"/>
      <c r="K85" s="847"/>
      <c r="L85" s="97"/>
      <c r="M85" s="101"/>
      <c r="P85" s="102"/>
      <c r="R85" s="102"/>
      <c r="T85" s="103"/>
      <c r="AR85" s="98"/>
      <c r="AT85" s="104"/>
      <c r="AU85" s="104"/>
      <c r="AY85" s="98"/>
      <c r="BK85" s="105"/>
    </row>
    <row r="86" spans="2:65" s="1" customFormat="1" ht="134.65" x14ac:dyDescent="0.25">
      <c r="B86" s="108"/>
      <c r="C86" s="798">
        <v>63</v>
      </c>
      <c r="D86" s="798"/>
      <c r="E86" s="799"/>
      <c r="F86" s="800" t="s">
        <v>1919</v>
      </c>
      <c r="G86" s="801" t="s">
        <v>201</v>
      </c>
      <c r="H86" s="802">
        <v>1</v>
      </c>
      <c r="I86" s="316"/>
      <c r="J86" s="848">
        <f t="shared" ref="J86:J97" si="4">ROUND(I86*H86,2)</f>
        <v>0</v>
      </c>
      <c r="K86" s="849"/>
      <c r="L86" s="26"/>
      <c r="M86" s="115"/>
      <c r="N86" s="116"/>
      <c r="O86" s="117"/>
      <c r="P86" s="117"/>
      <c r="Q86" s="117"/>
      <c r="R86" s="117"/>
      <c r="S86" s="117"/>
      <c r="T86" s="118"/>
      <c r="AR86" s="119"/>
      <c r="AT86" s="119"/>
      <c r="AU86" s="119"/>
      <c r="AY86" s="17"/>
      <c r="BE86" s="120"/>
      <c r="BF86" s="120"/>
      <c r="BG86" s="120"/>
      <c r="BH86" s="120"/>
      <c r="BI86" s="120"/>
      <c r="BJ86" s="17"/>
      <c r="BK86" s="120"/>
      <c r="BL86" s="17"/>
      <c r="BM86" s="119"/>
    </row>
    <row r="87" spans="2:65" s="1" customFormat="1" ht="67.349999999999994" x14ac:dyDescent="0.25">
      <c r="B87" s="108"/>
      <c r="C87" s="798">
        <v>64</v>
      </c>
      <c r="D87" s="798"/>
      <c r="E87" s="799"/>
      <c r="F87" s="800" t="s">
        <v>1920</v>
      </c>
      <c r="G87" s="801" t="s">
        <v>201</v>
      </c>
      <c r="H87" s="802">
        <v>1</v>
      </c>
      <c r="I87" s="316"/>
      <c r="J87" s="848">
        <f t="shared" si="4"/>
        <v>0</v>
      </c>
      <c r="K87" s="849"/>
      <c r="L87" s="26"/>
      <c r="M87" s="115"/>
      <c r="N87" s="116"/>
      <c r="O87" s="117"/>
      <c r="P87" s="117"/>
      <c r="Q87" s="117"/>
      <c r="R87" s="117"/>
      <c r="S87" s="117"/>
      <c r="T87" s="118"/>
      <c r="AR87" s="119"/>
      <c r="AT87" s="119"/>
      <c r="AU87" s="119"/>
      <c r="AY87" s="17"/>
      <c r="BE87" s="120"/>
      <c r="BF87" s="120"/>
      <c r="BG87" s="120"/>
      <c r="BH87" s="120"/>
      <c r="BI87" s="120"/>
      <c r="BJ87" s="17"/>
      <c r="BK87" s="120"/>
      <c r="BL87" s="17"/>
      <c r="BM87" s="119"/>
    </row>
    <row r="88" spans="2:65" s="1" customFormat="1" ht="112.25" x14ac:dyDescent="0.25">
      <c r="B88" s="108"/>
      <c r="C88" s="798">
        <v>65</v>
      </c>
      <c r="D88" s="798"/>
      <c r="E88" s="799"/>
      <c r="F88" s="800" t="s">
        <v>1921</v>
      </c>
      <c r="G88" s="801" t="s">
        <v>201</v>
      </c>
      <c r="H88" s="802">
        <v>1</v>
      </c>
      <c r="I88" s="316"/>
      <c r="J88" s="848">
        <f t="shared" si="4"/>
        <v>0</v>
      </c>
      <c r="K88" s="849"/>
      <c r="L88" s="26"/>
      <c r="M88" s="115"/>
      <c r="N88" s="116"/>
      <c r="O88" s="117"/>
      <c r="P88" s="117"/>
      <c r="Q88" s="117"/>
      <c r="R88" s="117"/>
      <c r="S88" s="117"/>
      <c r="T88" s="118"/>
      <c r="AR88" s="119"/>
      <c r="AT88" s="119"/>
      <c r="AU88" s="119"/>
      <c r="AY88" s="17"/>
      <c r="BE88" s="120"/>
      <c r="BF88" s="120"/>
      <c r="BG88" s="120"/>
      <c r="BH88" s="120"/>
      <c r="BI88" s="120"/>
      <c r="BJ88" s="17"/>
      <c r="BK88" s="120"/>
      <c r="BL88" s="17"/>
      <c r="BM88" s="119"/>
    </row>
    <row r="89" spans="2:65" s="1" customFormat="1" ht="56.1" x14ac:dyDescent="0.25">
      <c r="B89" s="108"/>
      <c r="C89" s="798">
        <v>66</v>
      </c>
      <c r="D89" s="798"/>
      <c r="E89" s="799"/>
      <c r="F89" s="800" t="s">
        <v>1922</v>
      </c>
      <c r="G89" s="801" t="s">
        <v>201</v>
      </c>
      <c r="H89" s="802">
        <v>1</v>
      </c>
      <c r="I89" s="316"/>
      <c r="J89" s="848">
        <f t="shared" si="4"/>
        <v>0</v>
      </c>
      <c r="K89" s="849"/>
      <c r="L89" s="26"/>
      <c r="M89" s="115"/>
      <c r="N89" s="116"/>
      <c r="O89" s="117"/>
      <c r="P89" s="117"/>
      <c r="Q89" s="117"/>
      <c r="R89" s="117"/>
      <c r="S89" s="117"/>
      <c r="T89" s="118"/>
      <c r="AR89" s="119"/>
      <c r="AT89" s="119"/>
      <c r="AU89" s="119"/>
      <c r="AY89" s="17"/>
      <c r="BE89" s="120"/>
      <c r="BF89" s="120"/>
      <c r="BG89" s="120"/>
      <c r="BH89" s="120"/>
      <c r="BI89" s="120"/>
      <c r="BJ89" s="17"/>
      <c r="BK89" s="120"/>
      <c r="BL89" s="17"/>
      <c r="BM89" s="119"/>
    </row>
    <row r="90" spans="2:65" s="1" customFormat="1" ht="67.349999999999994" x14ac:dyDescent="0.25">
      <c r="B90" s="108"/>
      <c r="C90" s="798">
        <v>67</v>
      </c>
      <c r="D90" s="798"/>
      <c r="E90" s="799"/>
      <c r="F90" s="800" t="s">
        <v>1923</v>
      </c>
      <c r="G90" s="801" t="s">
        <v>201</v>
      </c>
      <c r="H90" s="802">
        <v>1</v>
      </c>
      <c r="I90" s="316"/>
      <c r="J90" s="848">
        <f t="shared" si="4"/>
        <v>0</v>
      </c>
      <c r="K90" s="849"/>
      <c r="L90" s="26"/>
      <c r="M90" s="115"/>
      <c r="N90" s="116"/>
      <c r="O90" s="117"/>
      <c r="P90" s="117"/>
      <c r="Q90" s="117"/>
      <c r="R90" s="117"/>
      <c r="S90" s="117"/>
      <c r="T90" s="118"/>
      <c r="AR90" s="119"/>
      <c r="AT90" s="119"/>
      <c r="AU90" s="119"/>
      <c r="AY90" s="17"/>
      <c r="BE90" s="120"/>
      <c r="BF90" s="120"/>
      <c r="BG90" s="120"/>
      <c r="BH90" s="120"/>
      <c r="BI90" s="120"/>
      <c r="BJ90" s="17"/>
      <c r="BK90" s="120"/>
      <c r="BL90" s="17"/>
      <c r="BM90" s="119"/>
    </row>
    <row r="91" spans="2:65" s="1" customFormat="1" ht="33.700000000000003" x14ac:dyDescent="0.25">
      <c r="B91" s="108"/>
      <c r="C91" s="798">
        <v>68</v>
      </c>
      <c r="D91" s="798"/>
      <c r="E91" s="799"/>
      <c r="F91" s="800" t="s">
        <v>1924</v>
      </c>
      <c r="G91" s="801" t="s">
        <v>201</v>
      </c>
      <c r="H91" s="802">
        <v>1</v>
      </c>
      <c r="I91" s="316"/>
      <c r="J91" s="848">
        <f t="shared" si="4"/>
        <v>0</v>
      </c>
      <c r="K91" s="849"/>
      <c r="L91" s="26"/>
      <c r="M91" s="115"/>
      <c r="N91" s="116"/>
      <c r="O91" s="117"/>
      <c r="P91" s="117"/>
      <c r="Q91" s="117"/>
      <c r="R91" s="117"/>
      <c r="S91" s="117"/>
      <c r="T91" s="118"/>
      <c r="AR91" s="119"/>
      <c r="AT91" s="119"/>
      <c r="AU91" s="119"/>
      <c r="AY91" s="17"/>
      <c r="BE91" s="120"/>
      <c r="BF91" s="120"/>
      <c r="BG91" s="120"/>
      <c r="BH91" s="120"/>
      <c r="BI91" s="120"/>
      <c r="BJ91" s="17"/>
      <c r="BK91" s="120"/>
      <c r="BL91" s="17"/>
      <c r="BM91" s="119"/>
    </row>
    <row r="92" spans="2:65" s="1" customFormat="1" ht="67.349999999999994" x14ac:dyDescent="0.25">
      <c r="B92" s="108"/>
      <c r="C92" s="798">
        <v>69</v>
      </c>
      <c r="D92" s="798"/>
      <c r="E92" s="799"/>
      <c r="F92" s="800" t="s">
        <v>1925</v>
      </c>
      <c r="G92" s="801" t="s">
        <v>201</v>
      </c>
      <c r="H92" s="802">
        <v>10</v>
      </c>
      <c r="I92" s="316"/>
      <c r="J92" s="848">
        <f t="shared" si="4"/>
        <v>0</v>
      </c>
      <c r="K92" s="849"/>
      <c r="L92" s="26"/>
      <c r="M92" s="115"/>
      <c r="N92" s="116"/>
      <c r="O92" s="117"/>
      <c r="P92" s="117"/>
      <c r="Q92" s="117"/>
      <c r="R92" s="117"/>
      <c r="S92" s="117"/>
      <c r="T92" s="118"/>
      <c r="AR92" s="119"/>
      <c r="AT92" s="119"/>
      <c r="AU92" s="119"/>
      <c r="AY92" s="17"/>
      <c r="BE92" s="120"/>
      <c r="BF92" s="120"/>
      <c r="BG92" s="120"/>
      <c r="BH92" s="120"/>
      <c r="BI92" s="120"/>
      <c r="BJ92" s="17"/>
      <c r="BK92" s="120"/>
      <c r="BL92" s="17"/>
      <c r="BM92" s="119"/>
    </row>
    <row r="93" spans="2:65" s="1" customFormat="1" ht="33.700000000000003" x14ac:dyDescent="0.25">
      <c r="B93" s="108"/>
      <c r="C93" s="798">
        <v>70</v>
      </c>
      <c r="D93" s="798"/>
      <c r="E93" s="799"/>
      <c r="F93" s="800" t="s">
        <v>1926</v>
      </c>
      <c r="G93" s="801" t="s">
        <v>201</v>
      </c>
      <c r="H93" s="802">
        <v>1</v>
      </c>
      <c r="I93" s="316"/>
      <c r="J93" s="848">
        <f t="shared" si="4"/>
        <v>0</v>
      </c>
      <c r="K93" s="849"/>
      <c r="L93" s="26"/>
      <c r="M93" s="115"/>
      <c r="N93" s="116"/>
      <c r="O93" s="117"/>
      <c r="P93" s="117"/>
      <c r="Q93" s="117"/>
      <c r="R93" s="117"/>
      <c r="S93" s="117"/>
      <c r="T93" s="118"/>
      <c r="AR93" s="119"/>
      <c r="AT93" s="119"/>
      <c r="AU93" s="119"/>
      <c r="AY93" s="17"/>
      <c r="BE93" s="120"/>
      <c r="BF93" s="120"/>
      <c r="BG93" s="120"/>
      <c r="BH93" s="120"/>
      <c r="BI93" s="120"/>
      <c r="BJ93" s="17"/>
      <c r="BK93" s="120"/>
      <c r="BL93" s="17"/>
      <c r="BM93" s="119"/>
    </row>
    <row r="94" spans="2:65" s="1" customFormat="1" ht="44.9" x14ac:dyDescent="0.25">
      <c r="B94" s="108"/>
      <c r="C94" s="798">
        <v>71</v>
      </c>
      <c r="D94" s="798"/>
      <c r="E94" s="799"/>
      <c r="F94" s="800" t="s">
        <v>1927</v>
      </c>
      <c r="G94" s="801" t="s">
        <v>201</v>
      </c>
      <c r="H94" s="802">
        <v>1</v>
      </c>
      <c r="I94" s="316"/>
      <c r="J94" s="848">
        <f t="shared" si="4"/>
        <v>0</v>
      </c>
      <c r="K94" s="849"/>
      <c r="L94" s="26"/>
      <c r="M94" s="115"/>
      <c r="N94" s="116"/>
      <c r="O94" s="117"/>
      <c r="P94" s="117"/>
      <c r="Q94" s="117"/>
      <c r="R94" s="117"/>
      <c r="S94" s="117"/>
      <c r="T94" s="118"/>
      <c r="AR94" s="119"/>
      <c r="AT94" s="119"/>
      <c r="AU94" s="119"/>
      <c r="AY94" s="17"/>
      <c r="BE94" s="120"/>
      <c r="BF94" s="120"/>
      <c r="BG94" s="120"/>
      <c r="BH94" s="120"/>
      <c r="BI94" s="120"/>
      <c r="BJ94" s="17"/>
      <c r="BK94" s="120"/>
      <c r="BL94" s="17"/>
      <c r="BM94" s="119"/>
    </row>
    <row r="95" spans="2:65" s="1" customFormat="1" ht="89.8" x14ac:dyDescent="0.25">
      <c r="B95" s="108"/>
      <c r="C95" s="798">
        <v>72</v>
      </c>
      <c r="D95" s="798"/>
      <c r="E95" s="799"/>
      <c r="F95" s="800" t="s">
        <v>1928</v>
      </c>
      <c r="G95" s="801" t="s">
        <v>201</v>
      </c>
      <c r="H95" s="802">
        <v>1</v>
      </c>
      <c r="I95" s="316"/>
      <c r="J95" s="848">
        <f t="shared" si="4"/>
        <v>0</v>
      </c>
      <c r="K95" s="849"/>
      <c r="L95" s="26"/>
      <c r="M95" s="115"/>
      <c r="N95" s="116"/>
      <c r="O95" s="117"/>
      <c r="P95" s="117"/>
      <c r="Q95" s="117"/>
      <c r="R95" s="117"/>
      <c r="S95" s="117"/>
      <c r="T95" s="118"/>
      <c r="AR95" s="119"/>
      <c r="AT95" s="119"/>
      <c r="AU95" s="119"/>
      <c r="AY95" s="17"/>
      <c r="BE95" s="120"/>
      <c r="BF95" s="120"/>
      <c r="BG95" s="120"/>
      <c r="BH95" s="120"/>
      <c r="BI95" s="120"/>
      <c r="BJ95" s="17"/>
      <c r="BK95" s="120"/>
      <c r="BL95" s="17"/>
      <c r="BM95" s="119"/>
    </row>
    <row r="96" spans="2:65" s="1" customFormat="1" ht="96" customHeight="1" x14ac:dyDescent="0.25">
      <c r="B96" s="108"/>
      <c r="C96" s="798">
        <v>73</v>
      </c>
      <c r="D96" s="798"/>
      <c r="E96" s="799"/>
      <c r="F96" s="800" t="s">
        <v>1929</v>
      </c>
      <c r="G96" s="801" t="s">
        <v>201</v>
      </c>
      <c r="H96" s="802">
        <v>10</v>
      </c>
      <c r="I96" s="316"/>
      <c r="J96" s="848">
        <f t="shared" si="4"/>
        <v>0</v>
      </c>
      <c r="K96" s="849"/>
      <c r="L96" s="26"/>
      <c r="M96" s="115"/>
      <c r="N96" s="116"/>
      <c r="O96" s="117"/>
      <c r="P96" s="117"/>
      <c r="Q96" s="117"/>
      <c r="R96" s="117"/>
      <c r="S96" s="117"/>
      <c r="T96" s="118"/>
      <c r="AR96" s="119"/>
      <c r="AT96" s="119"/>
      <c r="AU96" s="119"/>
      <c r="AY96" s="17"/>
      <c r="BE96" s="120"/>
      <c r="BF96" s="120"/>
      <c r="BG96" s="120"/>
      <c r="BH96" s="120"/>
      <c r="BI96" s="120"/>
      <c r="BJ96" s="17"/>
      <c r="BK96" s="120"/>
      <c r="BL96" s="17"/>
      <c r="BM96" s="119"/>
    </row>
    <row r="97" spans="2:65" s="1" customFormat="1" ht="22.45" x14ac:dyDescent="0.25">
      <c r="B97" s="108"/>
      <c r="C97" s="798">
        <v>74</v>
      </c>
      <c r="D97" s="798"/>
      <c r="E97" s="799"/>
      <c r="F97" s="800" t="s">
        <v>1930</v>
      </c>
      <c r="G97" s="801" t="s">
        <v>201</v>
      </c>
      <c r="H97" s="802">
        <v>1</v>
      </c>
      <c r="I97" s="316"/>
      <c r="J97" s="848">
        <f t="shared" si="4"/>
        <v>0</v>
      </c>
      <c r="K97" s="849"/>
      <c r="L97" s="26"/>
      <c r="M97" s="115"/>
      <c r="N97" s="116"/>
      <c r="O97" s="117"/>
      <c r="P97" s="117"/>
      <c r="Q97" s="117"/>
      <c r="R97" s="117"/>
      <c r="S97" s="117"/>
      <c r="T97" s="118"/>
      <c r="AR97" s="119"/>
      <c r="AT97" s="119"/>
      <c r="AU97" s="119"/>
      <c r="AY97" s="17"/>
      <c r="BE97" s="120"/>
      <c r="BF97" s="120"/>
      <c r="BG97" s="120"/>
      <c r="BH97" s="120"/>
      <c r="BI97" s="120"/>
      <c r="BJ97" s="17"/>
      <c r="BK97" s="120"/>
      <c r="BL97" s="17"/>
      <c r="BM97" s="119"/>
    </row>
    <row r="98" spans="2:65" s="1" customFormat="1" ht="15.45" x14ac:dyDescent="0.25">
      <c r="B98" s="108"/>
      <c r="C98" s="794"/>
      <c r="D98" s="795" t="s">
        <v>74</v>
      </c>
      <c r="E98" s="796" t="s">
        <v>1931</v>
      </c>
      <c r="F98" s="796" t="s">
        <v>1932</v>
      </c>
      <c r="G98" s="797"/>
      <c r="H98" s="797"/>
      <c r="I98" s="292"/>
      <c r="J98" s="853"/>
      <c r="K98" s="847"/>
      <c r="L98" s="26"/>
      <c r="M98" s="115"/>
      <c r="N98" s="116"/>
      <c r="O98" s="117"/>
      <c r="P98" s="117"/>
      <c r="Q98" s="117"/>
      <c r="R98" s="117"/>
      <c r="S98" s="117"/>
      <c r="T98" s="118"/>
      <c r="AR98" s="119"/>
      <c r="AT98" s="119"/>
      <c r="AU98" s="119"/>
      <c r="AY98" s="17"/>
      <c r="BE98" s="120"/>
      <c r="BF98" s="120"/>
      <c r="BG98" s="120"/>
      <c r="BH98" s="120"/>
      <c r="BI98" s="120"/>
      <c r="BJ98" s="17"/>
      <c r="BK98" s="120"/>
      <c r="BL98" s="17"/>
      <c r="BM98" s="119"/>
    </row>
    <row r="99" spans="2:65" s="1" customFormat="1" ht="113.15" x14ac:dyDescent="0.25">
      <c r="B99" s="108"/>
      <c r="C99" s="828"/>
      <c r="D99" s="828"/>
      <c r="E99" s="829"/>
      <c r="F99" s="830" t="s">
        <v>1776</v>
      </c>
      <c r="G99" s="831"/>
      <c r="H99" s="832"/>
      <c r="I99" s="296"/>
      <c r="J99" s="853"/>
      <c r="K99" s="859"/>
      <c r="L99" s="26"/>
      <c r="M99" s="115"/>
      <c r="N99" s="116"/>
      <c r="O99" s="117"/>
      <c r="P99" s="117"/>
      <c r="Q99" s="117"/>
      <c r="R99" s="117"/>
      <c r="S99" s="117"/>
      <c r="T99" s="118"/>
      <c r="AR99" s="119"/>
      <c r="AT99" s="119"/>
      <c r="AU99" s="119"/>
      <c r="AY99" s="17"/>
      <c r="BE99" s="120"/>
      <c r="BF99" s="120"/>
      <c r="BG99" s="120"/>
      <c r="BH99" s="120"/>
      <c r="BI99" s="120"/>
      <c r="BJ99" s="17"/>
      <c r="BK99" s="120"/>
      <c r="BL99" s="17"/>
      <c r="BM99" s="119"/>
    </row>
    <row r="100" spans="2:65" s="1" customFormat="1" ht="15.45" x14ac:dyDescent="0.25">
      <c r="B100" s="108"/>
      <c r="C100" s="794"/>
      <c r="D100" s="795" t="s">
        <v>74</v>
      </c>
      <c r="E100" s="796" t="s">
        <v>1933</v>
      </c>
      <c r="F100" s="796" t="s">
        <v>1934</v>
      </c>
      <c r="G100" s="797"/>
      <c r="H100" s="797"/>
      <c r="I100" s="292"/>
      <c r="J100" s="853"/>
      <c r="K100" s="847"/>
      <c r="L100" s="26"/>
      <c r="M100" s="115"/>
      <c r="N100" s="116"/>
      <c r="O100" s="117"/>
      <c r="P100" s="117"/>
      <c r="Q100" s="117"/>
      <c r="R100" s="117"/>
      <c r="S100" s="117"/>
      <c r="T100" s="118"/>
      <c r="AR100" s="119"/>
      <c r="AT100" s="119"/>
      <c r="AU100" s="119"/>
      <c r="AY100" s="17"/>
      <c r="BE100" s="120"/>
      <c r="BF100" s="120"/>
      <c r="BG100" s="120"/>
      <c r="BH100" s="120"/>
      <c r="BI100" s="120"/>
      <c r="BJ100" s="17"/>
      <c r="BK100" s="120"/>
      <c r="BL100" s="17"/>
      <c r="BM100" s="119"/>
    </row>
    <row r="101" spans="2:65" s="1" customFormat="1" ht="33.700000000000003" x14ac:dyDescent="0.25">
      <c r="B101" s="108"/>
      <c r="C101" s="798">
        <v>75</v>
      </c>
      <c r="D101" s="798"/>
      <c r="E101" s="799"/>
      <c r="F101" s="800" t="s">
        <v>1935</v>
      </c>
      <c r="G101" s="801" t="s">
        <v>1936</v>
      </c>
      <c r="H101" s="802">
        <v>305</v>
      </c>
      <c r="I101" s="316"/>
      <c r="J101" s="848">
        <f t="shared" ref="J101" si="5">ROUND(I101*H101,2)</f>
        <v>0</v>
      </c>
      <c r="K101" s="849"/>
      <c r="L101" s="26"/>
      <c r="M101" s="115"/>
      <c r="N101" s="116"/>
      <c r="O101" s="117"/>
      <c r="P101" s="117"/>
      <c r="Q101" s="117"/>
      <c r="R101" s="117"/>
      <c r="S101" s="117"/>
      <c r="T101" s="118"/>
      <c r="AR101" s="119"/>
      <c r="AT101" s="119"/>
      <c r="AU101" s="119"/>
      <c r="AY101" s="17"/>
      <c r="BE101" s="120"/>
      <c r="BF101" s="120"/>
      <c r="BG101" s="120"/>
      <c r="BH101" s="120"/>
      <c r="BI101" s="120"/>
      <c r="BJ101" s="17"/>
      <c r="BK101" s="120"/>
      <c r="BL101" s="17"/>
      <c r="BM101" s="119"/>
    </row>
    <row r="102" spans="2:65" s="1" customFormat="1" ht="171" customHeight="1" x14ac:dyDescent="0.25">
      <c r="B102" s="108"/>
      <c r="C102" s="798"/>
      <c r="D102" s="798"/>
      <c r="E102" s="799"/>
      <c r="F102" s="816" t="s">
        <v>1937</v>
      </c>
      <c r="G102" s="801"/>
      <c r="H102" s="802"/>
      <c r="I102" s="114"/>
      <c r="J102" s="848"/>
      <c r="K102" s="849"/>
      <c r="L102" s="26"/>
      <c r="M102" s="115"/>
      <c r="N102" s="116"/>
      <c r="O102" s="117"/>
      <c r="P102" s="117"/>
      <c r="Q102" s="117"/>
      <c r="R102" s="117"/>
      <c r="S102" s="117"/>
      <c r="T102" s="118"/>
      <c r="AR102" s="119"/>
      <c r="AT102" s="119"/>
      <c r="AU102" s="119"/>
      <c r="AY102" s="17"/>
      <c r="BE102" s="120"/>
      <c r="BF102" s="120"/>
      <c r="BG102" s="120"/>
      <c r="BH102" s="120"/>
      <c r="BI102" s="120"/>
      <c r="BJ102" s="17"/>
      <c r="BK102" s="120"/>
      <c r="BL102" s="17"/>
      <c r="BM102" s="119"/>
    </row>
    <row r="103" spans="2:65" s="1" customFormat="1" ht="11.25" x14ac:dyDescent="0.25">
      <c r="B103" s="108"/>
      <c r="C103" s="798"/>
      <c r="D103" s="814" t="s">
        <v>74</v>
      </c>
      <c r="E103" s="833" t="s">
        <v>1938</v>
      </c>
      <c r="F103" s="833" t="s">
        <v>1939</v>
      </c>
      <c r="G103" s="801"/>
      <c r="H103" s="802"/>
      <c r="I103" s="114"/>
      <c r="J103" s="848"/>
      <c r="K103" s="849"/>
      <c r="L103" s="26"/>
      <c r="M103" s="115"/>
      <c r="N103" s="116"/>
      <c r="O103" s="117"/>
      <c r="P103" s="117"/>
      <c r="Q103" s="117"/>
      <c r="R103" s="117"/>
      <c r="S103" s="117"/>
      <c r="T103" s="118"/>
      <c r="AR103" s="119"/>
      <c r="AT103" s="119"/>
      <c r="AU103" s="119"/>
      <c r="AY103" s="17"/>
      <c r="BE103" s="120"/>
      <c r="BF103" s="120"/>
      <c r="BG103" s="120"/>
      <c r="BH103" s="120"/>
      <c r="BI103" s="120"/>
      <c r="BJ103" s="17"/>
      <c r="BK103" s="120"/>
      <c r="BL103" s="17"/>
      <c r="BM103" s="119"/>
    </row>
    <row r="104" spans="2:65" s="1" customFormat="1" ht="33.700000000000003" x14ac:dyDescent="0.25">
      <c r="B104" s="108"/>
      <c r="C104" s="798">
        <v>76</v>
      </c>
      <c r="D104" s="798"/>
      <c r="E104" s="799"/>
      <c r="F104" s="800" t="s">
        <v>1940</v>
      </c>
      <c r="G104" s="801" t="s">
        <v>201</v>
      </c>
      <c r="H104" s="802">
        <v>1</v>
      </c>
      <c r="I104" s="316"/>
      <c r="J104" s="848">
        <f t="shared" ref="J104:J124" si="6">ROUND(I104*H104,2)</f>
        <v>0</v>
      </c>
      <c r="K104" s="849"/>
      <c r="L104" s="26"/>
      <c r="M104" s="115"/>
      <c r="N104" s="116"/>
      <c r="O104" s="117"/>
      <c r="P104" s="117"/>
      <c r="Q104" s="117"/>
      <c r="R104" s="117"/>
      <c r="S104" s="117"/>
      <c r="T104" s="118"/>
      <c r="AR104" s="119"/>
      <c r="AT104" s="119"/>
      <c r="AU104" s="119"/>
      <c r="AY104" s="17"/>
      <c r="BE104" s="120"/>
      <c r="BF104" s="120"/>
      <c r="BG104" s="120"/>
      <c r="BH104" s="120"/>
      <c r="BI104" s="120"/>
      <c r="BJ104" s="17"/>
      <c r="BK104" s="120"/>
      <c r="BL104" s="17"/>
      <c r="BM104" s="119"/>
    </row>
    <row r="105" spans="2:65" s="1" customFormat="1" ht="67.349999999999994" x14ac:dyDescent="0.25">
      <c r="B105" s="108"/>
      <c r="C105" s="798">
        <v>77</v>
      </c>
      <c r="D105" s="798"/>
      <c r="E105" s="799"/>
      <c r="F105" s="800" t="s">
        <v>1941</v>
      </c>
      <c r="G105" s="801" t="s">
        <v>201</v>
      </c>
      <c r="H105" s="802">
        <v>1</v>
      </c>
      <c r="I105" s="316"/>
      <c r="J105" s="848">
        <f t="shared" si="6"/>
        <v>0</v>
      </c>
      <c r="K105" s="849"/>
      <c r="L105" s="26"/>
      <c r="M105" s="115"/>
      <c r="N105" s="116"/>
      <c r="O105" s="117"/>
      <c r="P105" s="117"/>
      <c r="Q105" s="117"/>
      <c r="R105" s="117"/>
      <c r="S105" s="117"/>
      <c r="T105" s="118"/>
      <c r="AR105" s="119"/>
      <c r="AT105" s="119"/>
      <c r="AU105" s="119"/>
      <c r="AY105" s="17"/>
      <c r="BE105" s="120"/>
      <c r="BF105" s="120"/>
      <c r="BG105" s="120"/>
      <c r="BH105" s="120"/>
      <c r="BI105" s="120"/>
      <c r="BJ105" s="17"/>
      <c r="BK105" s="120"/>
      <c r="BL105" s="17"/>
      <c r="BM105" s="119"/>
    </row>
    <row r="106" spans="2:65" s="1" customFormat="1" ht="33.700000000000003" x14ac:dyDescent="0.25">
      <c r="B106" s="108"/>
      <c r="C106" s="798">
        <v>78</v>
      </c>
      <c r="D106" s="798"/>
      <c r="E106" s="799"/>
      <c r="F106" s="800" t="s">
        <v>1942</v>
      </c>
      <c r="G106" s="801" t="s">
        <v>201</v>
      </c>
      <c r="H106" s="817">
        <v>0</v>
      </c>
      <c r="I106" s="316"/>
      <c r="J106" s="848">
        <f t="shared" si="6"/>
        <v>0</v>
      </c>
      <c r="K106" s="849"/>
      <c r="L106" s="26"/>
      <c r="M106" s="115"/>
      <c r="N106" s="116"/>
      <c r="O106" s="117"/>
      <c r="P106" s="117"/>
      <c r="Q106" s="117"/>
      <c r="R106" s="117"/>
      <c r="S106" s="117"/>
      <c r="T106" s="118"/>
      <c r="AR106" s="119"/>
      <c r="AT106" s="119"/>
      <c r="AU106" s="119"/>
      <c r="AY106" s="17"/>
      <c r="BE106" s="120"/>
      <c r="BF106" s="120"/>
      <c r="BG106" s="120"/>
      <c r="BH106" s="120"/>
      <c r="BI106" s="120"/>
      <c r="BJ106" s="17"/>
      <c r="BK106" s="120"/>
      <c r="BL106" s="17"/>
      <c r="BM106" s="119"/>
    </row>
    <row r="107" spans="2:65" s="1" customFormat="1" ht="33.700000000000003" x14ac:dyDescent="0.25">
      <c r="B107" s="108"/>
      <c r="C107" s="798">
        <v>79</v>
      </c>
      <c r="D107" s="798"/>
      <c r="E107" s="799"/>
      <c r="F107" s="800" t="s">
        <v>1943</v>
      </c>
      <c r="G107" s="801" t="s">
        <v>201</v>
      </c>
      <c r="H107" s="817">
        <v>0</v>
      </c>
      <c r="I107" s="316"/>
      <c r="J107" s="848">
        <f t="shared" si="6"/>
        <v>0</v>
      </c>
      <c r="K107" s="849"/>
      <c r="L107" s="26"/>
      <c r="M107" s="115"/>
      <c r="N107" s="116"/>
      <c r="O107" s="117"/>
      <c r="P107" s="117"/>
      <c r="Q107" s="117"/>
      <c r="R107" s="117"/>
      <c r="S107" s="117"/>
      <c r="T107" s="118"/>
      <c r="AR107" s="119"/>
      <c r="AT107" s="119"/>
      <c r="AU107" s="119"/>
      <c r="AY107" s="17"/>
      <c r="BE107" s="120"/>
      <c r="BF107" s="120"/>
      <c r="BG107" s="120"/>
      <c r="BH107" s="120"/>
      <c r="BI107" s="120"/>
      <c r="BJ107" s="17"/>
      <c r="BK107" s="120"/>
      <c r="BL107" s="17"/>
      <c r="BM107" s="119"/>
    </row>
    <row r="108" spans="2:65" s="1" customFormat="1" ht="67.349999999999994" x14ac:dyDescent="0.25">
      <c r="B108" s="108"/>
      <c r="C108" s="798">
        <v>80</v>
      </c>
      <c r="D108" s="798"/>
      <c r="E108" s="799"/>
      <c r="F108" s="800" t="s">
        <v>1944</v>
      </c>
      <c r="G108" s="801" t="s">
        <v>201</v>
      </c>
      <c r="H108" s="817">
        <v>0</v>
      </c>
      <c r="I108" s="316"/>
      <c r="J108" s="848">
        <f t="shared" si="6"/>
        <v>0</v>
      </c>
      <c r="K108" s="849"/>
      <c r="L108" s="26"/>
      <c r="M108" s="115"/>
      <c r="N108" s="116"/>
      <c r="O108" s="117"/>
      <c r="P108" s="117"/>
      <c r="Q108" s="117"/>
      <c r="R108" s="117"/>
      <c r="S108" s="117"/>
      <c r="T108" s="118"/>
      <c r="AR108" s="119"/>
      <c r="AT108" s="119"/>
      <c r="AU108" s="119"/>
      <c r="AY108" s="17"/>
      <c r="BE108" s="120"/>
      <c r="BF108" s="120"/>
      <c r="BG108" s="120"/>
      <c r="BH108" s="120"/>
      <c r="BI108" s="120"/>
      <c r="BJ108" s="17"/>
      <c r="BK108" s="120"/>
      <c r="BL108" s="17"/>
      <c r="BM108" s="119"/>
    </row>
    <row r="109" spans="2:65" s="1" customFormat="1" ht="15.45" x14ac:dyDescent="0.25">
      <c r="B109" s="108"/>
      <c r="C109" s="794"/>
      <c r="D109" s="795" t="s">
        <v>74</v>
      </c>
      <c r="E109" s="796" t="s">
        <v>1945</v>
      </c>
      <c r="F109" s="796" t="s">
        <v>1946</v>
      </c>
      <c r="G109" s="797"/>
      <c r="H109" s="797"/>
      <c r="I109" s="292"/>
      <c r="J109" s="853"/>
      <c r="K109" s="847"/>
      <c r="L109" s="26"/>
      <c r="M109" s="115"/>
      <c r="N109" s="116"/>
      <c r="O109" s="117"/>
      <c r="P109" s="117"/>
      <c r="Q109" s="117"/>
      <c r="R109" s="117"/>
      <c r="S109" s="117"/>
      <c r="T109" s="118"/>
      <c r="AR109" s="119"/>
      <c r="AT109" s="119"/>
      <c r="AU109" s="119"/>
      <c r="AY109" s="17"/>
      <c r="BE109" s="120"/>
      <c r="BF109" s="120"/>
      <c r="BG109" s="120"/>
      <c r="BH109" s="120"/>
      <c r="BI109" s="120"/>
      <c r="BJ109" s="17"/>
      <c r="BK109" s="120"/>
      <c r="BL109" s="17"/>
      <c r="BM109" s="119"/>
    </row>
    <row r="110" spans="2:65" s="1" customFormat="1" ht="33" customHeight="1" x14ac:dyDescent="0.25">
      <c r="B110" s="108"/>
      <c r="C110" s="798">
        <v>81</v>
      </c>
      <c r="D110" s="798"/>
      <c r="E110" s="799"/>
      <c r="F110" s="800" t="s">
        <v>1947</v>
      </c>
      <c r="G110" s="801" t="s">
        <v>201</v>
      </c>
      <c r="H110" s="802">
        <v>1</v>
      </c>
      <c r="I110" s="316"/>
      <c r="J110" s="848">
        <f t="shared" si="6"/>
        <v>0</v>
      </c>
      <c r="K110" s="849"/>
      <c r="L110" s="26"/>
      <c r="M110" s="115"/>
      <c r="N110" s="116"/>
      <c r="O110" s="117"/>
      <c r="P110" s="117"/>
      <c r="Q110" s="117"/>
      <c r="R110" s="117"/>
      <c r="S110" s="117"/>
      <c r="T110" s="118"/>
      <c r="AR110" s="119"/>
      <c r="AT110" s="119"/>
      <c r="AU110" s="119"/>
      <c r="AY110" s="17"/>
      <c r="BE110" s="120"/>
      <c r="BF110" s="120"/>
      <c r="BG110" s="120"/>
      <c r="BH110" s="120"/>
      <c r="BI110" s="120"/>
      <c r="BJ110" s="17"/>
      <c r="BK110" s="120"/>
      <c r="BL110" s="17"/>
      <c r="BM110" s="119"/>
    </row>
    <row r="111" spans="2:65" s="1" customFormat="1" ht="22.45" x14ac:dyDescent="0.25">
      <c r="B111" s="108"/>
      <c r="C111" s="798">
        <v>82</v>
      </c>
      <c r="D111" s="798"/>
      <c r="E111" s="799"/>
      <c r="F111" s="800" t="s">
        <v>1778</v>
      </c>
      <c r="G111" s="801" t="s">
        <v>201</v>
      </c>
      <c r="H111" s="802">
        <v>1</v>
      </c>
      <c r="I111" s="316"/>
      <c r="J111" s="848">
        <f t="shared" si="6"/>
        <v>0</v>
      </c>
      <c r="K111" s="849"/>
      <c r="L111" s="26"/>
      <c r="M111" s="115"/>
      <c r="N111" s="116"/>
      <c r="O111" s="117"/>
      <c r="P111" s="117"/>
      <c r="Q111" s="117"/>
      <c r="R111" s="117"/>
      <c r="S111" s="117"/>
      <c r="T111" s="118"/>
      <c r="AR111" s="119"/>
      <c r="AT111" s="119"/>
      <c r="AU111" s="119"/>
      <c r="AY111" s="17"/>
      <c r="BE111" s="120"/>
      <c r="BF111" s="120"/>
      <c r="BG111" s="120"/>
      <c r="BH111" s="120"/>
      <c r="BI111" s="120"/>
      <c r="BJ111" s="17"/>
      <c r="BK111" s="120"/>
      <c r="BL111" s="17"/>
      <c r="BM111" s="119"/>
    </row>
    <row r="112" spans="2:65" s="1" customFormat="1" ht="33.700000000000003" x14ac:dyDescent="0.25">
      <c r="B112" s="108"/>
      <c r="C112" s="798">
        <v>83</v>
      </c>
      <c r="D112" s="798"/>
      <c r="E112" s="799"/>
      <c r="F112" s="800" t="s">
        <v>1779</v>
      </c>
      <c r="G112" s="801" t="s">
        <v>201</v>
      </c>
      <c r="H112" s="802">
        <v>1</v>
      </c>
      <c r="I112" s="316"/>
      <c r="J112" s="848">
        <f t="shared" si="6"/>
        <v>0</v>
      </c>
      <c r="K112" s="849"/>
      <c r="L112" s="26"/>
      <c r="M112" s="115"/>
      <c r="N112" s="116"/>
      <c r="O112" s="117"/>
      <c r="P112" s="117"/>
      <c r="Q112" s="117"/>
      <c r="R112" s="117"/>
      <c r="S112" s="117"/>
      <c r="T112" s="118"/>
      <c r="AR112" s="119"/>
      <c r="AT112" s="119"/>
      <c r="AU112" s="119"/>
      <c r="AY112" s="17"/>
      <c r="BE112" s="120"/>
      <c r="BF112" s="120"/>
      <c r="BG112" s="120"/>
      <c r="BH112" s="120"/>
      <c r="BI112" s="120"/>
      <c r="BJ112" s="17"/>
      <c r="BK112" s="120"/>
      <c r="BL112" s="17"/>
      <c r="BM112" s="119"/>
    </row>
    <row r="113" spans="2:65" s="1" customFormat="1" ht="33" customHeight="1" x14ac:dyDescent="0.25">
      <c r="B113" s="108"/>
      <c r="C113" s="798">
        <v>84</v>
      </c>
      <c r="D113" s="798"/>
      <c r="E113" s="799"/>
      <c r="F113" s="800" t="s">
        <v>1780</v>
      </c>
      <c r="G113" s="801" t="s">
        <v>201</v>
      </c>
      <c r="H113" s="802">
        <v>1</v>
      </c>
      <c r="I113" s="316"/>
      <c r="J113" s="848">
        <f t="shared" si="6"/>
        <v>0</v>
      </c>
      <c r="K113" s="849"/>
      <c r="L113" s="26"/>
      <c r="M113" s="115"/>
      <c r="N113" s="116"/>
      <c r="O113" s="117"/>
      <c r="P113" s="117"/>
      <c r="Q113" s="117"/>
      <c r="R113" s="117"/>
      <c r="S113" s="117"/>
      <c r="T113" s="118"/>
      <c r="AR113" s="119"/>
      <c r="AT113" s="119"/>
      <c r="AU113" s="119"/>
      <c r="AY113" s="17"/>
      <c r="BE113" s="120"/>
      <c r="BF113" s="120"/>
      <c r="BG113" s="120"/>
      <c r="BH113" s="120"/>
      <c r="BI113" s="120"/>
      <c r="BJ113" s="17"/>
      <c r="BK113" s="120"/>
      <c r="BL113" s="17"/>
      <c r="BM113" s="119"/>
    </row>
    <row r="114" spans="2:65" s="1" customFormat="1" ht="33" customHeight="1" x14ac:dyDescent="0.25">
      <c r="B114" s="108"/>
      <c r="C114" s="798">
        <v>85</v>
      </c>
      <c r="D114" s="798"/>
      <c r="E114" s="799"/>
      <c r="F114" s="800" t="s">
        <v>1781</v>
      </c>
      <c r="G114" s="801" t="s">
        <v>201</v>
      </c>
      <c r="H114" s="802">
        <v>1</v>
      </c>
      <c r="I114" s="316"/>
      <c r="J114" s="848">
        <f t="shared" si="6"/>
        <v>0</v>
      </c>
      <c r="K114" s="849"/>
      <c r="L114" s="26"/>
      <c r="M114" s="115"/>
      <c r="N114" s="116"/>
      <c r="O114" s="117"/>
      <c r="P114" s="117"/>
      <c r="Q114" s="117"/>
      <c r="R114" s="117"/>
      <c r="S114" s="117"/>
      <c r="T114" s="118"/>
      <c r="AR114" s="119"/>
      <c r="AT114" s="119"/>
      <c r="AU114" s="119"/>
      <c r="AY114" s="17"/>
      <c r="BE114" s="120"/>
      <c r="BF114" s="120"/>
      <c r="BG114" s="120"/>
      <c r="BH114" s="120"/>
      <c r="BI114" s="120"/>
      <c r="BJ114" s="17"/>
      <c r="BK114" s="120"/>
      <c r="BL114" s="17"/>
      <c r="BM114" s="119"/>
    </row>
    <row r="115" spans="2:65" s="1" customFormat="1" ht="11.25" x14ac:dyDescent="0.25">
      <c r="B115" s="108"/>
      <c r="C115" s="798">
        <v>86</v>
      </c>
      <c r="D115" s="798"/>
      <c r="E115" s="799"/>
      <c r="F115" s="800" t="s">
        <v>1782</v>
      </c>
      <c r="G115" s="801" t="s">
        <v>201</v>
      </c>
      <c r="H115" s="802">
        <v>1</v>
      </c>
      <c r="I115" s="316"/>
      <c r="J115" s="848">
        <f t="shared" si="6"/>
        <v>0</v>
      </c>
      <c r="K115" s="849"/>
      <c r="L115" s="26"/>
      <c r="M115" s="115"/>
      <c r="N115" s="116"/>
      <c r="O115" s="117"/>
      <c r="P115" s="117"/>
      <c r="Q115" s="117"/>
      <c r="R115" s="117"/>
      <c r="S115" s="117"/>
      <c r="T115" s="118"/>
      <c r="AR115" s="119"/>
      <c r="AT115" s="119"/>
      <c r="AU115" s="119"/>
      <c r="AY115" s="17"/>
      <c r="BE115" s="120"/>
      <c r="BF115" s="120"/>
      <c r="BG115" s="120"/>
      <c r="BH115" s="120"/>
      <c r="BI115" s="120"/>
      <c r="BJ115" s="17"/>
      <c r="BK115" s="120"/>
      <c r="BL115" s="17"/>
      <c r="BM115" s="119"/>
    </row>
    <row r="116" spans="2:65" s="1" customFormat="1" ht="22.45" x14ac:dyDescent="0.25">
      <c r="B116" s="108"/>
      <c r="C116" s="798">
        <v>87</v>
      </c>
      <c r="D116" s="798"/>
      <c r="E116" s="799"/>
      <c r="F116" s="800" t="s">
        <v>1783</v>
      </c>
      <c r="G116" s="801" t="s">
        <v>201</v>
      </c>
      <c r="H116" s="802">
        <v>1</v>
      </c>
      <c r="I116" s="316"/>
      <c r="J116" s="848">
        <f t="shared" si="6"/>
        <v>0</v>
      </c>
      <c r="K116" s="849"/>
      <c r="L116" s="26"/>
      <c r="M116" s="115"/>
      <c r="N116" s="116"/>
      <c r="O116" s="117"/>
      <c r="P116" s="117"/>
      <c r="Q116" s="117"/>
      <c r="R116" s="117"/>
      <c r="S116" s="117"/>
      <c r="T116" s="118"/>
      <c r="AR116" s="119"/>
      <c r="AT116" s="119"/>
      <c r="AU116" s="119"/>
      <c r="AY116" s="17"/>
      <c r="BE116" s="120"/>
      <c r="BF116" s="120"/>
      <c r="BG116" s="120"/>
      <c r="BH116" s="120"/>
      <c r="BI116" s="120"/>
      <c r="BJ116" s="17"/>
      <c r="BK116" s="120"/>
      <c r="BL116" s="17"/>
      <c r="BM116" s="119"/>
    </row>
    <row r="117" spans="2:65" s="1" customFormat="1" ht="11.25" x14ac:dyDescent="0.25">
      <c r="B117" s="108"/>
      <c r="C117" s="798">
        <v>88</v>
      </c>
      <c r="D117" s="798"/>
      <c r="E117" s="799"/>
      <c r="F117" s="800" t="s">
        <v>1784</v>
      </c>
      <c r="G117" s="801" t="s">
        <v>201</v>
      </c>
      <c r="H117" s="802">
        <v>1</v>
      </c>
      <c r="I117" s="316"/>
      <c r="J117" s="848">
        <f t="shared" si="6"/>
        <v>0</v>
      </c>
      <c r="K117" s="849"/>
      <c r="L117" s="26"/>
      <c r="M117" s="115"/>
      <c r="N117" s="116"/>
      <c r="O117" s="117"/>
      <c r="P117" s="117"/>
      <c r="Q117" s="117"/>
      <c r="R117" s="117"/>
      <c r="S117" s="117"/>
      <c r="T117" s="118"/>
      <c r="AR117" s="119"/>
      <c r="AT117" s="119"/>
      <c r="AU117" s="119"/>
      <c r="AY117" s="17"/>
      <c r="BE117" s="120"/>
      <c r="BF117" s="120"/>
      <c r="BG117" s="120"/>
      <c r="BH117" s="120"/>
      <c r="BI117" s="120"/>
      <c r="BJ117" s="17"/>
      <c r="BK117" s="120"/>
      <c r="BL117" s="17"/>
      <c r="BM117" s="119"/>
    </row>
    <row r="118" spans="2:65" s="1" customFormat="1" ht="15.45" x14ac:dyDescent="0.25">
      <c r="B118" s="108"/>
      <c r="C118" s="794"/>
      <c r="D118" s="795" t="s">
        <v>74</v>
      </c>
      <c r="E118" s="796" t="s">
        <v>1948</v>
      </c>
      <c r="F118" s="796" t="s">
        <v>1949</v>
      </c>
      <c r="G118" s="797"/>
      <c r="H118" s="797"/>
      <c r="I118" s="292"/>
      <c r="J118" s="853"/>
      <c r="K118" s="847"/>
      <c r="L118" s="26"/>
      <c r="M118" s="115"/>
      <c r="N118" s="116"/>
      <c r="O118" s="117"/>
      <c r="P118" s="117"/>
      <c r="Q118" s="117"/>
      <c r="R118" s="117"/>
      <c r="S118" s="117"/>
      <c r="T118" s="118"/>
      <c r="AR118" s="119"/>
      <c r="AT118" s="119"/>
      <c r="AU118" s="119"/>
      <c r="AY118" s="17"/>
      <c r="BE118" s="120"/>
      <c r="BF118" s="120"/>
      <c r="BG118" s="120"/>
      <c r="BH118" s="120"/>
      <c r="BI118" s="120"/>
      <c r="BJ118" s="17"/>
      <c r="BK118" s="120"/>
      <c r="BL118" s="17"/>
      <c r="BM118" s="119"/>
    </row>
    <row r="119" spans="2:65" s="1" customFormat="1" ht="112.25" x14ac:dyDescent="0.25">
      <c r="B119" s="108"/>
      <c r="C119" s="798">
        <v>89</v>
      </c>
      <c r="D119" s="798"/>
      <c r="E119" s="799"/>
      <c r="F119" s="800" t="s">
        <v>1950</v>
      </c>
      <c r="G119" s="801" t="s">
        <v>1554</v>
      </c>
      <c r="H119" s="802">
        <v>305</v>
      </c>
      <c r="I119" s="316"/>
      <c r="J119" s="848">
        <f t="shared" si="6"/>
        <v>0</v>
      </c>
      <c r="K119" s="849"/>
      <c r="L119" s="26"/>
      <c r="M119" s="115"/>
      <c r="N119" s="116"/>
      <c r="O119" s="117"/>
      <c r="P119" s="117"/>
      <c r="Q119" s="117"/>
      <c r="R119" s="117"/>
      <c r="S119" s="117"/>
      <c r="T119" s="118"/>
      <c r="AR119" s="119"/>
      <c r="AT119" s="119"/>
      <c r="AU119" s="119"/>
      <c r="AY119" s="17"/>
      <c r="BE119" s="120"/>
      <c r="BF119" s="120"/>
      <c r="BG119" s="120"/>
      <c r="BH119" s="120"/>
      <c r="BI119" s="120"/>
      <c r="BJ119" s="17"/>
      <c r="BK119" s="120"/>
      <c r="BL119" s="17"/>
      <c r="BM119" s="119"/>
    </row>
    <row r="120" spans="2:65" s="1" customFormat="1" ht="33.700000000000003" x14ac:dyDescent="0.25">
      <c r="B120" s="108"/>
      <c r="C120" s="798">
        <v>90</v>
      </c>
      <c r="D120" s="798"/>
      <c r="E120" s="799"/>
      <c r="F120" s="800" t="s">
        <v>1785</v>
      </c>
      <c r="G120" s="801" t="s">
        <v>201</v>
      </c>
      <c r="H120" s="802">
        <v>1</v>
      </c>
      <c r="I120" s="316"/>
      <c r="J120" s="848">
        <f t="shared" si="6"/>
        <v>0</v>
      </c>
      <c r="K120" s="849"/>
      <c r="L120" s="26"/>
      <c r="M120" s="115"/>
      <c r="N120" s="116"/>
      <c r="O120" s="117"/>
      <c r="P120" s="117"/>
      <c r="Q120" s="117"/>
      <c r="R120" s="117"/>
      <c r="S120" s="117"/>
      <c r="T120" s="118"/>
      <c r="AR120" s="119"/>
      <c r="AT120" s="119"/>
      <c r="AU120" s="119"/>
      <c r="AY120" s="17"/>
      <c r="BE120" s="120"/>
      <c r="BF120" s="120"/>
      <c r="BG120" s="120"/>
      <c r="BH120" s="120"/>
      <c r="BI120" s="120"/>
      <c r="BJ120" s="17"/>
      <c r="BK120" s="120"/>
      <c r="BL120" s="17"/>
      <c r="BM120" s="119"/>
    </row>
    <row r="121" spans="2:65" s="1" customFormat="1" ht="15.45" x14ac:dyDescent="0.25">
      <c r="B121" s="108"/>
      <c r="C121" s="794"/>
      <c r="D121" s="795" t="s">
        <v>74</v>
      </c>
      <c r="E121" s="796" t="s">
        <v>1951</v>
      </c>
      <c r="F121" s="796" t="s">
        <v>1952</v>
      </c>
      <c r="G121" s="797"/>
      <c r="H121" s="797"/>
      <c r="I121" s="292"/>
      <c r="J121" s="853"/>
      <c r="K121" s="847"/>
      <c r="L121" s="26"/>
      <c r="M121" s="115"/>
      <c r="N121" s="116"/>
      <c r="O121" s="117"/>
      <c r="P121" s="117"/>
      <c r="Q121" s="117"/>
      <c r="R121" s="117"/>
      <c r="S121" s="117"/>
      <c r="T121" s="118"/>
      <c r="AR121" s="119"/>
      <c r="AT121" s="119"/>
      <c r="AU121" s="119"/>
      <c r="AY121" s="17"/>
      <c r="BE121" s="120"/>
      <c r="BF121" s="120"/>
      <c r="BG121" s="120"/>
      <c r="BH121" s="120"/>
      <c r="BI121" s="120"/>
      <c r="BJ121" s="17"/>
      <c r="BK121" s="120"/>
      <c r="BL121" s="17"/>
      <c r="BM121" s="119"/>
    </row>
    <row r="122" spans="2:65" s="1" customFormat="1" ht="33" customHeight="1" x14ac:dyDescent="0.25">
      <c r="B122" s="108"/>
      <c r="C122" s="798">
        <v>91</v>
      </c>
      <c r="D122" s="798"/>
      <c r="E122" s="799"/>
      <c r="F122" s="800" t="s">
        <v>1786</v>
      </c>
      <c r="G122" s="801" t="s">
        <v>201</v>
      </c>
      <c r="H122" s="802">
        <v>1</v>
      </c>
      <c r="I122" s="316"/>
      <c r="J122" s="848">
        <f t="shared" si="6"/>
        <v>0</v>
      </c>
      <c r="K122" s="849"/>
      <c r="L122" s="26"/>
      <c r="M122" s="115"/>
      <c r="N122" s="116"/>
      <c r="O122" s="117"/>
      <c r="P122" s="117"/>
      <c r="Q122" s="117"/>
      <c r="R122" s="117"/>
      <c r="S122" s="117"/>
      <c r="T122" s="118"/>
      <c r="AR122" s="119"/>
      <c r="AT122" s="119"/>
      <c r="AU122" s="119"/>
      <c r="AY122" s="17"/>
      <c r="BE122" s="120"/>
      <c r="BF122" s="120"/>
      <c r="BG122" s="120"/>
      <c r="BH122" s="120"/>
      <c r="BI122" s="120"/>
      <c r="BJ122" s="17"/>
      <c r="BK122" s="120"/>
      <c r="BL122" s="17"/>
      <c r="BM122" s="119"/>
    </row>
    <row r="123" spans="2:65" s="1" customFormat="1" ht="33" customHeight="1" x14ac:dyDescent="0.25">
      <c r="B123" s="108"/>
      <c r="C123" s="798">
        <v>92</v>
      </c>
      <c r="D123" s="798"/>
      <c r="E123" s="799"/>
      <c r="F123" s="800" t="s">
        <v>1953</v>
      </c>
      <c r="G123" s="801" t="s">
        <v>201</v>
      </c>
      <c r="H123" s="802">
        <v>1</v>
      </c>
      <c r="I123" s="316"/>
      <c r="J123" s="848">
        <f t="shared" si="6"/>
        <v>0</v>
      </c>
      <c r="K123" s="849"/>
      <c r="L123" s="26"/>
      <c r="M123" s="115"/>
      <c r="N123" s="116"/>
      <c r="O123" s="117"/>
      <c r="P123" s="117"/>
      <c r="Q123" s="117"/>
      <c r="R123" s="117"/>
      <c r="S123" s="117"/>
      <c r="T123" s="118"/>
      <c r="AR123" s="119"/>
      <c r="AT123" s="119"/>
      <c r="AU123" s="119"/>
      <c r="AY123" s="17"/>
      <c r="BE123" s="120"/>
      <c r="BF123" s="120"/>
      <c r="BG123" s="120"/>
      <c r="BH123" s="120"/>
      <c r="BI123" s="120"/>
      <c r="BJ123" s="17"/>
      <c r="BK123" s="120"/>
      <c r="BL123" s="17"/>
      <c r="BM123" s="119"/>
    </row>
    <row r="124" spans="2:65" s="1" customFormat="1" ht="33" customHeight="1" x14ac:dyDescent="0.25">
      <c r="B124" s="108"/>
      <c r="C124" s="798">
        <v>93</v>
      </c>
      <c r="D124" s="798"/>
      <c r="E124" s="799"/>
      <c r="F124" s="800" t="s">
        <v>1954</v>
      </c>
      <c r="G124" s="801" t="s">
        <v>201</v>
      </c>
      <c r="H124" s="802">
        <v>1</v>
      </c>
      <c r="I124" s="316"/>
      <c r="J124" s="848">
        <f t="shared" si="6"/>
        <v>0</v>
      </c>
      <c r="K124" s="849"/>
      <c r="L124" s="26"/>
      <c r="M124" s="115"/>
      <c r="N124" s="116"/>
      <c r="O124" s="117"/>
      <c r="P124" s="117"/>
      <c r="Q124" s="117"/>
      <c r="R124" s="117"/>
      <c r="S124" s="117"/>
      <c r="T124" s="118"/>
      <c r="AR124" s="119"/>
      <c r="AT124" s="119"/>
      <c r="AU124" s="119"/>
      <c r="AY124" s="17"/>
      <c r="BE124" s="120"/>
      <c r="BF124" s="120"/>
      <c r="BG124" s="120"/>
      <c r="BH124" s="120"/>
      <c r="BI124" s="120"/>
      <c r="BJ124" s="17"/>
      <c r="BK124" s="120"/>
      <c r="BL124" s="17"/>
      <c r="BM124" s="119"/>
    </row>
    <row r="125" spans="2:65" s="1" customFormat="1" ht="15.45" x14ac:dyDescent="0.25">
      <c r="B125" s="108"/>
      <c r="C125" s="794"/>
      <c r="D125" s="795" t="s">
        <v>74</v>
      </c>
      <c r="E125" s="796" t="s">
        <v>1955</v>
      </c>
      <c r="F125" s="796" t="s">
        <v>1956</v>
      </c>
      <c r="G125" s="797"/>
      <c r="H125" s="797"/>
      <c r="I125" s="292"/>
      <c r="J125" s="853"/>
      <c r="K125" s="847"/>
      <c r="L125" s="26"/>
      <c r="M125" s="115"/>
      <c r="N125" s="116"/>
      <c r="O125" s="117"/>
      <c r="P125" s="117"/>
      <c r="Q125" s="117"/>
      <c r="R125" s="117"/>
      <c r="S125" s="117"/>
      <c r="T125" s="118"/>
      <c r="AR125" s="119"/>
      <c r="AT125" s="119"/>
      <c r="AU125" s="119"/>
      <c r="AY125" s="17"/>
      <c r="BE125" s="120"/>
      <c r="BF125" s="120"/>
      <c r="BG125" s="120"/>
      <c r="BH125" s="120"/>
      <c r="BI125" s="120"/>
      <c r="BJ125" s="17"/>
      <c r="BK125" s="120"/>
      <c r="BL125" s="17"/>
      <c r="BM125" s="119"/>
    </row>
    <row r="126" spans="2:65" s="1" customFormat="1" ht="86.3" customHeight="1" x14ac:dyDescent="0.25">
      <c r="B126" s="108"/>
      <c r="C126" s="798"/>
      <c r="D126" s="798"/>
      <c r="E126" s="799"/>
      <c r="F126" s="816" t="s">
        <v>1787</v>
      </c>
      <c r="G126" s="801"/>
      <c r="H126" s="802"/>
      <c r="I126" s="114"/>
      <c r="J126" s="848"/>
      <c r="K126" s="849"/>
      <c r="L126" s="26"/>
      <c r="M126" s="115"/>
      <c r="N126" s="116"/>
      <c r="O126" s="117"/>
      <c r="P126" s="117"/>
      <c r="Q126" s="117"/>
      <c r="R126" s="117"/>
      <c r="S126" s="117"/>
      <c r="T126" s="118"/>
      <c r="AR126" s="119"/>
      <c r="AT126" s="119"/>
      <c r="AU126" s="119"/>
      <c r="AY126" s="17"/>
      <c r="BE126" s="120"/>
      <c r="BF126" s="120"/>
      <c r="BG126" s="120"/>
      <c r="BH126" s="120"/>
      <c r="BI126" s="120"/>
      <c r="BJ126" s="17"/>
      <c r="BK126" s="120"/>
      <c r="BL126" s="17"/>
      <c r="BM126" s="119"/>
    </row>
    <row r="127" spans="2:65" s="1" customFormat="1" ht="123.45" x14ac:dyDescent="0.25">
      <c r="B127" s="108"/>
      <c r="C127" s="798">
        <v>94</v>
      </c>
      <c r="D127" s="798"/>
      <c r="E127" s="799"/>
      <c r="F127" s="800" t="s">
        <v>1957</v>
      </c>
      <c r="G127" s="801" t="s">
        <v>1777</v>
      </c>
      <c r="H127" s="802">
        <v>25</v>
      </c>
      <c r="I127" s="316"/>
      <c r="J127" s="848">
        <f t="shared" ref="J127" si="7">ROUND(I127*H127,2)</f>
        <v>0</v>
      </c>
      <c r="K127" s="849"/>
      <c r="L127" s="26"/>
      <c r="M127" s="115"/>
      <c r="N127" s="116"/>
      <c r="O127" s="117"/>
      <c r="P127" s="117"/>
      <c r="Q127" s="117"/>
      <c r="R127" s="117"/>
      <c r="S127" s="117"/>
      <c r="T127" s="118"/>
      <c r="AR127" s="119"/>
      <c r="AT127" s="119"/>
      <c r="AU127" s="119"/>
      <c r="AY127" s="17"/>
      <c r="BE127" s="120"/>
      <c r="BF127" s="120"/>
      <c r="BG127" s="120"/>
      <c r="BH127" s="120"/>
      <c r="BI127" s="120"/>
      <c r="BJ127" s="17"/>
      <c r="BK127" s="120"/>
      <c r="BL127" s="17"/>
      <c r="BM127" s="119"/>
    </row>
    <row r="128" spans="2:65" s="11" customFormat="1" ht="22.95" customHeight="1" x14ac:dyDescent="0.3">
      <c r="B128" s="97"/>
      <c r="C128" s="824"/>
      <c r="D128" s="825" t="s">
        <v>74</v>
      </c>
      <c r="E128" s="826" t="s">
        <v>1958</v>
      </c>
      <c r="F128" s="826" t="s">
        <v>1959</v>
      </c>
      <c r="G128" s="827"/>
      <c r="H128" s="827"/>
      <c r="I128" s="297"/>
      <c r="J128" s="857">
        <f>SUM(J129:J208)</f>
        <v>0</v>
      </c>
      <c r="K128" s="858"/>
      <c r="L128" s="97"/>
      <c r="M128" s="101"/>
      <c r="P128" s="102" t="e">
        <f>#REF!+SUM(P129:P302)</f>
        <v>#REF!</v>
      </c>
      <c r="R128" s="102" t="e">
        <f>#REF!+SUM(R129:R302)</f>
        <v>#REF!</v>
      </c>
      <c r="T128" s="103" t="e">
        <f>#REF!+SUM(T129:T302)</f>
        <v>#REF!</v>
      </c>
      <c r="AR128" s="98" t="s">
        <v>171</v>
      </c>
      <c r="AT128" s="104" t="s">
        <v>74</v>
      </c>
      <c r="AU128" s="104" t="s">
        <v>83</v>
      </c>
      <c r="AY128" s="98" t="s">
        <v>131</v>
      </c>
      <c r="BK128" s="105" t="e">
        <f>#REF!+SUM(BK129:BK302)</f>
        <v>#REF!</v>
      </c>
    </row>
    <row r="129" spans="2:65" s="11" customFormat="1" ht="15.45" x14ac:dyDescent="0.25">
      <c r="B129" s="97"/>
      <c r="C129" s="794"/>
      <c r="D129" s="795" t="s">
        <v>74</v>
      </c>
      <c r="E129" s="796" t="s">
        <v>1960</v>
      </c>
      <c r="F129" s="796" t="s">
        <v>1961</v>
      </c>
      <c r="G129" s="797"/>
      <c r="H129" s="797"/>
      <c r="I129" s="292"/>
      <c r="J129" s="846"/>
      <c r="K129" s="847"/>
      <c r="L129" s="97"/>
      <c r="M129" s="101"/>
      <c r="P129" s="102"/>
      <c r="R129" s="102"/>
      <c r="T129" s="103"/>
      <c r="AR129" s="98"/>
      <c r="AT129" s="104"/>
      <c r="AU129" s="104"/>
      <c r="AY129" s="98"/>
      <c r="BK129" s="105"/>
    </row>
    <row r="130" spans="2:65" s="1" customFormat="1" ht="24.2" customHeight="1" x14ac:dyDescent="0.25">
      <c r="B130" s="108"/>
      <c r="C130" s="798">
        <v>95</v>
      </c>
      <c r="D130" s="798" t="s">
        <v>133</v>
      </c>
      <c r="E130" s="799" t="s">
        <v>1962</v>
      </c>
      <c r="F130" s="800" t="s">
        <v>1963</v>
      </c>
      <c r="G130" s="801" t="s">
        <v>1112</v>
      </c>
      <c r="H130" s="802">
        <v>10</v>
      </c>
      <c r="I130" s="316"/>
      <c r="J130" s="848">
        <f>ROUND(I130*H130,2)</f>
        <v>0</v>
      </c>
      <c r="K130" s="849" t="s">
        <v>137</v>
      </c>
      <c r="L130" s="26"/>
      <c r="M130" s="115" t="s">
        <v>3</v>
      </c>
      <c r="N130" s="116" t="s">
        <v>46</v>
      </c>
      <c r="O130" s="117">
        <v>0</v>
      </c>
      <c r="P130" s="117">
        <f>O130*H130</f>
        <v>0</v>
      </c>
      <c r="Q130" s="117">
        <v>0</v>
      </c>
      <c r="R130" s="117">
        <f>Q130*H130</f>
        <v>0</v>
      </c>
      <c r="S130" s="117">
        <v>0</v>
      </c>
      <c r="T130" s="118">
        <f>S130*H130</f>
        <v>0</v>
      </c>
      <c r="AR130" s="119" t="s">
        <v>1843</v>
      </c>
      <c r="AT130" s="119" t="s">
        <v>133</v>
      </c>
      <c r="AU130" s="119" t="s">
        <v>85</v>
      </c>
      <c r="AY130" s="17" t="s">
        <v>131</v>
      </c>
      <c r="BE130" s="120">
        <f>IF(N130="základní",J130,0)</f>
        <v>0</v>
      </c>
      <c r="BF130" s="120">
        <f>IF(N130="snížená",J130,0)</f>
        <v>0</v>
      </c>
      <c r="BG130" s="120">
        <f>IF(N130="zákl. přenesená",J130,0)</f>
        <v>0</v>
      </c>
      <c r="BH130" s="120">
        <f>IF(N130="sníž. přenesená",J130,0)</f>
        <v>0</v>
      </c>
      <c r="BI130" s="120">
        <f>IF(N130="nulová",J130,0)</f>
        <v>0</v>
      </c>
      <c r="BJ130" s="17" t="s">
        <v>83</v>
      </c>
      <c r="BK130" s="120">
        <f>ROUND(I130*H130,2)</f>
        <v>0</v>
      </c>
      <c r="BL130" s="17" t="s">
        <v>1843</v>
      </c>
      <c r="BM130" s="119" t="s">
        <v>1964</v>
      </c>
    </row>
    <row r="131" spans="2:65" s="1" customFormat="1" x14ac:dyDescent="0.25">
      <c r="B131" s="26"/>
      <c r="C131" s="803"/>
      <c r="D131" s="804" t="s">
        <v>140</v>
      </c>
      <c r="E131" s="803"/>
      <c r="F131" s="805" t="s">
        <v>1965</v>
      </c>
      <c r="G131" s="803"/>
      <c r="H131" s="803"/>
      <c r="I131" s="293"/>
      <c r="J131" s="803"/>
      <c r="K131" s="850"/>
      <c r="L131" s="26"/>
      <c r="M131" s="123"/>
      <c r="T131" s="39"/>
      <c r="AT131" s="17" t="s">
        <v>140</v>
      </c>
      <c r="AU131" s="17" t="s">
        <v>85</v>
      </c>
    </row>
    <row r="132" spans="2:65" s="1" customFormat="1" ht="21.75" customHeight="1" x14ac:dyDescent="0.25">
      <c r="B132" s="108"/>
      <c r="C132" s="798">
        <v>96</v>
      </c>
      <c r="D132" s="798" t="s">
        <v>133</v>
      </c>
      <c r="E132" s="799" t="s">
        <v>1966</v>
      </c>
      <c r="F132" s="800" t="s">
        <v>1967</v>
      </c>
      <c r="G132" s="801" t="s">
        <v>1112</v>
      </c>
      <c r="H132" s="802">
        <v>10</v>
      </c>
      <c r="I132" s="316"/>
      <c r="J132" s="848">
        <f>ROUND(I132*H132,2)</f>
        <v>0</v>
      </c>
      <c r="K132" s="849" t="s">
        <v>3</v>
      </c>
      <c r="L132" s="26"/>
      <c r="M132" s="115" t="s">
        <v>3</v>
      </c>
      <c r="N132" s="116" t="s">
        <v>46</v>
      </c>
      <c r="O132" s="117">
        <v>0</v>
      </c>
      <c r="P132" s="117">
        <f>O132*H132</f>
        <v>0</v>
      </c>
      <c r="Q132" s="117">
        <v>0</v>
      </c>
      <c r="R132" s="117">
        <f>Q132*H132</f>
        <v>0</v>
      </c>
      <c r="S132" s="117">
        <v>0</v>
      </c>
      <c r="T132" s="118">
        <f>S132*H132</f>
        <v>0</v>
      </c>
      <c r="AR132" s="119" t="s">
        <v>1843</v>
      </c>
      <c r="AT132" s="119" t="s">
        <v>133</v>
      </c>
      <c r="AU132" s="119" t="s">
        <v>85</v>
      </c>
      <c r="AY132" s="17" t="s">
        <v>131</v>
      </c>
      <c r="BE132" s="120">
        <f>IF(N132="základní",J132,0)</f>
        <v>0</v>
      </c>
      <c r="BF132" s="120">
        <f>IF(N132="snížená",J132,0)</f>
        <v>0</v>
      </c>
      <c r="BG132" s="120">
        <f>IF(N132="zákl. přenesená",J132,0)</f>
        <v>0</v>
      </c>
      <c r="BH132" s="120">
        <f>IF(N132="sníž. přenesená",J132,0)</f>
        <v>0</v>
      </c>
      <c r="BI132" s="120">
        <f>IF(N132="nulová",J132,0)</f>
        <v>0</v>
      </c>
      <c r="BJ132" s="17" t="s">
        <v>83</v>
      </c>
      <c r="BK132" s="120">
        <f>ROUND(I132*H132,2)</f>
        <v>0</v>
      </c>
      <c r="BL132" s="17" t="s">
        <v>1843</v>
      </c>
      <c r="BM132" s="119" t="s">
        <v>1968</v>
      </c>
    </row>
    <row r="133" spans="2:65" s="1" customFormat="1" ht="44.3" customHeight="1" x14ac:dyDescent="0.25">
      <c r="B133" s="108"/>
      <c r="C133" s="798">
        <v>97</v>
      </c>
      <c r="D133" s="798" t="s">
        <v>133</v>
      </c>
      <c r="E133" s="799" t="s">
        <v>1969</v>
      </c>
      <c r="F133" s="800" t="s">
        <v>1970</v>
      </c>
      <c r="G133" s="801" t="s">
        <v>1112</v>
      </c>
      <c r="H133" s="802">
        <v>10</v>
      </c>
      <c r="I133" s="316"/>
      <c r="J133" s="848">
        <f>ROUND(I133*H133,2)</f>
        <v>0</v>
      </c>
      <c r="K133" s="849" t="s">
        <v>3</v>
      </c>
      <c r="L133" s="26"/>
      <c r="M133" s="115" t="s">
        <v>3</v>
      </c>
      <c r="N133" s="116" t="s">
        <v>46</v>
      </c>
      <c r="O133" s="117">
        <v>0</v>
      </c>
      <c r="P133" s="117">
        <f>O133*H133</f>
        <v>0</v>
      </c>
      <c r="Q133" s="117">
        <v>0</v>
      </c>
      <c r="R133" s="117">
        <f>Q133*H133</f>
        <v>0</v>
      </c>
      <c r="S133" s="117">
        <v>0</v>
      </c>
      <c r="T133" s="118">
        <f>S133*H133</f>
        <v>0</v>
      </c>
      <c r="AR133" s="119" t="s">
        <v>1843</v>
      </c>
      <c r="AT133" s="119" t="s">
        <v>133</v>
      </c>
      <c r="AU133" s="119" t="s">
        <v>85</v>
      </c>
      <c r="AY133" s="17" t="s">
        <v>131</v>
      </c>
      <c r="BE133" s="120">
        <f>IF(N133="základní",J133,0)</f>
        <v>0</v>
      </c>
      <c r="BF133" s="120">
        <f>IF(N133="snížená",J133,0)</f>
        <v>0</v>
      </c>
      <c r="BG133" s="120">
        <f>IF(N133="zákl. přenesená",J133,0)</f>
        <v>0</v>
      </c>
      <c r="BH133" s="120">
        <f>IF(N133="sníž. přenesená",J133,0)</f>
        <v>0</v>
      </c>
      <c r="BI133" s="120">
        <f>IF(N133="nulová",J133,0)</f>
        <v>0</v>
      </c>
      <c r="BJ133" s="17" t="s">
        <v>83</v>
      </c>
      <c r="BK133" s="120">
        <f>ROUND(I133*H133,2)</f>
        <v>0</v>
      </c>
      <c r="BL133" s="17" t="s">
        <v>1843</v>
      </c>
      <c r="BM133" s="119" t="s">
        <v>1971</v>
      </c>
    </row>
    <row r="134" spans="2:65" s="1" customFormat="1" ht="37.75" customHeight="1" x14ac:dyDescent="0.25">
      <c r="B134" s="108"/>
      <c r="C134" s="798">
        <v>98</v>
      </c>
      <c r="D134" s="798" t="s">
        <v>133</v>
      </c>
      <c r="E134" s="799" t="s">
        <v>1972</v>
      </c>
      <c r="F134" s="800" t="s">
        <v>1973</v>
      </c>
      <c r="G134" s="801" t="s">
        <v>1112</v>
      </c>
      <c r="H134" s="802">
        <v>10</v>
      </c>
      <c r="I134" s="316"/>
      <c r="J134" s="848">
        <f>ROUND(I134*H134,2)</f>
        <v>0</v>
      </c>
      <c r="K134" s="849" t="s">
        <v>137</v>
      </c>
      <c r="L134" s="26"/>
      <c r="M134" s="115" t="s">
        <v>3</v>
      </c>
      <c r="N134" s="116" t="s">
        <v>46</v>
      </c>
      <c r="O134" s="117">
        <v>0</v>
      </c>
      <c r="P134" s="117">
        <f>O134*H134</f>
        <v>0</v>
      </c>
      <c r="Q134" s="117">
        <v>0</v>
      </c>
      <c r="R134" s="117">
        <f>Q134*H134</f>
        <v>0</v>
      </c>
      <c r="S134" s="117">
        <v>0</v>
      </c>
      <c r="T134" s="118">
        <f>S134*H134</f>
        <v>0</v>
      </c>
      <c r="AR134" s="119" t="s">
        <v>1843</v>
      </c>
      <c r="AT134" s="119" t="s">
        <v>133</v>
      </c>
      <c r="AU134" s="119" t="s">
        <v>85</v>
      </c>
      <c r="AY134" s="17" t="s">
        <v>131</v>
      </c>
      <c r="BE134" s="120">
        <f>IF(N134="základní",J134,0)</f>
        <v>0</v>
      </c>
      <c r="BF134" s="120">
        <f>IF(N134="snížená",J134,0)</f>
        <v>0</v>
      </c>
      <c r="BG134" s="120">
        <f>IF(N134="zákl. přenesená",J134,0)</f>
        <v>0</v>
      </c>
      <c r="BH134" s="120">
        <f>IF(N134="sníž. přenesená",J134,0)</f>
        <v>0</v>
      </c>
      <c r="BI134" s="120">
        <f>IF(N134="nulová",J134,0)</f>
        <v>0</v>
      </c>
      <c r="BJ134" s="17" t="s">
        <v>83</v>
      </c>
      <c r="BK134" s="120">
        <f>ROUND(I134*H134,2)</f>
        <v>0</v>
      </c>
      <c r="BL134" s="17" t="s">
        <v>1843</v>
      </c>
      <c r="BM134" s="119" t="s">
        <v>1974</v>
      </c>
    </row>
    <row r="135" spans="2:65" s="1" customFormat="1" x14ac:dyDescent="0.25">
      <c r="B135" s="26"/>
      <c r="C135" s="803"/>
      <c r="D135" s="804" t="s">
        <v>140</v>
      </c>
      <c r="E135" s="803"/>
      <c r="F135" s="805" t="s">
        <v>1975</v>
      </c>
      <c r="G135" s="803"/>
      <c r="H135" s="803"/>
      <c r="I135" s="449"/>
      <c r="J135" s="803"/>
      <c r="K135" s="850"/>
      <c r="L135" s="26"/>
      <c r="M135" s="123"/>
      <c r="T135" s="39"/>
      <c r="AT135" s="17" t="s">
        <v>140</v>
      </c>
      <c r="AU135" s="17" t="s">
        <v>85</v>
      </c>
    </row>
    <row r="136" spans="2:65" s="1" customFormat="1" ht="24.2" customHeight="1" x14ac:dyDescent="0.25">
      <c r="B136" s="108"/>
      <c r="C136" s="798">
        <v>99</v>
      </c>
      <c r="D136" s="798" t="s">
        <v>133</v>
      </c>
      <c r="E136" s="799" t="s">
        <v>1976</v>
      </c>
      <c r="F136" s="800" t="s">
        <v>1977</v>
      </c>
      <c r="G136" s="801" t="s">
        <v>1112</v>
      </c>
      <c r="H136" s="802">
        <v>10</v>
      </c>
      <c r="I136" s="316"/>
      <c r="J136" s="848">
        <f>ROUND(I136*H136,2)</f>
        <v>0</v>
      </c>
      <c r="K136" s="849" t="s">
        <v>3</v>
      </c>
      <c r="L136" s="26"/>
      <c r="M136" s="115" t="s">
        <v>3</v>
      </c>
      <c r="N136" s="116" t="s">
        <v>46</v>
      </c>
      <c r="O136" s="117">
        <v>0</v>
      </c>
      <c r="P136" s="117">
        <f>O136*H136</f>
        <v>0</v>
      </c>
      <c r="Q136" s="117">
        <v>0</v>
      </c>
      <c r="R136" s="117">
        <f>Q136*H136</f>
        <v>0</v>
      </c>
      <c r="S136" s="117">
        <v>0</v>
      </c>
      <c r="T136" s="118">
        <f>S136*H136</f>
        <v>0</v>
      </c>
      <c r="AR136" s="119" t="s">
        <v>1843</v>
      </c>
      <c r="AT136" s="119" t="s">
        <v>133</v>
      </c>
      <c r="AU136" s="119" t="s">
        <v>85</v>
      </c>
      <c r="AY136" s="17" t="s">
        <v>131</v>
      </c>
      <c r="BE136" s="120">
        <f>IF(N136="základní",J136,0)</f>
        <v>0</v>
      </c>
      <c r="BF136" s="120">
        <f>IF(N136="snížená",J136,0)</f>
        <v>0</v>
      </c>
      <c r="BG136" s="120">
        <f>IF(N136="zákl. přenesená",J136,0)</f>
        <v>0</v>
      </c>
      <c r="BH136" s="120">
        <f>IF(N136="sníž. přenesená",J136,0)</f>
        <v>0</v>
      </c>
      <c r="BI136" s="120">
        <f>IF(N136="nulová",J136,0)</f>
        <v>0</v>
      </c>
      <c r="BJ136" s="17" t="s">
        <v>83</v>
      </c>
      <c r="BK136" s="120">
        <f>ROUND(I136*H136,2)</f>
        <v>0</v>
      </c>
      <c r="BL136" s="17" t="s">
        <v>1843</v>
      </c>
      <c r="BM136" s="119" t="s">
        <v>1978</v>
      </c>
    </row>
    <row r="137" spans="2:65" s="1" customFormat="1" ht="16.5" customHeight="1" x14ac:dyDescent="0.25">
      <c r="B137" s="108"/>
      <c r="C137" s="798">
        <v>100</v>
      </c>
      <c r="D137" s="798" t="s">
        <v>133</v>
      </c>
      <c r="E137" s="799" t="s">
        <v>1979</v>
      </c>
      <c r="F137" s="800" t="s">
        <v>1980</v>
      </c>
      <c r="G137" s="801" t="s">
        <v>1112</v>
      </c>
      <c r="H137" s="802">
        <v>5</v>
      </c>
      <c r="I137" s="316"/>
      <c r="J137" s="848">
        <f>ROUND(I137*H137,2)</f>
        <v>0</v>
      </c>
      <c r="K137" s="849" t="s">
        <v>3</v>
      </c>
      <c r="L137" s="26"/>
      <c r="M137" s="115" t="s">
        <v>3</v>
      </c>
      <c r="N137" s="116" t="s">
        <v>46</v>
      </c>
      <c r="O137" s="117">
        <v>0</v>
      </c>
      <c r="P137" s="117">
        <f>O137*H137</f>
        <v>0</v>
      </c>
      <c r="Q137" s="117">
        <v>0</v>
      </c>
      <c r="R137" s="117">
        <f>Q137*H137</f>
        <v>0</v>
      </c>
      <c r="S137" s="117">
        <v>0</v>
      </c>
      <c r="T137" s="118">
        <f>S137*H137</f>
        <v>0</v>
      </c>
      <c r="AR137" s="119" t="s">
        <v>1843</v>
      </c>
      <c r="AT137" s="119" t="s">
        <v>133</v>
      </c>
      <c r="AU137" s="119" t="s">
        <v>85</v>
      </c>
      <c r="AY137" s="17" t="s">
        <v>131</v>
      </c>
      <c r="BE137" s="120">
        <f>IF(N137="základní",J137,0)</f>
        <v>0</v>
      </c>
      <c r="BF137" s="120">
        <f>IF(N137="snížená",J137,0)</f>
        <v>0</v>
      </c>
      <c r="BG137" s="120">
        <f>IF(N137="zákl. přenesená",J137,0)</f>
        <v>0</v>
      </c>
      <c r="BH137" s="120">
        <f>IF(N137="sníž. přenesená",J137,0)</f>
        <v>0</v>
      </c>
      <c r="BI137" s="120">
        <f>IF(N137="nulová",J137,0)</f>
        <v>0</v>
      </c>
      <c r="BJ137" s="17" t="s">
        <v>83</v>
      </c>
      <c r="BK137" s="120">
        <f>ROUND(I137*H137,2)</f>
        <v>0</v>
      </c>
      <c r="BL137" s="17" t="s">
        <v>1843</v>
      </c>
      <c r="BM137" s="119" t="s">
        <v>1981</v>
      </c>
    </row>
    <row r="138" spans="2:65" s="1" customFormat="1" ht="16.5" customHeight="1" x14ac:dyDescent="0.25">
      <c r="B138" s="108"/>
      <c r="C138" s="798">
        <v>101</v>
      </c>
      <c r="D138" s="798" t="s">
        <v>133</v>
      </c>
      <c r="E138" s="799" t="s">
        <v>1982</v>
      </c>
      <c r="F138" s="800" t="s">
        <v>1983</v>
      </c>
      <c r="G138" s="801" t="s">
        <v>201</v>
      </c>
      <c r="H138" s="802">
        <v>2</v>
      </c>
      <c r="I138" s="316"/>
      <c r="J138" s="848">
        <f>ROUND(I138*H138,2)</f>
        <v>0</v>
      </c>
      <c r="K138" s="849" t="s">
        <v>137</v>
      </c>
      <c r="L138" s="26"/>
      <c r="M138" s="115" t="s">
        <v>3</v>
      </c>
      <c r="N138" s="116" t="s">
        <v>46</v>
      </c>
      <c r="O138" s="117">
        <v>0</v>
      </c>
      <c r="P138" s="117">
        <f>O138*H138</f>
        <v>0</v>
      </c>
      <c r="Q138" s="117">
        <v>0</v>
      </c>
      <c r="R138" s="117">
        <f>Q138*H138</f>
        <v>0</v>
      </c>
      <c r="S138" s="117">
        <v>0</v>
      </c>
      <c r="T138" s="118">
        <f>S138*H138</f>
        <v>0</v>
      </c>
      <c r="AR138" s="119" t="s">
        <v>1843</v>
      </c>
      <c r="AT138" s="119" t="s">
        <v>133</v>
      </c>
      <c r="AU138" s="119" t="s">
        <v>85</v>
      </c>
      <c r="AY138" s="17" t="s">
        <v>131</v>
      </c>
      <c r="BE138" s="120">
        <f>IF(N138="základní",J138,0)</f>
        <v>0</v>
      </c>
      <c r="BF138" s="120">
        <f>IF(N138="snížená",J138,0)</f>
        <v>0</v>
      </c>
      <c r="BG138" s="120">
        <f>IF(N138="zákl. přenesená",J138,0)</f>
        <v>0</v>
      </c>
      <c r="BH138" s="120">
        <f>IF(N138="sníž. přenesená",J138,0)</f>
        <v>0</v>
      </c>
      <c r="BI138" s="120">
        <f>IF(N138="nulová",J138,0)</f>
        <v>0</v>
      </c>
      <c r="BJ138" s="17" t="s">
        <v>83</v>
      </c>
      <c r="BK138" s="120">
        <f>ROUND(I138*H138,2)</f>
        <v>0</v>
      </c>
      <c r="BL138" s="17" t="s">
        <v>1843</v>
      </c>
      <c r="BM138" s="119" t="s">
        <v>1984</v>
      </c>
    </row>
    <row r="139" spans="2:65" s="1" customFormat="1" x14ac:dyDescent="0.25">
      <c r="B139" s="26"/>
      <c r="C139" s="803"/>
      <c r="D139" s="804" t="s">
        <v>140</v>
      </c>
      <c r="E139" s="803"/>
      <c r="F139" s="805" t="s">
        <v>1985</v>
      </c>
      <c r="G139" s="803"/>
      <c r="H139" s="803"/>
      <c r="I139" s="449"/>
      <c r="J139" s="803"/>
      <c r="K139" s="850"/>
      <c r="L139" s="26"/>
      <c r="M139" s="123"/>
      <c r="T139" s="39"/>
      <c r="AT139" s="17" t="s">
        <v>140</v>
      </c>
      <c r="AU139" s="17" t="s">
        <v>85</v>
      </c>
    </row>
    <row r="140" spans="2:65" s="1" customFormat="1" ht="62.65" customHeight="1" x14ac:dyDescent="0.25">
      <c r="B140" s="108"/>
      <c r="C140" s="798">
        <v>102</v>
      </c>
      <c r="D140" s="798" t="s">
        <v>133</v>
      </c>
      <c r="E140" s="799" t="s">
        <v>1986</v>
      </c>
      <c r="F140" s="800" t="s">
        <v>1987</v>
      </c>
      <c r="G140" s="801" t="s">
        <v>201</v>
      </c>
      <c r="H140" s="802">
        <v>1</v>
      </c>
      <c r="I140" s="316"/>
      <c r="J140" s="848">
        <f>ROUND(I140*H140,2)</f>
        <v>0</v>
      </c>
      <c r="K140" s="849" t="s">
        <v>137</v>
      </c>
      <c r="L140" s="26"/>
      <c r="M140" s="115" t="s">
        <v>3</v>
      </c>
      <c r="N140" s="116" t="s">
        <v>46</v>
      </c>
      <c r="O140" s="117">
        <v>0</v>
      </c>
      <c r="P140" s="117">
        <f>O140*H140</f>
        <v>0</v>
      </c>
      <c r="Q140" s="117">
        <v>0</v>
      </c>
      <c r="R140" s="117">
        <f>Q140*H140</f>
        <v>0</v>
      </c>
      <c r="S140" s="117">
        <v>0</v>
      </c>
      <c r="T140" s="118">
        <f>S140*H140</f>
        <v>0</v>
      </c>
      <c r="AR140" s="119" t="s">
        <v>1843</v>
      </c>
      <c r="AT140" s="119" t="s">
        <v>133</v>
      </c>
      <c r="AU140" s="119" t="s">
        <v>85</v>
      </c>
      <c r="AY140" s="17" t="s">
        <v>131</v>
      </c>
      <c r="BE140" s="120">
        <f>IF(N140="základní",J140,0)</f>
        <v>0</v>
      </c>
      <c r="BF140" s="120">
        <f>IF(N140="snížená",J140,0)</f>
        <v>0</v>
      </c>
      <c r="BG140" s="120">
        <f>IF(N140="zákl. přenesená",J140,0)</f>
        <v>0</v>
      </c>
      <c r="BH140" s="120">
        <f>IF(N140="sníž. přenesená",J140,0)</f>
        <v>0</v>
      </c>
      <c r="BI140" s="120">
        <f>IF(N140="nulová",J140,0)</f>
        <v>0</v>
      </c>
      <c r="BJ140" s="17" t="s">
        <v>83</v>
      </c>
      <c r="BK140" s="120">
        <f>ROUND(I140*H140,2)</f>
        <v>0</v>
      </c>
      <c r="BL140" s="17" t="s">
        <v>1843</v>
      </c>
      <c r="BM140" s="119" t="s">
        <v>1988</v>
      </c>
    </row>
    <row r="141" spans="2:65" s="1" customFormat="1" x14ac:dyDescent="0.25">
      <c r="B141" s="26"/>
      <c r="C141" s="803"/>
      <c r="D141" s="804" t="s">
        <v>140</v>
      </c>
      <c r="E141" s="803"/>
      <c r="F141" s="805" t="s">
        <v>1989</v>
      </c>
      <c r="G141" s="803"/>
      <c r="H141" s="803"/>
      <c r="I141" s="449"/>
      <c r="J141" s="803"/>
      <c r="K141" s="850"/>
      <c r="L141" s="26"/>
      <c r="M141" s="123"/>
      <c r="T141" s="39"/>
      <c r="AT141" s="17" t="s">
        <v>140</v>
      </c>
      <c r="AU141" s="17" t="s">
        <v>85</v>
      </c>
    </row>
    <row r="142" spans="2:65" s="1" customFormat="1" ht="21.75" customHeight="1" x14ac:dyDescent="0.25">
      <c r="B142" s="108"/>
      <c r="C142" s="798">
        <v>103</v>
      </c>
      <c r="D142" s="798" t="s">
        <v>133</v>
      </c>
      <c r="E142" s="799" t="s">
        <v>1990</v>
      </c>
      <c r="F142" s="800" t="s">
        <v>1991</v>
      </c>
      <c r="G142" s="801" t="s">
        <v>201</v>
      </c>
      <c r="H142" s="802">
        <v>2</v>
      </c>
      <c r="I142" s="316"/>
      <c r="J142" s="848">
        <f>ROUND(I142*H142,2)</f>
        <v>0</v>
      </c>
      <c r="K142" s="849" t="s">
        <v>3</v>
      </c>
      <c r="L142" s="26"/>
      <c r="M142" s="115" t="s">
        <v>3</v>
      </c>
      <c r="N142" s="116" t="s">
        <v>46</v>
      </c>
      <c r="O142" s="117">
        <v>0</v>
      </c>
      <c r="P142" s="117">
        <f>O142*H142</f>
        <v>0</v>
      </c>
      <c r="Q142" s="117">
        <v>0</v>
      </c>
      <c r="R142" s="117">
        <f>Q142*H142</f>
        <v>0</v>
      </c>
      <c r="S142" s="117">
        <v>0</v>
      </c>
      <c r="T142" s="118">
        <f>S142*H142</f>
        <v>0</v>
      </c>
      <c r="AR142" s="119" t="s">
        <v>1843</v>
      </c>
      <c r="AT142" s="119" t="s">
        <v>133</v>
      </c>
      <c r="AU142" s="119" t="s">
        <v>85</v>
      </c>
      <c r="AY142" s="17" t="s">
        <v>131</v>
      </c>
      <c r="BE142" s="120">
        <f>IF(N142="základní",J142,0)</f>
        <v>0</v>
      </c>
      <c r="BF142" s="120">
        <f>IF(N142="snížená",J142,0)</f>
        <v>0</v>
      </c>
      <c r="BG142" s="120">
        <f>IF(N142="zákl. přenesená",J142,0)</f>
        <v>0</v>
      </c>
      <c r="BH142" s="120">
        <f>IF(N142="sníž. přenesená",J142,0)</f>
        <v>0</v>
      </c>
      <c r="BI142" s="120">
        <f>IF(N142="nulová",J142,0)</f>
        <v>0</v>
      </c>
      <c r="BJ142" s="17" t="s">
        <v>83</v>
      </c>
      <c r="BK142" s="120">
        <f>ROUND(I142*H142,2)</f>
        <v>0</v>
      </c>
      <c r="BL142" s="17" t="s">
        <v>1843</v>
      </c>
      <c r="BM142" s="119" t="s">
        <v>1992</v>
      </c>
    </row>
    <row r="143" spans="2:65" s="1" customFormat="1" ht="16.5" customHeight="1" x14ac:dyDescent="0.25">
      <c r="B143" s="108"/>
      <c r="C143" s="798">
        <v>104</v>
      </c>
      <c r="D143" s="798" t="s">
        <v>133</v>
      </c>
      <c r="E143" s="799" t="s">
        <v>1993</v>
      </c>
      <c r="F143" s="800" t="s">
        <v>1994</v>
      </c>
      <c r="G143" s="801" t="s">
        <v>201</v>
      </c>
      <c r="H143" s="802">
        <v>2</v>
      </c>
      <c r="I143" s="316"/>
      <c r="J143" s="848">
        <f>ROUND(I143*H143,2)</f>
        <v>0</v>
      </c>
      <c r="K143" s="849" t="s">
        <v>3</v>
      </c>
      <c r="L143" s="26"/>
      <c r="M143" s="115" t="s">
        <v>3</v>
      </c>
      <c r="N143" s="116" t="s">
        <v>46</v>
      </c>
      <c r="O143" s="117">
        <v>0</v>
      </c>
      <c r="P143" s="117">
        <f>O143*H143</f>
        <v>0</v>
      </c>
      <c r="Q143" s="117">
        <v>0</v>
      </c>
      <c r="R143" s="117">
        <f>Q143*H143</f>
        <v>0</v>
      </c>
      <c r="S143" s="117">
        <v>0</v>
      </c>
      <c r="T143" s="118">
        <f>S143*H143</f>
        <v>0</v>
      </c>
      <c r="AR143" s="119" t="s">
        <v>1843</v>
      </c>
      <c r="AT143" s="119" t="s">
        <v>133</v>
      </c>
      <c r="AU143" s="119" t="s">
        <v>85</v>
      </c>
      <c r="AY143" s="17" t="s">
        <v>131</v>
      </c>
      <c r="BE143" s="120">
        <f>IF(N143="základní",J143,0)</f>
        <v>0</v>
      </c>
      <c r="BF143" s="120">
        <f>IF(N143="snížená",J143,0)</f>
        <v>0</v>
      </c>
      <c r="BG143" s="120">
        <f>IF(N143="zákl. přenesená",J143,0)</f>
        <v>0</v>
      </c>
      <c r="BH143" s="120">
        <f>IF(N143="sníž. přenesená",J143,0)</f>
        <v>0</v>
      </c>
      <c r="BI143" s="120">
        <f>IF(N143="nulová",J143,0)</f>
        <v>0</v>
      </c>
      <c r="BJ143" s="17" t="s">
        <v>83</v>
      </c>
      <c r="BK143" s="120">
        <f>ROUND(I143*H143,2)</f>
        <v>0</v>
      </c>
      <c r="BL143" s="17" t="s">
        <v>1843</v>
      </c>
      <c r="BM143" s="119" t="s">
        <v>1995</v>
      </c>
    </row>
    <row r="144" spans="2:65" s="1" customFormat="1" ht="21.75" customHeight="1" x14ac:dyDescent="0.25">
      <c r="B144" s="108"/>
      <c r="C144" s="798">
        <v>105</v>
      </c>
      <c r="D144" s="798" t="s">
        <v>133</v>
      </c>
      <c r="E144" s="799" t="s">
        <v>1996</v>
      </c>
      <c r="F144" s="800" t="s">
        <v>1997</v>
      </c>
      <c r="G144" s="801" t="s">
        <v>201</v>
      </c>
      <c r="H144" s="802">
        <v>2</v>
      </c>
      <c r="I144" s="316"/>
      <c r="J144" s="848">
        <f>ROUND(I144*H144,2)</f>
        <v>0</v>
      </c>
      <c r="K144" s="849" t="s">
        <v>137</v>
      </c>
      <c r="L144" s="26"/>
      <c r="M144" s="115" t="s">
        <v>3</v>
      </c>
      <c r="N144" s="116" t="s">
        <v>46</v>
      </c>
      <c r="O144" s="117">
        <v>0</v>
      </c>
      <c r="P144" s="117">
        <f>O144*H144</f>
        <v>0</v>
      </c>
      <c r="Q144" s="117">
        <v>0</v>
      </c>
      <c r="R144" s="117">
        <f>Q144*H144</f>
        <v>0</v>
      </c>
      <c r="S144" s="117">
        <v>0</v>
      </c>
      <c r="T144" s="118">
        <f>S144*H144</f>
        <v>0</v>
      </c>
      <c r="AR144" s="119" t="s">
        <v>1843</v>
      </c>
      <c r="AT144" s="119" t="s">
        <v>133</v>
      </c>
      <c r="AU144" s="119" t="s">
        <v>85</v>
      </c>
      <c r="AY144" s="17" t="s">
        <v>131</v>
      </c>
      <c r="BE144" s="120">
        <f>IF(N144="základní",J144,0)</f>
        <v>0</v>
      </c>
      <c r="BF144" s="120">
        <f>IF(N144="snížená",J144,0)</f>
        <v>0</v>
      </c>
      <c r="BG144" s="120">
        <f>IF(N144="zákl. přenesená",J144,0)</f>
        <v>0</v>
      </c>
      <c r="BH144" s="120">
        <f>IF(N144="sníž. přenesená",J144,0)</f>
        <v>0</v>
      </c>
      <c r="BI144" s="120">
        <f>IF(N144="nulová",J144,0)</f>
        <v>0</v>
      </c>
      <c r="BJ144" s="17" t="s">
        <v>83</v>
      </c>
      <c r="BK144" s="120">
        <f>ROUND(I144*H144,2)</f>
        <v>0</v>
      </c>
      <c r="BL144" s="17" t="s">
        <v>1843</v>
      </c>
      <c r="BM144" s="119" t="s">
        <v>1998</v>
      </c>
    </row>
    <row r="145" spans="2:65" s="1" customFormat="1" x14ac:dyDescent="0.25">
      <c r="B145" s="26"/>
      <c r="C145" s="803"/>
      <c r="D145" s="804" t="s">
        <v>140</v>
      </c>
      <c r="E145" s="803"/>
      <c r="F145" s="805" t="s">
        <v>1999</v>
      </c>
      <c r="G145" s="803"/>
      <c r="H145" s="803"/>
      <c r="I145" s="449"/>
      <c r="J145" s="803"/>
      <c r="K145" s="850"/>
      <c r="L145" s="26"/>
      <c r="M145" s="123"/>
      <c r="T145" s="39"/>
      <c r="AT145" s="17" t="s">
        <v>140</v>
      </c>
      <c r="AU145" s="17" t="s">
        <v>85</v>
      </c>
    </row>
    <row r="146" spans="2:65" s="1" customFormat="1" ht="24.2" customHeight="1" x14ac:dyDescent="0.25">
      <c r="B146" s="108"/>
      <c r="C146" s="798">
        <v>106</v>
      </c>
      <c r="D146" s="798" t="s">
        <v>133</v>
      </c>
      <c r="E146" s="799" t="s">
        <v>2000</v>
      </c>
      <c r="F146" s="800" t="s">
        <v>2001</v>
      </c>
      <c r="G146" s="801" t="s">
        <v>1112</v>
      </c>
      <c r="H146" s="802">
        <v>10</v>
      </c>
      <c r="I146" s="316"/>
      <c r="J146" s="848">
        <f>ROUND(I146*H146,2)</f>
        <v>0</v>
      </c>
      <c r="K146" s="849" t="s">
        <v>137</v>
      </c>
      <c r="L146" s="26"/>
      <c r="M146" s="115" t="s">
        <v>3</v>
      </c>
      <c r="N146" s="116" t="s">
        <v>46</v>
      </c>
      <c r="O146" s="117">
        <v>0</v>
      </c>
      <c r="P146" s="117">
        <f>O146*H146</f>
        <v>0</v>
      </c>
      <c r="Q146" s="117">
        <v>0</v>
      </c>
      <c r="R146" s="117">
        <f>Q146*H146</f>
        <v>0</v>
      </c>
      <c r="S146" s="117">
        <v>0</v>
      </c>
      <c r="T146" s="118">
        <f>S146*H146</f>
        <v>0</v>
      </c>
      <c r="AR146" s="119" t="s">
        <v>1843</v>
      </c>
      <c r="AT146" s="119" t="s">
        <v>133</v>
      </c>
      <c r="AU146" s="119" t="s">
        <v>85</v>
      </c>
      <c r="AY146" s="17" t="s">
        <v>131</v>
      </c>
      <c r="BE146" s="120">
        <f>IF(N146="základní",J146,0)</f>
        <v>0</v>
      </c>
      <c r="BF146" s="120">
        <f>IF(N146="snížená",J146,0)</f>
        <v>0</v>
      </c>
      <c r="BG146" s="120">
        <f>IF(N146="zákl. přenesená",J146,0)</f>
        <v>0</v>
      </c>
      <c r="BH146" s="120">
        <f>IF(N146="sníž. přenesená",J146,0)</f>
        <v>0</v>
      </c>
      <c r="BI146" s="120">
        <f>IF(N146="nulová",J146,0)</f>
        <v>0</v>
      </c>
      <c r="BJ146" s="17" t="s">
        <v>83</v>
      </c>
      <c r="BK146" s="120">
        <f>ROUND(I146*H146,2)</f>
        <v>0</v>
      </c>
      <c r="BL146" s="17" t="s">
        <v>1843</v>
      </c>
      <c r="BM146" s="119" t="s">
        <v>2002</v>
      </c>
    </row>
    <row r="147" spans="2:65" s="1" customFormat="1" x14ac:dyDescent="0.25">
      <c r="B147" s="26"/>
      <c r="C147" s="803"/>
      <c r="D147" s="804" t="s">
        <v>140</v>
      </c>
      <c r="E147" s="803"/>
      <c r="F147" s="805" t="s">
        <v>2003</v>
      </c>
      <c r="G147" s="803"/>
      <c r="H147" s="803"/>
      <c r="I147" s="449"/>
      <c r="J147" s="803"/>
      <c r="K147" s="850"/>
      <c r="L147" s="26"/>
      <c r="M147" s="123"/>
      <c r="T147" s="39"/>
      <c r="AT147" s="17" t="s">
        <v>140</v>
      </c>
      <c r="AU147" s="17" t="s">
        <v>85</v>
      </c>
    </row>
    <row r="148" spans="2:65" s="1" customFormat="1" ht="21.75" customHeight="1" x14ac:dyDescent="0.25">
      <c r="B148" s="108"/>
      <c r="C148" s="798">
        <v>107</v>
      </c>
      <c r="D148" s="798" t="s">
        <v>133</v>
      </c>
      <c r="E148" s="799" t="s">
        <v>2004</v>
      </c>
      <c r="F148" s="800" t="s">
        <v>2005</v>
      </c>
      <c r="G148" s="801" t="s">
        <v>1112</v>
      </c>
      <c r="H148" s="802">
        <v>10</v>
      </c>
      <c r="I148" s="316"/>
      <c r="J148" s="848">
        <f>ROUND(I148*H148,2)</f>
        <v>0</v>
      </c>
      <c r="K148" s="849" t="s">
        <v>3</v>
      </c>
      <c r="L148" s="26"/>
      <c r="M148" s="115" t="s">
        <v>3</v>
      </c>
      <c r="N148" s="116" t="s">
        <v>46</v>
      </c>
      <c r="O148" s="117">
        <v>0</v>
      </c>
      <c r="P148" s="117">
        <f>O148*H148</f>
        <v>0</v>
      </c>
      <c r="Q148" s="117">
        <v>0</v>
      </c>
      <c r="R148" s="117">
        <f>Q148*H148</f>
        <v>0</v>
      </c>
      <c r="S148" s="117">
        <v>0</v>
      </c>
      <c r="T148" s="118">
        <f>S148*H148</f>
        <v>0</v>
      </c>
      <c r="AR148" s="119" t="s">
        <v>1843</v>
      </c>
      <c r="AT148" s="119" t="s">
        <v>133</v>
      </c>
      <c r="AU148" s="119" t="s">
        <v>85</v>
      </c>
      <c r="AY148" s="17" t="s">
        <v>131</v>
      </c>
      <c r="BE148" s="120">
        <f>IF(N148="základní",J148,0)</f>
        <v>0</v>
      </c>
      <c r="BF148" s="120">
        <f>IF(N148="snížená",J148,0)</f>
        <v>0</v>
      </c>
      <c r="BG148" s="120">
        <f>IF(N148="zákl. přenesená",J148,0)</f>
        <v>0</v>
      </c>
      <c r="BH148" s="120">
        <f>IF(N148="sníž. přenesená",J148,0)</f>
        <v>0</v>
      </c>
      <c r="BI148" s="120">
        <f>IF(N148="nulová",J148,0)</f>
        <v>0</v>
      </c>
      <c r="BJ148" s="17" t="s">
        <v>83</v>
      </c>
      <c r="BK148" s="120">
        <f>ROUND(I148*H148,2)</f>
        <v>0</v>
      </c>
      <c r="BL148" s="17" t="s">
        <v>1843</v>
      </c>
      <c r="BM148" s="119" t="s">
        <v>2006</v>
      </c>
    </row>
    <row r="149" spans="2:65" s="1" customFormat="1" ht="24.2" customHeight="1" x14ac:dyDescent="0.25">
      <c r="B149" s="108"/>
      <c r="C149" s="798">
        <v>108</v>
      </c>
      <c r="D149" s="798" t="s">
        <v>133</v>
      </c>
      <c r="E149" s="799" t="s">
        <v>2007</v>
      </c>
      <c r="F149" s="800" t="s">
        <v>2008</v>
      </c>
      <c r="G149" s="801" t="s">
        <v>1112</v>
      </c>
      <c r="H149" s="802">
        <v>5</v>
      </c>
      <c r="I149" s="316"/>
      <c r="J149" s="848">
        <f>ROUND(I149*H149,2)</f>
        <v>0</v>
      </c>
      <c r="K149" s="849" t="s">
        <v>137</v>
      </c>
      <c r="L149" s="26"/>
      <c r="M149" s="115" t="s">
        <v>3</v>
      </c>
      <c r="N149" s="116" t="s">
        <v>46</v>
      </c>
      <c r="O149" s="117">
        <v>0</v>
      </c>
      <c r="P149" s="117">
        <f>O149*H149</f>
        <v>0</v>
      </c>
      <c r="Q149" s="117">
        <v>0</v>
      </c>
      <c r="R149" s="117">
        <f>Q149*H149</f>
        <v>0</v>
      </c>
      <c r="S149" s="117">
        <v>0</v>
      </c>
      <c r="T149" s="118">
        <f>S149*H149</f>
        <v>0</v>
      </c>
      <c r="AR149" s="119" t="s">
        <v>1843</v>
      </c>
      <c r="AT149" s="119" t="s">
        <v>133</v>
      </c>
      <c r="AU149" s="119" t="s">
        <v>85</v>
      </c>
      <c r="AY149" s="17" t="s">
        <v>131</v>
      </c>
      <c r="BE149" s="120">
        <f>IF(N149="základní",J149,0)</f>
        <v>0</v>
      </c>
      <c r="BF149" s="120">
        <f>IF(N149="snížená",J149,0)</f>
        <v>0</v>
      </c>
      <c r="BG149" s="120">
        <f>IF(N149="zákl. přenesená",J149,0)</f>
        <v>0</v>
      </c>
      <c r="BH149" s="120">
        <f>IF(N149="sníž. přenesená",J149,0)</f>
        <v>0</v>
      </c>
      <c r="BI149" s="120">
        <f>IF(N149="nulová",J149,0)</f>
        <v>0</v>
      </c>
      <c r="BJ149" s="17" t="s">
        <v>83</v>
      </c>
      <c r="BK149" s="120">
        <f>ROUND(I149*H149,2)</f>
        <v>0</v>
      </c>
      <c r="BL149" s="17" t="s">
        <v>1843</v>
      </c>
      <c r="BM149" s="119" t="s">
        <v>2009</v>
      </c>
    </row>
    <row r="150" spans="2:65" s="1" customFormat="1" x14ac:dyDescent="0.25">
      <c r="B150" s="26"/>
      <c r="C150" s="803"/>
      <c r="D150" s="804" t="s">
        <v>140</v>
      </c>
      <c r="E150" s="803"/>
      <c r="F150" s="805" t="s">
        <v>2010</v>
      </c>
      <c r="G150" s="803"/>
      <c r="H150" s="803"/>
      <c r="I150" s="449"/>
      <c r="J150" s="803"/>
      <c r="K150" s="850"/>
      <c r="L150" s="26"/>
      <c r="M150" s="123"/>
      <c r="T150" s="39"/>
      <c r="AT150" s="17" t="s">
        <v>140</v>
      </c>
      <c r="AU150" s="17" t="s">
        <v>85</v>
      </c>
    </row>
    <row r="151" spans="2:65" s="1" customFormat="1" ht="55.55" customHeight="1" x14ac:dyDescent="0.25">
      <c r="B151" s="108"/>
      <c r="C151" s="798">
        <v>109</v>
      </c>
      <c r="D151" s="798" t="s">
        <v>133</v>
      </c>
      <c r="E151" s="799" t="s">
        <v>2011</v>
      </c>
      <c r="F151" s="800" t="s">
        <v>2012</v>
      </c>
      <c r="G151" s="801" t="s">
        <v>201</v>
      </c>
      <c r="H151" s="802">
        <v>1</v>
      </c>
      <c r="I151" s="316"/>
      <c r="J151" s="848">
        <f>ROUND(I151*H151,2)</f>
        <v>0</v>
      </c>
      <c r="K151" s="849" t="s">
        <v>137</v>
      </c>
      <c r="L151" s="26"/>
      <c r="M151" s="115" t="s">
        <v>3</v>
      </c>
      <c r="N151" s="116" t="s">
        <v>46</v>
      </c>
      <c r="O151" s="117">
        <v>0</v>
      </c>
      <c r="P151" s="117">
        <f>O151*H151</f>
        <v>0</v>
      </c>
      <c r="Q151" s="117">
        <v>0</v>
      </c>
      <c r="R151" s="117">
        <f>Q151*H151</f>
        <v>0</v>
      </c>
      <c r="S151" s="117">
        <v>0</v>
      </c>
      <c r="T151" s="118">
        <f>S151*H151</f>
        <v>0</v>
      </c>
      <c r="AR151" s="119" t="s">
        <v>1843</v>
      </c>
      <c r="AT151" s="119" t="s">
        <v>133</v>
      </c>
      <c r="AU151" s="119" t="s">
        <v>85</v>
      </c>
      <c r="AY151" s="17" t="s">
        <v>131</v>
      </c>
      <c r="BE151" s="120">
        <f>IF(N151="základní",J151,0)</f>
        <v>0</v>
      </c>
      <c r="BF151" s="120">
        <f>IF(N151="snížená",J151,0)</f>
        <v>0</v>
      </c>
      <c r="BG151" s="120">
        <f>IF(N151="zákl. přenesená",J151,0)</f>
        <v>0</v>
      </c>
      <c r="BH151" s="120">
        <f>IF(N151="sníž. přenesená",J151,0)</f>
        <v>0</v>
      </c>
      <c r="BI151" s="120">
        <f>IF(N151="nulová",J151,0)</f>
        <v>0</v>
      </c>
      <c r="BJ151" s="17" t="s">
        <v>83</v>
      </c>
      <c r="BK151" s="120">
        <f>ROUND(I151*H151,2)</f>
        <v>0</v>
      </c>
      <c r="BL151" s="17" t="s">
        <v>1843</v>
      </c>
      <c r="BM151" s="119" t="s">
        <v>2013</v>
      </c>
    </row>
    <row r="152" spans="2:65" s="1" customFormat="1" x14ac:dyDescent="0.25">
      <c r="B152" s="26"/>
      <c r="C152" s="803"/>
      <c r="D152" s="804" t="s">
        <v>140</v>
      </c>
      <c r="E152" s="803"/>
      <c r="F152" s="805" t="s">
        <v>2014</v>
      </c>
      <c r="G152" s="803"/>
      <c r="H152" s="803"/>
      <c r="I152" s="449"/>
      <c r="J152" s="803"/>
      <c r="K152" s="850"/>
      <c r="L152" s="26"/>
      <c r="M152" s="123"/>
      <c r="T152" s="39"/>
      <c r="AT152" s="17" t="s">
        <v>140</v>
      </c>
      <c r="AU152" s="17" t="s">
        <v>85</v>
      </c>
    </row>
    <row r="153" spans="2:65" s="1" customFormat="1" ht="62.65" customHeight="1" x14ac:dyDescent="0.25">
      <c r="B153" s="108"/>
      <c r="C153" s="798">
        <v>110</v>
      </c>
      <c r="D153" s="798" t="s">
        <v>133</v>
      </c>
      <c r="E153" s="799" t="s">
        <v>2015</v>
      </c>
      <c r="F153" s="800" t="s">
        <v>2016</v>
      </c>
      <c r="G153" s="801" t="s">
        <v>201</v>
      </c>
      <c r="H153" s="802">
        <v>1</v>
      </c>
      <c r="I153" s="316"/>
      <c r="J153" s="848">
        <f>ROUND(I153*H153,2)</f>
        <v>0</v>
      </c>
      <c r="K153" s="849" t="s">
        <v>3</v>
      </c>
      <c r="L153" s="26"/>
      <c r="M153" s="115" t="s">
        <v>3</v>
      </c>
      <c r="N153" s="116" t="s">
        <v>46</v>
      </c>
      <c r="O153" s="117">
        <v>0</v>
      </c>
      <c r="P153" s="117">
        <f>O153*H153</f>
        <v>0</v>
      </c>
      <c r="Q153" s="117">
        <v>0</v>
      </c>
      <c r="R153" s="117">
        <f>Q153*H153</f>
        <v>0</v>
      </c>
      <c r="S153" s="117">
        <v>0</v>
      </c>
      <c r="T153" s="118">
        <f>S153*H153</f>
        <v>0</v>
      </c>
      <c r="AR153" s="119" t="s">
        <v>1843</v>
      </c>
      <c r="AT153" s="119" t="s">
        <v>133</v>
      </c>
      <c r="AU153" s="119" t="s">
        <v>85</v>
      </c>
      <c r="AY153" s="17" t="s">
        <v>131</v>
      </c>
      <c r="BE153" s="120">
        <f>IF(N153="základní",J153,0)</f>
        <v>0</v>
      </c>
      <c r="BF153" s="120">
        <f>IF(N153="snížená",J153,0)</f>
        <v>0</v>
      </c>
      <c r="BG153" s="120">
        <f>IF(N153="zákl. přenesená",J153,0)</f>
        <v>0</v>
      </c>
      <c r="BH153" s="120">
        <f>IF(N153="sníž. přenesená",J153,0)</f>
        <v>0</v>
      </c>
      <c r="BI153" s="120">
        <f>IF(N153="nulová",J153,0)</f>
        <v>0</v>
      </c>
      <c r="BJ153" s="17" t="s">
        <v>83</v>
      </c>
      <c r="BK153" s="120">
        <f>ROUND(I153*H153,2)</f>
        <v>0</v>
      </c>
      <c r="BL153" s="17" t="s">
        <v>1843</v>
      </c>
      <c r="BM153" s="119" t="s">
        <v>2017</v>
      </c>
    </row>
    <row r="154" spans="2:65" s="1" customFormat="1" ht="24.2" customHeight="1" x14ac:dyDescent="0.25">
      <c r="B154" s="108"/>
      <c r="C154" s="798">
        <v>111</v>
      </c>
      <c r="D154" s="798" t="s">
        <v>133</v>
      </c>
      <c r="E154" s="799" t="s">
        <v>2018</v>
      </c>
      <c r="F154" s="800" t="s">
        <v>2019</v>
      </c>
      <c r="G154" s="801" t="s">
        <v>1112</v>
      </c>
      <c r="H154" s="802">
        <v>20</v>
      </c>
      <c r="I154" s="316"/>
      <c r="J154" s="848">
        <f>ROUND(I154*H154,2)</f>
        <v>0</v>
      </c>
      <c r="K154" s="849" t="s">
        <v>137</v>
      </c>
      <c r="L154" s="26"/>
      <c r="M154" s="115" t="s">
        <v>3</v>
      </c>
      <c r="N154" s="116" t="s">
        <v>46</v>
      </c>
      <c r="O154" s="117">
        <v>0</v>
      </c>
      <c r="P154" s="117">
        <f>O154*H154</f>
        <v>0</v>
      </c>
      <c r="Q154" s="117">
        <v>0</v>
      </c>
      <c r="R154" s="117">
        <f>Q154*H154</f>
        <v>0</v>
      </c>
      <c r="S154" s="117">
        <v>0</v>
      </c>
      <c r="T154" s="118">
        <f>S154*H154</f>
        <v>0</v>
      </c>
      <c r="AR154" s="119" t="s">
        <v>1843</v>
      </c>
      <c r="AT154" s="119" t="s">
        <v>133</v>
      </c>
      <c r="AU154" s="119" t="s">
        <v>85</v>
      </c>
      <c r="AY154" s="17" t="s">
        <v>131</v>
      </c>
      <c r="BE154" s="120">
        <f>IF(N154="základní",J154,0)</f>
        <v>0</v>
      </c>
      <c r="BF154" s="120">
        <f>IF(N154="snížená",J154,0)</f>
        <v>0</v>
      </c>
      <c r="BG154" s="120">
        <f>IF(N154="zákl. přenesená",J154,0)</f>
        <v>0</v>
      </c>
      <c r="BH154" s="120">
        <f>IF(N154="sníž. přenesená",J154,0)</f>
        <v>0</v>
      </c>
      <c r="BI154" s="120">
        <f>IF(N154="nulová",J154,0)</f>
        <v>0</v>
      </c>
      <c r="BJ154" s="17" t="s">
        <v>83</v>
      </c>
      <c r="BK154" s="120">
        <f>ROUND(I154*H154,2)</f>
        <v>0</v>
      </c>
      <c r="BL154" s="17" t="s">
        <v>1843</v>
      </c>
      <c r="BM154" s="119" t="s">
        <v>2020</v>
      </c>
    </row>
    <row r="155" spans="2:65" s="1" customFormat="1" x14ac:dyDescent="0.25">
      <c r="B155" s="26"/>
      <c r="C155" s="803"/>
      <c r="D155" s="804" t="s">
        <v>140</v>
      </c>
      <c r="E155" s="803"/>
      <c r="F155" s="805" t="s">
        <v>2021</v>
      </c>
      <c r="G155" s="803"/>
      <c r="H155" s="803"/>
      <c r="I155" s="293"/>
      <c r="J155" s="803"/>
      <c r="K155" s="850"/>
      <c r="L155" s="26"/>
      <c r="M155" s="123"/>
      <c r="T155" s="39"/>
      <c r="AT155" s="17" t="s">
        <v>140</v>
      </c>
      <c r="AU155" s="17" t="s">
        <v>85</v>
      </c>
    </row>
    <row r="156" spans="2:65" s="11" customFormat="1" ht="15.45" x14ac:dyDescent="0.25">
      <c r="B156" s="97"/>
      <c r="C156" s="794"/>
      <c r="D156" s="795" t="s">
        <v>74</v>
      </c>
      <c r="E156" s="796" t="s">
        <v>2022</v>
      </c>
      <c r="F156" s="796" t="s">
        <v>2023</v>
      </c>
      <c r="G156" s="797"/>
      <c r="H156" s="797"/>
      <c r="I156" s="292"/>
      <c r="J156" s="853"/>
      <c r="K156" s="847"/>
      <c r="L156" s="97"/>
      <c r="M156" s="101"/>
      <c r="P156" s="102"/>
      <c r="R156" s="102"/>
      <c r="T156" s="103"/>
      <c r="AR156" s="98"/>
      <c r="AT156" s="104"/>
      <c r="AU156" s="104"/>
      <c r="AY156" s="98"/>
      <c r="BK156" s="105"/>
    </row>
    <row r="157" spans="2:65" s="1" customFormat="1" ht="41.15" x14ac:dyDescent="0.25">
      <c r="B157" s="108"/>
      <c r="C157" s="798"/>
      <c r="D157" s="798"/>
      <c r="E157" s="834"/>
      <c r="F157" s="816" t="s">
        <v>2024</v>
      </c>
      <c r="G157" s="801"/>
      <c r="H157" s="802"/>
      <c r="I157" s="114"/>
      <c r="J157" s="848"/>
      <c r="K157" s="849"/>
      <c r="L157" s="26"/>
      <c r="M157" s="115"/>
      <c r="N157" s="116"/>
      <c r="O157" s="117"/>
      <c r="P157" s="117"/>
      <c r="Q157" s="117"/>
      <c r="R157" s="117"/>
      <c r="S157" s="117"/>
      <c r="T157" s="118"/>
      <c r="AR157" s="119"/>
      <c r="AT157" s="119"/>
      <c r="AU157" s="119"/>
      <c r="AY157" s="17"/>
      <c r="BE157" s="120"/>
      <c r="BF157" s="120"/>
      <c r="BG157" s="120"/>
      <c r="BH157" s="120"/>
      <c r="BI157" s="120"/>
      <c r="BJ157" s="17"/>
      <c r="BK157" s="120"/>
      <c r="BL157" s="17"/>
      <c r="BM157" s="119"/>
    </row>
    <row r="158" spans="2:65" s="1" customFormat="1" ht="78.55" x14ac:dyDescent="0.25">
      <c r="B158" s="108"/>
      <c r="C158" s="798">
        <v>112</v>
      </c>
      <c r="D158" s="798"/>
      <c r="E158" s="799"/>
      <c r="F158" s="800" t="s">
        <v>2025</v>
      </c>
      <c r="G158" s="801" t="s">
        <v>201</v>
      </c>
      <c r="H158" s="802">
        <v>1</v>
      </c>
      <c r="I158" s="316"/>
      <c r="J158" s="848">
        <f t="shared" ref="J158:J168" si="8">ROUND(I158*H158,2)</f>
        <v>0</v>
      </c>
      <c r="K158" s="849"/>
      <c r="L158" s="26"/>
      <c r="M158" s="115"/>
      <c r="N158" s="116"/>
      <c r="O158" s="117"/>
      <c r="P158" s="117"/>
      <c r="Q158" s="117"/>
      <c r="R158" s="117"/>
      <c r="S158" s="117"/>
      <c r="T158" s="118"/>
      <c r="AR158" s="119"/>
      <c r="AT158" s="119"/>
      <c r="AU158" s="119"/>
      <c r="AY158" s="17"/>
      <c r="BE158" s="120"/>
      <c r="BF158" s="120"/>
      <c r="BG158" s="120"/>
      <c r="BH158" s="120"/>
      <c r="BI158" s="120"/>
      <c r="BJ158" s="17"/>
      <c r="BK158" s="120"/>
      <c r="BL158" s="17"/>
      <c r="BM158" s="119"/>
    </row>
    <row r="159" spans="2:65" s="1" customFormat="1" ht="101" x14ac:dyDescent="0.25">
      <c r="B159" s="108"/>
      <c r="C159" s="798">
        <v>113</v>
      </c>
      <c r="D159" s="798"/>
      <c r="E159" s="799"/>
      <c r="F159" s="800" t="s">
        <v>2026</v>
      </c>
      <c r="G159" s="801" t="s">
        <v>201</v>
      </c>
      <c r="H159" s="802">
        <v>1</v>
      </c>
      <c r="I159" s="316"/>
      <c r="J159" s="848">
        <f t="shared" si="8"/>
        <v>0</v>
      </c>
      <c r="K159" s="849"/>
      <c r="L159" s="26"/>
      <c r="M159" s="115"/>
      <c r="N159" s="116"/>
      <c r="O159" s="117"/>
      <c r="P159" s="117"/>
      <c r="Q159" s="117"/>
      <c r="R159" s="117"/>
      <c r="S159" s="117"/>
      <c r="T159" s="118"/>
      <c r="AR159" s="119"/>
      <c r="AT159" s="119"/>
      <c r="AU159" s="119"/>
      <c r="AY159" s="17"/>
      <c r="BE159" s="120"/>
      <c r="BF159" s="120"/>
      <c r="BG159" s="120"/>
      <c r="BH159" s="120"/>
      <c r="BI159" s="120"/>
      <c r="BJ159" s="17"/>
      <c r="BK159" s="120"/>
      <c r="BL159" s="17"/>
      <c r="BM159" s="119"/>
    </row>
    <row r="160" spans="2:65" s="1" customFormat="1" ht="123.45" x14ac:dyDescent="0.25">
      <c r="B160" s="108"/>
      <c r="C160" s="798">
        <v>114</v>
      </c>
      <c r="D160" s="798"/>
      <c r="E160" s="799"/>
      <c r="F160" s="800" t="s">
        <v>2027</v>
      </c>
      <c r="G160" s="801" t="s">
        <v>201</v>
      </c>
      <c r="H160" s="802">
        <v>1</v>
      </c>
      <c r="I160" s="316"/>
      <c r="J160" s="848">
        <f t="shared" si="8"/>
        <v>0</v>
      </c>
      <c r="K160" s="849"/>
      <c r="L160" s="26"/>
      <c r="M160" s="115"/>
      <c r="N160" s="116"/>
      <c r="O160" s="117"/>
      <c r="P160" s="117"/>
      <c r="Q160" s="117"/>
      <c r="R160" s="117"/>
      <c r="S160" s="117"/>
      <c r="T160" s="118"/>
      <c r="AR160" s="119"/>
      <c r="AT160" s="119"/>
      <c r="AU160" s="119"/>
      <c r="AY160" s="17"/>
      <c r="BE160" s="120"/>
      <c r="BF160" s="120"/>
      <c r="BG160" s="120"/>
      <c r="BH160" s="120"/>
      <c r="BI160" s="120"/>
      <c r="BJ160" s="17"/>
      <c r="BK160" s="120"/>
      <c r="BL160" s="17"/>
      <c r="BM160" s="119"/>
    </row>
    <row r="161" spans="2:65" s="11" customFormat="1" ht="33.700000000000003" x14ac:dyDescent="0.25">
      <c r="B161" s="97"/>
      <c r="C161" s="794"/>
      <c r="D161" s="795" t="s">
        <v>74</v>
      </c>
      <c r="E161" s="796" t="s">
        <v>2028</v>
      </c>
      <c r="F161" s="835" t="s">
        <v>2029</v>
      </c>
      <c r="G161" s="797"/>
      <c r="H161" s="797"/>
      <c r="I161" s="450"/>
      <c r="J161" s="853"/>
      <c r="K161" s="847"/>
      <c r="L161" s="97"/>
      <c r="M161" s="101"/>
      <c r="P161" s="102"/>
      <c r="R161" s="102"/>
      <c r="T161" s="103"/>
      <c r="AR161" s="98"/>
      <c r="AT161" s="104"/>
      <c r="AU161" s="104"/>
      <c r="AY161" s="98"/>
      <c r="BK161" s="105"/>
    </row>
    <row r="162" spans="2:65" s="1" customFormat="1" ht="258.10000000000002" x14ac:dyDescent="0.25">
      <c r="B162" s="108"/>
      <c r="C162" s="798">
        <v>115</v>
      </c>
      <c r="D162" s="798"/>
      <c r="E162" s="799"/>
      <c r="F162" s="800" t="s">
        <v>2030</v>
      </c>
      <c r="G162" s="801" t="s">
        <v>1554</v>
      </c>
      <c r="H162" s="802">
        <v>1720</v>
      </c>
      <c r="I162" s="316"/>
      <c r="J162" s="848">
        <f t="shared" si="8"/>
        <v>0</v>
      </c>
      <c r="K162" s="849"/>
      <c r="L162" s="26"/>
      <c r="M162" s="115"/>
      <c r="N162" s="116"/>
      <c r="O162" s="117"/>
      <c r="P162" s="117"/>
      <c r="Q162" s="117"/>
      <c r="R162" s="117"/>
      <c r="S162" s="117"/>
      <c r="T162" s="118"/>
      <c r="AR162" s="119"/>
      <c r="AT162" s="119"/>
      <c r="AU162" s="119"/>
      <c r="AY162" s="17"/>
      <c r="BE162" s="120"/>
      <c r="BF162" s="120"/>
      <c r="BG162" s="120"/>
      <c r="BH162" s="120"/>
      <c r="BI162" s="120"/>
      <c r="BJ162" s="17"/>
      <c r="BK162" s="120"/>
      <c r="BL162" s="17"/>
      <c r="BM162" s="119"/>
    </row>
    <row r="163" spans="2:65" s="1" customFormat="1" ht="78.55" x14ac:dyDescent="0.25">
      <c r="B163" s="108"/>
      <c r="C163" s="798">
        <v>116</v>
      </c>
      <c r="D163" s="798"/>
      <c r="E163" s="799"/>
      <c r="F163" s="800" t="s">
        <v>2031</v>
      </c>
      <c r="G163" s="801" t="s">
        <v>1788</v>
      </c>
      <c r="H163" s="802">
        <v>10</v>
      </c>
      <c r="I163" s="316"/>
      <c r="J163" s="848">
        <f t="shared" si="8"/>
        <v>0</v>
      </c>
      <c r="K163" s="849"/>
      <c r="L163" s="26"/>
      <c r="M163" s="115"/>
      <c r="N163" s="116"/>
      <c r="O163" s="117"/>
      <c r="P163" s="117"/>
      <c r="Q163" s="117"/>
      <c r="R163" s="117"/>
      <c r="S163" s="117"/>
      <c r="T163" s="118"/>
      <c r="AR163" s="119"/>
      <c r="AT163" s="119"/>
      <c r="AU163" s="119"/>
      <c r="AY163" s="17"/>
      <c r="BE163" s="120"/>
      <c r="BF163" s="120"/>
      <c r="BG163" s="120"/>
      <c r="BH163" s="120"/>
      <c r="BI163" s="120"/>
      <c r="BJ163" s="17"/>
      <c r="BK163" s="120"/>
      <c r="BL163" s="17"/>
      <c r="BM163" s="119"/>
    </row>
    <row r="164" spans="2:65" s="1" customFormat="1" ht="78.55" x14ac:dyDescent="0.25">
      <c r="B164" s="108"/>
      <c r="C164" s="798">
        <v>117</v>
      </c>
      <c r="D164" s="798"/>
      <c r="E164" s="799"/>
      <c r="F164" s="800" t="s">
        <v>2032</v>
      </c>
      <c r="G164" s="801" t="s">
        <v>201</v>
      </c>
      <c r="H164" s="802">
        <v>1</v>
      </c>
      <c r="I164" s="316"/>
      <c r="J164" s="848">
        <f t="shared" si="8"/>
        <v>0</v>
      </c>
      <c r="K164" s="849"/>
      <c r="L164" s="26"/>
      <c r="M164" s="115"/>
      <c r="N164" s="116"/>
      <c r="O164" s="117"/>
      <c r="P164" s="117"/>
      <c r="Q164" s="117"/>
      <c r="R164" s="117"/>
      <c r="S164" s="117"/>
      <c r="T164" s="118"/>
      <c r="AR164" s="119"/>
      <c r="AT164" s="119"/>
      <c r="AU164" s="119"/>
      <c r="AY164" s="17"/>
      <c r="BE164" s="120"/>
      <c r="BF164" s="120"/>
      <c r="BG164" s="120"/>
      <c r="BH164" s="120"/>
      <c r="BI164" s="120"/>
      <c r="BJ164" s="17"/>
      <c r="BK164" s="120"/>
      <c r="BL164" s="17"/>
      <c r="BM164" s="119"/>
    </row>
    <row r="165" spans="2:65" s="11" customFormat="1" ht="15.45" x14ac:dyDescent="0.25">
      <c r="B165" s="97"/>
      <c r="C165" s="794"/>
      <c r="D165" s="795" t="s">
        <v>74</v>
      </c>
      <c r="E165" s="796" t="s">
        <v>2033</v>
      </c>
      <c r="F165" s="796" t="s">
        <v>2034</v>
      </c>
      <c r="G165" s="797"/>
      <c r="H165" s="797"/>
      <c r="I165" s="292"/>
      <c r="J165" s="853"/>
      <c r="K165" s="847"/>
      <c r="L165" s="97"/>
      <c r="M165" s="101"/>
      <c r="P165" s="102"/>
      <c r="R165" s="102"/>
      <c r="T165" s="103"/>
      <c r="AR165" s="98"/>
      <c r="AT165" s="104"/>
      <c r="AU165" s="104"/>
      <c r="AY165" s="98"/>
      <c r="BK165" s="105"/>
    </row>
    <row r="166" spans="2:65" s="1" customFormat="1" ht="67.349999999999994" x14ac:dyDescent="0.25">
      <c r="B166" s="108"/>
      <c r="C166" s="798">
        <v>118</v>
      </c>
      <c r="D166" s="798"/>
      <c r="E166" s="799"/>
      <c r="F166" s="800" t="s">
        <v>1790</v>
      </c>
      <c r="G166" s="801" t="s">
        <v>1112</v>
      </c>
      <c r="H166" s="802">
        <v>4</v>
      </c>
      <c r="I166" s="316"/>
      <c r="J166" s="848">
        <f t="shared" si="8"/>
        <v>0</v>
      </c>
      <c r="K166" s="849"/>
      <c r="L166" s="26"/>
      <c r="M166" s="115"/>
      <c r="N166" s="116"/>
      <c r="O166" s="117"/>
      <c r="P166" s="117"/>
      <c r="Q166" s="117"/>
      <c r="R166" s="117"/>
      <c r="S166" s="117"/>
      <c r="T166" s="118"/>
      <c r="AR166" s="119"/>
      <c r="AT166" s="119"/>
      <c r="AU166" s="119"/>
      <c r="AY166" s="17"/>
      <c r="BE166" s="120"/>
      <c r="BF166" s="120"/>
      <c r="BG166" s="120"/>
      <c r="BH166" s="120"/>
      <c r="BI166" s="120"/>
      <c r="BJ166" s="17"/>
      <c r="BK166" s="120"/>
      <c r="BL166" s="17"/>
      <c r="BM166" s="119"/>
    </row>
    <row r="167" spans="2:65" s="1" customFormat="1" ht="89.8" x14ac:dyDescent="0.25">
      <c r="B167" s="108"/>
      <c r="C167" s="798">
        <v>119</v>
      </c>
      <c r="D167" s="798"/>
      <c r="E167" s="799"/>
      <c r="F167" s="800" t="s">
        <v>1791</v>
      </c>
      <c r="G167" s="801" t="s">
        <v>1112</v>
      </c>
      <c r="H167" s="802">
        <v>4</v>
      </c>
      <c r="I167" s="316"/>
      <c r="J167" s="848">
        <f t="shared" si="8"/>
        <v>0</v>
      </c>
      <c r="K167" s="849"/>
      <c r="L167" s="26"/>
      <c r="M167" s="115"/>
      <c r="N167" s="116"/>
      <c r="O167" s="117"/>
      <c r="P167" s="117"/>
      <c r="Q167" s="117"/>
      <c r="R167" s="117"/>
      <c r="S167" s="117"/>
      <c r="T167" s="118"/>
      <c r="AR167" s="119"/>
      <c r="AT167" s="119"/>
      <c r="AU167" s="119"/>
      <c r="AY167" s="17"/>
      <c r="BE167" s="120"/>
      <c r="BF167" s="120"/>
      <c r="BG167" s="120"/>
      <c r="BH167" s="120"/>
      <c r="BI167" s="120"/>
      <c r="BJ167" s="17"/>
      <c r="BK167" s="120"/>
      <c r="BL167" s="17"/>
      <c r="BM167" s="119"/>
    </row>
    <row r="168" spans="2:65" s="1" customFormat="1" ht="112.25" x14ac:dyDescent="0.25">
      <c r="B168" s="108"/>
      <c r="C168" s="798">
        <v>120</v>
      </c>
      <c r="D168" s="798"/>
      <c r="E168" s="799"/>
      <c r="F168" s="800" t="s">
        <v>1792</v>
      </c>
      <c r="G168" s="801" t="s">
        <v>1112</v>
      </c>
      <c r="H168" s="802">
        <v>4</v>
      </c>
      <c r="I168" s="316"/>
      <c r="J168" s="848">
        <f t="shared" si="8"/>
        <v>0</v>
      </c>
      <c r="K168" s="849"/>
      <c r="L168" s="26"/>
      <c r="M168" s="115"/>
      <c r="N168" s="116"/>
      <c r="O168" s="117"/>
      <c r="P168" s="117"/>
      <c r="Q168" s="117"/>
      <c r="R168" s="117"/>
      <c r="S168" s="117"/>
      <c r="T168" s="118"/>
      <c r="AR168" s="119"/>
      <c r="AT168" s="119"/>
      <c r="AU168" s="119"/>
      <c r="AY168" s="17"/>
      <c r="BE168" s="120"/>
      <c r="BF168" s="120"/>
      <c r="BG168" s="120"/>
      <c r="BH168" s="120"/>
      <c r="BI168" s="120"/>
      <c r="BJ168" s="17"/>
      <c r="BK168" s="120"/>
      <c r="BL168" s="17"/>
      <c r="BM168" s="119"/>
    </row>
    <row r="169" spans="2:65" s="11" customFormat="1" ht="15.45" x14ac:dyDescent="0.25">
      <c r="B169" s="97"/>
      <c r="C169" s="794"/>
      <c r="D169" s="795" t="s">
        <v>74</v>
      </c>
      <c r="E169" s="796" t="s">
        <v>2035</v>
      </c>
      <c r="F169" s="796" t="s">
        <v>2036</v>
      </c>
      <c r="G169" s="797"/>
      <c r="H169" s="797"/>
      <c r="I169" s="292"/>
      <c r="J169" s="853"/>
      <c r="K169" s="847"/>
      <c r="L169" s="97"/>
      <c r="M169" s="101"/>
      <c r="P169" s="102"/>
      <c r="R169" s="102"/>
      <c r="T169" s="103"/>
      <c r="AR169" s="98"/>
      <c r="AT169" s="104"/>
      <c r="AU169" s="104"/>
      <c r="AY169" s="98"/>
      <c r="BK169" s="105"/>
    </row>
    <row r="170" spans="2:65" s="1" customFormat="1" ht="41.15" x14ac:dyDescent="0.25">
      <c r="B170" s="108"/>
      <c r="C170" s="798"/>
      <c r="D170" s="798"/>
      <c r="E170" s="799"/>
      <c r="F170" s="816" t="s">
        <v>2037</v>
      </c>
      <c r="G170" s="801"/>
      <c r="H170" s="802"/>
      <c r="I170" s="114"/>
      <c r="J170" s="848"/>
      <c r="K170" s="849"/>
      <c r="L170" s="26"/>
      <c r="M170" s="115"/>
      <c r="N170" s="116"/>
      <c r="O170" s="117"/>
      <c r="P170" s="117"/>
      <c r="Q170" s="117"/>
      <c r="R170" s="117"/>
      <c r="S170" s="117"/>
      <c r="T170" s="118"/>
      <c r="AR170" s="119"/>
      <c r="AT170" s="119"/>
      <c r="AU170" s="119"/>
      <c r="AY170" s="17"/>
      <c r="BE170" s="120"/>
      <c r="BF170" s="120"/>
      <c r="BG170" s="120"/>
      <c r="BH170" s="120"/>
      <c r="BI170" s="120"/>
      <c r="BJ170" s="17"/>
      <c r="BK170" s="120"/>
      <c r="BL170" s="17"/>
      <c r="BM170" s="119"/>
    </row>
    <row r="171" spans="2:65" s="1" customFormat="1" ht="44.9" x14ac:dyDescent="0.25">
      <c r="B171" s="108"/>
      <c r="C171" s="798">
        <v>121</v>
      </c>
      <c r="D171" s="798"/>
      <c r="E171" s="799"/>
      <c r="F171" s="800" t="s">
        <v>1793</v>
      </c>
      <c r="G171" s="801" t="s">
        <v>201</v>
      </c>
      <c r="H171" s="802">
        <v>1</v>
      </c>
      <c r="I171" s="316"/>
      <c r="J171" s="848">
        <f t="shared" ref="J171:J191" si="9">ROUND(I171*H171,2)</f>
        <v>0</v>
      </c>
      <c r="K171" s="849"/>
      <c r="L171" s="26"/>
      <c r="M171" s="115"/>
      <c r="N171" s="116"/>
      <c r="O171" s="117"/>
      <c r="P171" s="117"/>
      <c r="Q171" s="117"/>
      <c r="R171" s="117"/>
      <c r="S171" s="117"/>
      <c r="T171" s="118"/>
      <c r="AR171" s="119"/>
      <c r="AT171" s="119"/>
      <c r="AU171" s="119"/>
      <c r="AY171" s="17"/>
      <c r="BE171" s="120"/>
      <c r="BF171" s="120"/>
      <c r="BG171" s="120"/>
      <c r="BH171" s="120"/>
      <c r="BI171" s="120"/>
      <c r="BJ171" s="17"/>
      <c r="BK171" s="120"/>
      <c r="BL171" s="17"/>
      <c r="BM171" s="119"/>
    </row>
    <row r="172" spans="2:65" s="1" customFormat="1" ht="11.25" x14ac:dyDescent="0.25">
      <c r="B172" s="108"/>
      <c r="C172" s="798">
        <v>122</v>
      </c>
      <c r="D172" s="798" t="s">
        <v>133</v>
      </c>
      <c r="E172" s="799" t="s">
        <v>2038</v>
      </c>
      <c r="F172" s="800" t="s">
        <v>2039</v>
      </c>
      <c r="G172" s="801" t="s">
        <v>201</v>
      </c>
      <c r="H172" s="802">
        <v>1</v>
      </c>
      <c r="I172" s="316"/>
      <c r="J172" s="848">
        <f t="shared" si="9"/>
        <v>0</v>
      </c>
      <c r="K172" s="849" t="s">
        <v>137</v>
      </c>
      <c r="L172" s="26"/>
      <c r="M172" s="115"/>
      <c r="N172" s="116"/>
      <c r="O172" s="117"/>
      <c r="P172" s="117"/>
      <c r="Q172" s="117"/>
      <c r="R172" s="117"/>
      <c r="S172" s="117"/>
      <c r="T172" s="118"/>
      <c r="AR172" s="119"/>
      <c r="AT172" s="119"/>
      <c r="AU172" s="119"/>
      <c r="AY172" s="17"/>
      <c r="BE172" s="120"/>
      <c r="BF172" s="120"/>
      <c r="BG172" s="120"/>
      <c r="BH172" s="120"/>
      <c r="BI172" s="120"/>
      <c r="BJ172" s="17"/>
      <c r="BK172" s="120"/>
      <c r="BL172" s="17"/>
      <c r="BM172" s="119"/>
    </row>
    <row r="173" spans="2:65" s="1" customFormat="1" ht="11.25" x14ac:dyDescent="0.25">
      <c r="B173" s="108"/>
      <c r="C173" s="798">
        <v>123</v>
      </c>
      <c r="D173" s="798" t="s">
        <v>133</v>
      </c>
      <c r="E173" s="799" t="s">
        <v>2040</v>
      </c>
      <c r="F173" s="800" t="s">
        <v>2041</v>
      </c>
      <c r="G173" s="801" t="s">
        <v>201</v>
      </c>
      <c r="H173" s="802">
        <v>1</v>
      </c>
      <c r="I173" s="316"/>
      <c r="J173" s="848">
        <f t="shared" si="9"/>
        <v>0</v>
      </c>
      <c r="K173" s="849" t="s">
        <v>137</v>
      </c>
      <c r="L173" s="26"/>
      <c r="M173" s="115"/>
      <c r="N173" s="116"/>
      <c r="O173" s="117"/>
      <c r="P173" s="117"/>
      <c r="Q173" s="117"/>
      <c r="R173" s="117"/>
      <c r="S173" s="117"/>
      <c r="T173" s="118"/>
      <c r="AR173" s="119"/>
      <c r="AT173" s="119"/>
      <c r="AU173" s="119"/>
      <c r="AY173" s="17"/>
      <c r="BE173" s="120"/>
      <c r="BF173" s="120"/>
      <c r="BG173" s="120"/>
      <c r="BH173" s="120"/>
      <c r="BI173" s="120"/>
      <c r="BJ173" s="17"/>
      <c r="BK173" s="120"/>
      <c r="BL173" s="17"/>
      <c r="BM173" s="119"/>
    </row>
    <row r="174" spans="2:65" s="1" customFormat="1" ht="11.25" x14ac:dyDescent="0.25">
      <c r="B174" s="108"/>
      <c r="C174" s="798">
        <v>124</v>
      </c>
      <c r="D174" s="798" t="s">
        <v>133</v>
      </c>
      <c r="E174" s="799" t="s">
        <v>2042</v>
      </c>
      <c r="F174" s="800" t="s">
        <v>2043</v>
      </c>
      <c r="G174" s="801" t="s">
        <v>201</v>
      </c>
      <c r="H174" s="802">
        <v>1</v>
      </c>
      <c r="I174" s="316"/>
      <c r="J174" s="848">
        <f t="shared" si="9"/>
        <v>0</v>
      </c>
      <c r="K174" s="849" t="s">
        <v>137</v>
      </c>
      <c r="L174" s="26"/>
      <c r="M174" s="115"/>
      <c r="N174" s="116"/>
      <c r="O174" s="117"/>
      <c r="P174" s="117"/>
      <c r="Q174" s="117"/>
      <c r="R174" s="117"/>
      <c r="S174" s="117"/>
      <c r="T174" s="118"/>
      <c r="AR174" s="119"/>
      <c r="AT174" s="119"/>
      <c r="AU174" s="119"/>
      <c r="AY174" s="17"/>
      <c r="BE174" s="120"/>
      <c r="BF174" s="120"/>
      <c r="BG174" s="120"/>
      <c r="BH174" s="120"/>
      <c r="BI174" s="120"/>
      <c r="BJ174" s="17"/>
      <c r="BK174" s="120"/>
      <c r="BL174" s="17"/>
      <c r="BM174" s="119"/>
    </row>
    <row r="175" spans="2:65" s="1" customFormat="1" ht="11.25" x14ac:dyDescent="0.25">
      <c r="B175" s="108"/>
      <c r="C175" s="798">
        <v>125</v>
      </c>
      <c r="D175" s="798" t="s">
        <v>133</v>
      </c>
      <c r="E175" s="799" t="s">
        <v>2044</v>
      </c>
      <c r="F175" s="800" t="s">
        <v>2045</v>
      </c>
      <c r="G175" s="801" t="s">
        <v>201</v>
      </c>
      <c r="H175" s="802">
        <v>1</v>
      </c>
      <c r="I175" s="316"/>
      <c r="J175" s="848">
        <f t="shared" si="9"/>
        <v>0</v>
      </c>
      <c r="K175" s="849" t="s">
        <v>137</v>
      </c>
      <c r="L175" s="26"/>
      <c r="M175" s="115"/>
      <c r="N175" s="116"/>
      <c r="O175" s="117"/>
      <c r="P175" s="117"/>
      <c r="Q175" s="117"/>
      <c r="R175" s="117"/>
      <c r="S175" s="117"/>
      <c r="T175" s="118"/>
      <c r="AR175" s="119"/>
      <c r="AT175" s="119"/>
      <c r="AU175" s="119"/>
      <c r="AY175" s="17"/>
      <c r="BE175" s="120"/>
      <c r="BF175" s="120"/>
      <c r="BG175" s="120"/>
      <c r="BH175" s="120"/>
      <c r="BI175" s="120"/>
      <c r="BJ175" s="17"/>
      <c r="BK175" s="120"/>
      <c r="BL175" s="17"/>
      <c r="BM175" s="119"/>
    </row>
    <row r="176" spans="2:65" s="1" customFormat="1" ht="11.25" x14ac:dyDescent="0.25">
      <c r="B176" s="108"/>
      <c r="C176" s="798">
        <v>126</v>
      </c>
      <c r="D176" s="798" t="s">
        <v>133</v>
      </c>
      <c r="E176" s="799" t="s">
        <v>2046</v>
      </c>
      <c r="F176" s="800" t="s">
        <v>2047</v>
      </c>
      <c r="G176" s="801" t="s">
        <v>201</v>
      </c>
      <c r="H176" s="802">
        <v>1</v>
      </c>
      <c r="I176" s="316"/>
      <c r="J176" s="848">
        <f t="shared" si="9"/>
        <v>0</v>
      </c>
      <c r="K176" s="849" t="s">
        <v>137</v>
      </c>
      <c r="L176" s="26"/>
      <c r="M176" s="115"/>
      <c r="N176" s="116"/>
      <c r="O176" s="117"/>
      <c r="P176" s="117"/>
      <c r="Q176" s="117"/>
      <c r="R176" s="117"/>
      <c r="S176" s="117"/>
      <c r="T176" s="118"/>
      <c r="AR176" s="119"/>
      <c r="AT176" s="119"/>
      <c r="AU176" s="119"/>
      <c r="AY176" s="17"/>
      <c r="BE176" s="120"/>
      <c r="BF176" s="120"/>
      <c r="BG176" s="120"/>
      <c r="BH176" s="120"/>
      <c r="BI176" s="120"/>
      <c r="BJ176" s="17"/>
      <c r="BK176" s="120"/>
      <c r="BL176" s="17"/>
      <c r="BM176" s="119"/>
    </row>
    <row r="177" spans="2:65" s="1" customFormat="1" ht="56.1" x14ac:dyDescent="0.25">
      <c r="B177" s="108"/>
      <c r="C177" s="798">
        <v>127</v>
      </c>
      <c r="D177" s="798"/>
      <c r="E177" s="799"/>
      <c r="F177" s="800" t="s">
        <v>2048</v>
      </c>
      <c r="G177" s="801" t="s">
        <v>201</v>
      </c>
      <c r="H177" s="802">
        <v>1</v>
      </c>
      <c r="I177" s="316"/>
      <c r="J177" s="848">
        <f t="shared" si="9"/>
        <v>0</v>
      </c>
      <c r="K177" s="849"/>
      <c r="L177" s="26"/>
      <c r="M177" s="115"/>
      <c r="N177" s="116"/>
      <c r="O177" s="117"/>
      <c r="P177" s="117"/>
      <c r="Q177" s="117"/>
      <c r="R177" s="117"/>
      <c r="S177" s="117"/>
      <c r="T177" s="118"/>
      <c r="AR177" s="119"/>
      <c r="AT177" s="119"/>
      <c r="AU177" s="119"/>
      <c r="AY177" s="17"/>
      <c r="BE177" s="120"/>
      <c r="BF177" s="120"/>
      <c r="BG177" s="120"/>
      <c r="BH177" s="120"/>
      <c r="BI177" s="120"/>
      <c r="BJ177" s="17"/>
      <c r="BK177" s="120"/>
      <c r="BL177" s="17"/>
      <c r="BM177" s="119"/>
    </row>
    <row r="178" spans="2:65" s="1" customFormat="1" ht="22.45" x14ac:dyDescent="0.25">
      <c r="B178" s="108"/>
      <c r="C178" s="798">
        <v>128</v>
      </c>
      <c r="D178" s="798"/>
      <c r="E178" s="799"/>
      <c r="F178" s="800" t="s">
        <v>2049</v>
      </c>
      <c r="G178" s="801" t="s">
        <v>201</v>
      </c>
      <c r="H178" s="802">
        <v>1</v>
      </c>
      <c r="I178" s="316"/>
      <c r="J178" s="848">
        <f t="shared" si="9"/>
        <v>0</v>
      </c>
      <c r="K178" s="849"/>
      <c r="L178" s="26"/>
      <c r="M178" s="115"/>
      <c r="N178" s="116"/>
      <c r="O178" s="117"/>
      <c r="P178" s="117"/>
      <c r="Q178" s="117"/>
      <c r="R178" s="117"/>
      <c r="S178" s="117"/>
      <c r="T178" s="118"/>
      <c r="AR178" s="119"/>
      <c r="AT178" s="119"/>
      <c r="AU178" s="119"/>
      <c r="AY178" s="17"/>
      <c r="BE178" s="120"/>
      <c r="BF178" s="120"/>
      <c r="BG178" s="120"/>
      <c r="BH178" s="120"/>
      <c r="BI178" s="120"/>
      <c r="BJ178" s="17"/>
      <c r="BK178" s="120"/>
      <c r="BL178" s="17"/>
      <c r="BM178" s="119"/>
    </row>
    <row r="179" spans="2:65" s="1" customFormat="1" ht="22.45" x14ac:dyDescent="0.25">
      <c r="B179" s="108"/>
      <c r="C179" s="798">
        <v>129</v>
      </c>
      <c r="D179" s="798"/>
      <c r="E179" s="799"/>
      <c r="F179" s="800" t="s">
        <v>1794</v>
      </c>
      <c r="G179" s="801" t="s">
        <v>201</v>
      </c>
      <c r="H179" s="802">
        <v>1</v>
      </c>
      <c r="I179" s="316"/>
      <c r="J179" s="848">
        <f t="shared" si="9"/>
        <v>0</v>
      </c>
      <c r="K179" s="849"/>
      <c r="L179" s="26"/>
      <c r="M179" s="115"/>
      <c r="N179" s="116"/>
      <c r="O179" s="117"/>
      <c r="P179" s="117"/>
      <c r="Q179" s="117"/>
      <c r="R179" s="117"/>
      <c r="S179" s="117"/>
      <c r="T179" s="118"/>
      <c r="AR179" s="119"/>
      <c r="AT179" s="119"/>
      <c r="AU179" s="119"/>
      <c r="AY179" s="17"/>
      <c r="BE179" s="120"/>
      <c r="BF179" s="120"/>
      <c r="BG179" s="120"/>
      <c r="BH179" s="120"/>
      <c r="BI179" s="120"/>
      <c r="BJ179" s="17"/>
      <c r="BK179" s="120"/>
      <c r="BL179" s="17"/>
      <c r="BM179" s="119"/>
    </row>
    <row r="180" spans="2:65" s="1" customFormat="1" ht="22.45" x14ac:dyDescent="0.25">
      <c r="B180" s="108"/>
      <c r="C180" s="798">
        <v>130</v>
      </c>
      <c r="D180" s="798"/>
      <c r="E180" s="799"/>
      <c r="F180" s="800" t="s">
        <v>1795</v>
      </c>
      <c r="G180" s="801" t="s">
        <v>201</v>
      </c>
      <c r="H180" s="802">
        <v>1</v>
      </c>
      <c r="I180" s="316"/>
      <c r="J180" s="848">
        <f t="shared" si="9"/>
        <v>0</v>
      </c>
      <c r="K180" s="849"/>
      <c r="L180" s="26"/>
      <c r="M180" s="115"/>
      <c r="N180" s="116"/>
      <c r="O180" s="117"/>
      <c r="P180" s="117"/>
      <c r="Q180" s="117"/>
      <c r="R180" s="117"/>
      <c r="S180" s="117"/>
      <c r="T180" s="118"/>
      <c r="AR180" s="119"/>
      <c r="AT180" s="119"/>
      <c r="AU180" s="119"/>
      <c r="AY180" s="17"/>
      <c r="BE180" s="120"/>
      <c r="BF180" s="120"/>
      <c r="BG180" s="120"/>
      <c r="BH180" s="120"/>
      <c r="BI180" s="120"/>
      <c r="BJ180" s="17"/>
      <c r="BK180" s="120"/>
      <c r="BL180" s="17"/>
      <c r="BM180" s="119"/>
    </row>
    <row r="181" spans="2:65" s="1" customFormat="1" ht="56.1" x14ac:dyDescent="0.25">
      <c r="B181" s="108"/>
      <c r="C181" s="798">
        <v>131</v>
      </c>
      <c r="D181" s="798"/>
      <c r="E181" s="799"/>
      <c r="F181" s="800" t="s">
        <v>1796</v>
      </c>
      <c r="G181" s="801" t="s">
        <v>201</v>
      </c>
      <c r="H181" s="802">
        <v>1</v>
      </c>
      <c r="I181" s="316"/>
      <c r="J181" s="848">
        <f t="shared" si="9"/>
        <v>0</v>
      </c>
      <c r="K181" s="849"/>
      <c r="L181" s="26"/>
      <c r="M181" s="115"/>
      <c r="N181" s="116"/>
      <c r="O181" s="117"/>
      <c r="P181" s="117"/>
      <c r="Q181" s="117"/>
      <c r="R181" s="117"/>
      <c r="S181" s="117"/>
      <c r="T181" s="118"/>
      <c r="AR181" s="119"/>
      <c r="AT181" s="119"/>
      <c r="AU181" s="119"/>
      <c r="AY181" s="17"/>
      <c r="BE181" s="120"/>
      <c r="BF181" s="120"/>
      <c r="BG181" s="120"/>
      <c r="BH181" s="120"/>
      <c r="BI181" s="120"/>
      <c r="BJ181" s="17"/>
      <c r="BK181" s="120"/>
      <c r="BL181" s="17"/>
      <c r="BM181" s="119"/>
    </row>
    <row r="182" spans="2:65" s="1" customFormat="1" ht="44.9" x14ac:dyDescent="0.25">
      <c r="B182" s="108"/>
      <c r="C182" s="798">
        <v>132</v>
      </c>
      <c r="D182" s="798"/>
      <c r="E182" s="799"/>
      <c r="F182" s="800" t="s">
        <v>1797</v>
      </c>
      <c r="G182" s="801" t="s">
        <v>136</v>
      </c>
      <c r="H182" s="802">
        <v>8</v>
      </c>
      <c r="I182" s="316"/>
      <c r="J182" s="848">
        <f t="shared" si="9"/>
        <v>0</v>
      </c>
      <c r="K182" s="849"/>
      <c r="L182" s="26"/>
      <c r="M182" s="115"/>
      <c r="N182" s="116"/>
      <c r="O182" s="117"/>
      <c r="P182" s="117"/>
      <c r="Q182" s="117"/>
      <c r="R182" s="117"/>
      <c r="S182" s="117"/>
      <c r="T182" s="118"/>
      <c r="AR182" s="119"/>
      <c r="AT182" s="119"/>
      <c r="AU182" s="119"/>
      <c r="AY182" s="17"/>
      <c r="BE182" s="120"/>
      <c r="BF182" s="120"/>
      <c r="BG182" s="120"/>
      <c r="BH182" s="120"/>
      <c r="BI182" s="120"/>
      <c r="BJ182" s="17"/>
      <c r="BK182" s="120"/>
      <c r="BL182" s="17"/>
      <c r="BM182" s="119"/>
    </row>
    <row r="183" spans="2:65" s="1" customFormat="1" ht="33.700000000000003" x14ac:dyDescent="0.25">
      <c r="B183" s="108"/>
      <c r="C183" s="798">
        <v>133</v>
      </c>
      <c r="D183" s="798"/>
      <c r="E183" s="799"/>
      <c r="F183" s="800" t="s">
        <v>1798</v>
      </c>
      <c r="G183" s="801" t="s">
        <v>201</v>
      </c>
      <c r="H183" s="802">
        <v>1</v>
      </c>
      <c r="I183" s="316"/>
      <c r="J183" s="848">
        <f t="shared" si="9"/>
        <v>0</v>
      </c>
      <c r="K183" s="849"/>
      <c r="L183" s="26"/>
      <c r="M183" s="115"/>
      <c r="N183" s="116"/>
      <c r="O183" s="117"/>
      <c r="P183" s="117"/>
      <c r="Q183" s="117"/>
      <c r="R183" s="117"/>
      <c r="S183" s="117"/>
      <c r="T183" s="118"/>
      <c r="AR183" s="119"/>
      <c r="AT183" s="119"/>
      <c r="AU183" s="119"/>
      <c r="AY183" s="17"/>
      <c r="BE183" s="120"/>
      <c r="BF183" s="120"/>
      <c r="BG183" s="120"/>
      <c r="BH183" s="120"/>
      <c r="BI183" s="120"/>
      <c r="BJ183" s="17"/>
      <c r="BK183" s="120"/>
      <c r="BL183" s="17"/>
      <c r="BM183" s="119"/>
    </row>
    <row r="184" spans="2:65" s="1" customFormat="1" ht="22.45" x14ac:dyDescent="0.25">
      <c r="B184" s="108"/>
      <c r="C184" s="798">
        <v>134</v>
      </c>
      <c r="D184" s="798"/>
      <c r="E184" s="799"/>
      <c r="F184" s="800" t="s">
        <v>1799</v>
      </c>
      <c r="G184" s="801" t="s">
        <v>201</v>
      </c>
      <c r="H184" s="802">
        <v>1</v>
      </c>
      <c r="I184" s="316"/>
      <c r="J184" s="848">
        <f t="shared" si="9"/>
        <v>0</v>
      </c>
      <c r="K184" s="849"/>
      <c r="L184" s="26"/>
      <c r="M184" s="115"/>
      <c r="N184" s="116"/>
      <c r="O184" s="117"/>
      <c r="P184" s="117"/>
      <c r="Q184" s="117"/>
      <c r="R184" s="117"/>
      <c r="S184" s="117"/>
      <c r="T184" s="118"/>
      <c r="AR184" s="119"/>
      <c r="AT184" s="119"/>
      <c r="AU184" s="119"/>
      <c r="AY184" s="17"/>
      <c r="BE184" s="120"/>
      <c r="BF184" s="120"/>
      <c r="BG184" s="120"/>
      <c r="BH184" s="120"/>
      <c r="BI184" s="120"/>
      <c r="BJ184" s="17"/>
      <c r="BK184" s="120"/>
      <c r="BL184" s="17"/>
      <c r="BM184" s="119"/>
    </row>
    <row r="185" spans="2:65" s="1" customFormat="1" ht="22.45" x14ac:dyDescent="0.25">
      <c r="B185" s="108"/>
      <c r="C185" s="798">
        <v>135</v>
      </c>
      <c r="D185" s="798"/>
      <c r="E185" s="799"/>
      <c r="F185" s="800" t="s">
        <v>1800</v>
      </c>
      <c r="G185" s="801" t="s">
        <v>201</v>
      </c>
      <c r="H185" s="802">
        <v>1</v>
      </c>
      <c r="I185" s="316"/>
      <c r="J185" s="848">
        <f t="shared" si="9"/>
        <v>0</v>
      </c>
      <c r="K185" s="849"/>
      <c r="L185" s="26"/>
      <c r="M185" s="115"/>
      <c r="N185" s="116"/>
      <c r="O185" s="117"/>
      <c r="P185" s="117"/>
      <c r="Q185" s="117"/>
      <c r="R185" s="117"/>
      <c r="S185" s="117"/>
      <c r="T185" s="118"/>
      <c r="AR185" s="119"/>
      <c r="AT185" s="119"/>
      <c r="AU185" s="119"/>
      <c r="AY185" s="17"/>
      <c r="BE185" s="120"/>
      <c r="BF185" s="120"/>
      <c r="BG185" s="120"/>
      <c r="BH185" s="120"/>
      <c r="BI185" s="120"/>
      <c r="BJ185" s="17"/>
      <c r="BK185" s="120"/>
      <c r="BL185" s="17"/>
      <c r="BM185" s="119"/>
    </row>
    <row r="186" spans="2:65" s="1" customFormat="1" ht="44.9" x14ac:dyDescent="0.25">
      <c r="B186" s="108"/>
      <c r="C186" s="798">
        <v>136</v>
      </c>
      <c r="D186" s="798"/>
      <c r="E186" s="799"/>
      <c r="F186" s="800" t="s">
        <v>2050</v>
      </c>
      <c r="G186" s="801" t="s">
        <v>1112</v>
      </c>
      <c r="H186" s="802">
        <v>3</v>
      </c>
      <c r="I186" s="316"/>
      <c r="J186" s="848">
        <f t="shared" si="9"/>
        <v>0</v>
      </c>
      <c r="K186" s="849"/>
      <c r="L186" s="26"/>
      <c r="M186" s="115"/>
      <c r="N186" s="116"/>
      <c r="O186" s="117"/>
      <c r="P186" s="117"/>
      <c r="Q186" s="117"/>
      <c r="R186" s="117"/>
      <c r="S186" s="117"/>
      <c r="T186" s="118"/>
      <c r="AR186" s="119"/>
      <c r="AT186" s="119"/>
      <c r="AU186" s="119"/>
      <c r="AY186" s="17"/>
      <c r="BE186" s="120"/>
      <c r="BF186" s="120"/>
      <c r="BG186" s="120"/>
      <c r="BH186" s="120"/>
      <c r="BI186" s="120"/>
      <c r="BJ186" s="17"/>
      <c r="BK186" s="120"/>
      <c r="BL186" s="17"/>
      <c r="BM186" s="119"/>
    </row>
    <row r="187" spans="2:65" s="1" customFormat="1" ht="22.45" x14ac:dyDescent="0.25">
      <c r="B187" s="108"/>
      <c r="C187" s="798">
        <v>137</v>
      </c>
      <c r="D187" s="798"/>
      <c r="E187" s="799" t="s">
        <v>2051</v>
      </c>
      <c r="F187" s="800" t="s">
        <v>2052</v>
      </c>
      <c r="G187" s="801" t="s">
        <v>201</v>
      </c>
      <c r="H187" s="802">
        <v>1</v>
      </c>
      <c r="I187" s="316"/>
      <c r="J187" s="848">
        <f t="shared" si="9"/>
        <v>0</v>
      </c>
      <c r="K187" s="849" t="s">
        <v>137</v>
      </c>
      <c r="L187" s="26"/>
      <c r="M187" s="115"/>
      <c r="N187" s="116"/>
      <c r="O187" s="117"/>
      <c r="P187" s="117"/>
      <c r="Q187" s="117"/>
      <c r="R187" s="117"/>
      <c r="S187" s="117"/>
      <c r="T187" s="118"/>
      <c r="AR187" s="119"/>
      <c r="AT187" s="119"/>
      <c r="AU187" s="119"/>
      <c r="AY187" s="17"/>
      <c r="BE187" s="120"/>
      <c r="BF187" s="120"/>
      <c r="BG187" s="120"/>
      <c r="BH187" s="120"/>
      <c r="BI187" s="120"/>
      <c r="BJ187" s="17"/>
      <c r="BK187" s="120"/>
      <c r="BL187" s="17"/>
      <c r="BM187" s="119"/>
    </row>
    <row r="188" spans="2:65" s="1" customFormat="1" ht="33.700000000000003" x14ac:dyDescent="0.25">
      <c r="B188" s="108"/>
      <c r="C188" s="798">
        <v>138</v>
      </c>
      <c r="D188" s="798"/>
      <c r="E188" s="799" t="s">
        <v>2051</v>
      </c>
      <c r="F188" s="800" t="s">
        <v>2053</v>
      </c>
      <c r="G188" s="801" t="s">
        <v>201</v>
      </c>
      <c r="H188" s="802">
        <v>1</v>
      </c>
      <c r="I188" s="316"/>
      <c r="J188" s="848">
        <f t="shared" si="9"/>
        <v>0</v>
      </c>
      <c r="K188" s="849" t="s">
        <v>137</v>
      </c>
      <c r="L188" s="26"/>
      <c r="M188" s="115"/>
      <c r="N188" s="116"/>
      <c r="O188" s="117"/>
      <c r="P188" s="117"/>
      <c r="Q188" s="117"/>
      <c r="R188" s="117"/>
      <c r="S188" s="117"/>
      <c r="T188" s="118"/>
      <c r="AR188" s="119"/>
      <c r="AT188" s="119"/>
      <c r="AU188" s="119"/>
      <c r="AY188" s="17"/>
      <c r="BE188" s="120"/>
      <c r="BF188" s="120"/>
      <c r="BG188" s="120"/>
      <c r="BH188" s="120"/>
      <c r="BI188" s="120"/>
      <c r="BJ188" s="17"/>
      <c r="BK188" s="120"/>
      <c r="BL188" s="17"/>
      <c r="BM188" s="119"/>
    </row>
    <row r="189" spans="2:65" s="1" customFormat="1" ht="22.45" x14ac:dyDescent="0.25">
      <c r="B189" s="108"/>
      <c r="C189" s="798">
        <v>139</v>
      </c>
      <c r="D189" s="798"/>
      <c r="E189" s="799" t="s">
        <v>2051</v>
      </c>
      <c r="F189" s="800" t="s">
        <v>2054</v>
      </c>
      <c r="G189" s="801" t="s">
        <v>201</v>
      </c>
      <c r="H189" s="802">
        <v>1</v>
      </c>
      <c r="I189" s="316"/>
      <c r="J189" s="848">
        <f t="shared" si="9"/>
        <v>0</v>
      </c>
      <c r="K189" s="849" t="s">
        <v>137</v>
      </c>
      <c r="L189" s="26"/>
      <c r="M189" s="115"/>
      <c r="N189" s="116"/>
      <c r="O189" s="117"/>
      <c r="P189" s="117"/>
      <c r="Q189" s="117"/>
      <c r="R189" s="117"/>
      <c r="S189" s="117"/>
      <c r="T189" s="118"/>
      <c r="AR189" s="119"/>
      <c r="AT189" s="119"/>
      <c r="AU189" s="119"/>
      <c r="AY189" s="17"/>
      <c r="BE189" s="120"/>
      <c r="BF189" s="120"/>
      <c r="BG189" s="120"/>
      <c r="BH189" s="120"/>
      <c r="BI189" s="120"/>
      <c r="BJ189" s="17"/>
      <c r="BK189" s="120"/>
      <c r="BL189" s="17"/>
      <c r="BM189" s="119"/>
    </row>
    <row r="190" spans="2:65" s="1" customFormat="1" ht="22.45" x14ac:dyDescent="0.25">
      <c r="B190" s="108"/>
      <c r="C190" s="798">
        <v>140</v>
      </c>
      <c r="D190" s="798"/>
      <c r="E190" s="799" t="s">
        <v>2051</v>
      </c>
      <c r="F190" s="800" t="s">
        <v>2055</v>
      </c>
      <c r="G190" s="801" t="s">
        <v>201</v>
      </c>
      <c r="H190" s="802">
        <v>1</v>
      </c>
      <c r="I190" s="316"/>
      <c r="J190" s="848">
        <f t="shared" si="9"/>
        <v>0</v>
      </c>
      <c r="K190" s="849" t="s">
        <v>137</v>
      </c>
      <c r="L190" s="26"/>
      <c r="M190" s="115"/>
      <c r="N190" s="116"/>
      <c r="O190" s="117"/>
      <c r="P190" s="117"/>
      <c r="Q190" s="117"/>
      <c r="R190" s="117"/>
      <c r="S190" s="117"/>
      <c r="T190" s="118"/>
      <c r="AR190" s="119"/>
      <c r="AT190" s="119"/>
      <c r="AU190" s="119"/>
      <c r="AY190" s="17"/>
      <c r="BE190" s="120"/>
      <c r="BF190" s="120"/>
      <c r="BG190" s="120"/>
      <c r="BH190" s="120"/>
      <c r="BI190" s="120"/>
      <c r="BJ190" s="17"/>
      <c r="BK190" s="120"/>
      <c r="BL190" s="17"/>
      <c r="BM190" s="119"/>
    </row>
    <row r="191" spans="2:65" s="1" customFormat="1" ht="22.45" x14ac:dyDescent="0.25">
      <c r="B191" s="108"/>
      <c r="C191" s="798">
        <v>141</v>
      </c>
      <c r="D191" s="798"/>
      <c r="E191" s="799" t="s">
        <v>2051</v>
      </c>
      <c r="F191" s="800" t="s">
        <v>2056</v>
      </c>
      <c r="G191" s="801" t="s">
        <v>201</v>
      </c>
      <c r="H191" s="802">
        <v>1</v>
      </c>
      <c r="I191" s="316"/>
      <c r="J191" s="848">
        <f t="shared" si="9"/>
        <v>0</v>
      </c>
      <c r="K191" s="849" t="s">
        <v>137</v>
      </c>
      <c r="L191" s="26"/>
      <c r="M191" s="115"/>
      <c r="N191" s="116"/>
      <c r="O191" s="117"/>
      <c r="P191" s="117"/>
      <c r="Q191" s="117"/>
      <c r="R191" s="117"/>
      <c r="S191" s="117"/>
      <c r="T191" s="118"/>
      <c r="AR191" s="119"/>
      <c r="AT191" s="119"/>
      <c r="AU191" s="119"/>
      <c r="AY191" s="17"/>
      <c r="BE191" s="120"/>
      <c r="BF191" s="120"/>
      <c r="BG191" s="120"/>
      <c r="BH191" s="120"/>
      <c r="BI191" s="120"/>
      <c r="BJ191" s="17"/>
      <c r="BK191" s="120"/>
      <c r="BL191" s="17"/>
      <c r="BM191" s="119"/>
    </row>
    <row r="192" spans="2:65" s="11" customFormat="1" ht="15.45" x14ac:dyDescent="0.25">
      <c r="B192" s="97"/>
      <c r="C192" s="794"/>
      <c r="D192" s="795" t="s">
        <v>74</v>
      </c>
      <c r="E192" s="796" t="s">
        <v>2057</v>
      </c>
      <c r="F192" s="796" t="s">
        <v>2058</v>
      </c>
      <c r="G192" s="797"/>
      <c r="H192" s="797"/>
      <c r="I192" s="450"/>
      <c r="J192" s="853"/>
      <c r="K192" s="847"/>
      <c r="L192" s="97"/>
      <c r="M192" s="101"/>
      <c r="P192" s="102"/>
      <c r="R192" s="102"/>
      <c r="T192" s="103"/>
      <c r="AR192" s="98"/>
      <c r="AT192" s="104"/>
      <c r="AU192" s="104"/>
      <c r="AY192" s="98"/>
      <c r="BK192" s="105"/>
    </row>
    <row r="193" spans="2:65" s="1" customFormat="1" ht="24.2" customHeight="1" x14ac:dyDescent="0.25">
      <c r="B193" s="108"/>
      <c r="C193" s="836">
        <v>142</v>
      </c>
      <c r="D193" s="798" t="s">
        <v>133</v>
      </c>
      <c r="E193" s="799" t="s">
        <v>2059</v>
      </c>
      <c r="F193" s="800" t="s">
        <v>2019</v>
      </c>
      <c r="G193" s="801" t="s">
        <v>1112</v>
      </c>
      <c r="H193" s="802">
        <v>20</v>
      </c>
      <c r="I193" s="316"/>
      <c r="J193" s="848">
        <f t="shared" ref="J193:J200" si="10">ROUND(I193*H193,2)</f>
        <v>0</v>
      </c>
      <c r="K193" s="849" t="s">
        <v>3</v>
      </c>
      <c r="L193" s="26"/>
      <c r="M193" s="115" t="s">
        <v>3</v>
      </c>
      <c r="N193" s="116" t="s">
        <v>46</v>
      </c>
      <c r="O193" s="117">
        <v>0</v>
      </c>
      <c r="P193" s="117">
        <f t="shared" ref="P193:P200" si="11">O193*H193</f>
        <v>0</v>
      </c>
      <c r="Q193" s="117">
        <v>0</v>
      </c>
      <c r="R193" s="117">
        <f t="shared" ref="R193:R200" si="12">Q193*H193</f>
        <v>0</v>
      </c>
      <c r="S193" s="117">
        <v>0</v>
      </c>
      <c r="T193" s="118">
        <f t="shared" ref="T193:T200" si="13">S193*H193</f>
        <v>0</v>
      </c>
      <c r="AR193" s="119" t="s">
        <v>138</v>
      </c>
      <c r="AT193" s="119" t="s">
        <v>133</v>
      </c>
      <c r="AU193" s="119" t="s">
        <v>152</v>
      </c>
      <c r="AY193" s="17" t="s">
        <v>131</v>
      </c>
      <c r="BE193" s="120">
        <f t="shared" ref="BE193:BE200" si="14">IF(N193="základní",J193,0)</f>
        <v>0</v>
      </c>
      <c r="BF193" s="120">
        <f t="shared" ref="BF193:BF200" si="15">IF(N193="snížená",J193,0)</f>
        <v>0</v>
      </c>
      <c r="BG193" s="120">
        <f t="shared" ref="BG193:BG200" si="16">IF(N193="zákl. přenesená",J193,0)</f>
        <v>0</v>
      </c>
      <c r="BH193" s="120">
        <f t="shared" ref="BH193:BH200" si="17">IF(N193="sníž. přenesená",J193,0)</f>
        <v>0</v>
      </c>
      <c r="BI193" s="120">
        <f t="shared" ref="BI193:BI200" si="18">IF(N193="nulová",J193,0)</f>
        <v>0</v>
      </c>
      <c r="BJ193" s="17" t="s">
        <v>83</v>
      </c>
      <c r="BK193" s="120">
        <f t="shared" ref="BK193:BK200" si="19">ROUND(I193*H193,2)</f>
        <v>0</v>
      </c>
      <c r="BL193" s="17" t="s">
        <v>138</v>
      </c>
      <c r="BM193" s="119" t="s">
        <v>2060</v>
      </c>
    </row>
    <row r="194" spans="2:65" s="1" customFormat="1" ht="24.2" customHeight="1" x14ac:dyDescent="0.25">
      <c r="B194" s="108"/>
      <c r="C194" s="798">
        <v>143</v>
      </c>
      <c r="D194" s="798" t="s">
        <v>133</v>
      </c>
      <c r="E194" s="799" t="s">
        <v>2061</v>
      </c>
      <c r="F194" s="800" t="s">
        <v>2062</v>
      </c>
      <c r="G194" s="801" t="s">
        <v>1112</v>
      </c>
      <c r="H194" s="802">
        <v>20</v>
      </c>
      <c r="I194" s="316"/>
      <c r="J194" s="848">
        <f t="shared" si="10"/>
        <v>0</v>
      </c>
      <c r="K194" s="849" t="s">
        <v>3</v>
      </c>
      <c r="L194" s="26"/>
      <c r="M194" s="115" t="s">
        <v>3</v>
      </c>
      <c r="N194" s="116" t="s">
        <v>46</v>
      </c>
      <c r="O194" s="117">
        <v>0</v>
      </c>
      <c r="P194" s="117">
        <f t="shared" si="11"/>
        <v>0</v>
      </c>
      <c r="Q194" s="117">
        <v>0</v>
      </c>
      <c r="R194" s="117">
        <f t="shared" si="12"/>
        <v>0</v>
      </c>
      <c r="S194" s="117">
        <v>0</v>
      </c>
      <c r="T194" s="118">
        <f t="shared" si="13"/>
        <v>0</v>
      </c>
      <c r="AR194" s="119" t="s">
        <v>138</v>
      </c>
      <c r="AT194" s="119" t="s">
        <v>133</v>
      </c>
      <c r="AU194" s="119" t="s">
        <v>152</v>
      </c>
      <c r="AY194" s="17" t="s">
        <v>131</v>
      </c>
      <c r="BE194" s="120">
        <f t="shared" si="14"/>
        <v>0</v>
      </c>
      <c r="BF194" s="120">
        <f t="shared" si="15"/>
        <v>0</v>
      </c>
      <c r="BG194" s="120">
        <f t="shared" si="16"/>
        <v>0</v>
      </c>
      <c r="BH194" s="120">
        <f t="shared" si="17"/>
        <v>0</v>
      </c>
      <c r="BI194" s="120">
        <f t="shared" si="18"/>
        <v>0</v>
      </c>
      <c r="BJ194" s="17" t="s">
        <v>83</v>
      </c>
      <c r="BK194" s="120">
        <f t="shared" si="19"/>
        <v>0</v>
      </c>
      <c r="BL194" s="17" t="s">
        <v>138</v>
      </c>
      <c r="BM194" s="119" t="s">
        <v>2063</v>
      </c>
    </row>
    <row r="195" spans="2:65" s="1" customFormat="1" ht="21.75" customHeight="1" x14ac:dyDescent="0.25">
      <c r="B195" s="108"/>
      <c r="C195" s="836">
        <v>144</v>
      </c>
      <c r="D195" s="798" t="s">
        <v>133</v>
      </c>
      <c r="E195" s="799" t="s">
        <v>2064</v>
      </c>
      <c r="F195" s="800" t="s">
        <v>2065</v>
      </c>
      <c r="G195" s="801" t="s">
        <v>1112</v>
      </c>
      <c r="H195" s="802">
        <v>20</v>
      </c>
      <c r="I195" s="316"/>
      <c r="J195" s="848">
        <f t="shared" si="10"/>
        <v>0</v>
      </c>
      <c r="K195" s="849" t="s">
        <v>3</v>
      </c>
      <c r="L195" s="26"/>
      <c r="M195" s="115" t="s">
        <v>3</v>
      </c>
      <c r="N195" s="116" t="s">
        <v>46</v>
      </c>
      <c r="O195" s="117">
        <v>0</v>
      </c>
      <c r="P195" s="117">
        <f t="shared" si="11"/>
        <v>0</v>
      </c>
      <c r="Q195" s="117">
        <v>0</v>
      </c>
      <c r="R195" s="117">
        <f t="shared" si="12"/>
        <v>0</v>
      </c>
      <c r="S195" s="117">
        <v>0</v>
      </c>
      <c r="T195" s="118">
        <f t="shared" si="13"/>
        <v>0</v>
      </c>
      <c r="AR195" s="119" t="s">
        <v>138</v>
      </c>
      <c r="AT195" s="119" t="s">
        <v>133</v>
      </c>
      <c r="AU195" s="119" t="s">
        <v>152</v>
      </c>
      <c r="AY195" s="17" t="s">
        <v>131</v>
      </c>
      <c r="BE195" s="120">
        <f t="shared" si="14"/>
        <v>0</v>
      </c>
      <c r="BF195" s="120">
        <f t="shared" si="15"/>
        <v>0</v>
      </c>
      <c r="BG195" s="120">
        <f t="shared" si="16"/>
        <v>0</v>
      </c>
      <c r="BH195" s="120">
        <f t="shared" si="17"/>
        <v>0</v>
      </c>
      <c r="BI195" s="120">
        <f t="shared" si="18"/>
        <v>0</v>
      </c>
      <c r="BJ195" s="17" t="s">
        <v>83</v>
      </c>
      <c r="BK195" s="120">
        <f t="shared" si="19"/>
        <v>0</v>
      </c>
      <c r="BL195" s="17" t="s">
        <v>138</v>
      </c>
      <c r="BM195" s="119" t="s">
        <v>2066</v>
      </c>
    </row>
    <row r="196" spans="2:65" s="1" customFormat="1" ht="21.75" customHeight="1" x14ac:dyDescent="0.25">
      <c r="B196" s="108"/>
      <c r="C196" s="798">
        <v>145</v>
      </c>
      <c r="D196" s="798" t="s">
        <v>133</v>
      </c>
      <c r="E196" s="799" t="s">
        <v>2067</v>
      </c>
      <c r="F196" s="800" t="s">
        <v>2068</v>
      </c>
      <c r="G196" s="801" t="s">
        <v>1112</v>
      </c>
      <c r="H196" s="802">
        <v>20</v>
      </c>
      <c r="I196" s="316"/>
      <c r="J196" s="848">
        <f t="shared" si="10"/>
        <v>0</v>
      </c>
      <c r="K196" s="849" t="s">
        <v>3</v>
      </c>
      <c r="L196" s="26"/>
      <c r="M196" s="115" t="s">
        <v>3</v>
      </c>
      <c r="N196" s="116" t="s">
        <v>46</v>
      </c>
      <c r="O196" s="117">
        <v>0</v>
      </c>
      <c r="P196" s="117">
        <f t="shared" si="11"/>
        <v>0</v>
      </c>
      <c r="Q196" s="117">
        <v>0</v>
      </c>
      <c r="R196" s="117">
        <f t="shared" si="12"/>
        <v>0</v>
      </c>
      <c r="S196" s="117">
        <v>0</v>
      </c>
      <c r="T196" s="118">
        <f t="shared" si="13"/>
        <v>0</v>
      </c>
      <c r="AR196" s="119" t="s">
        <v>138</v>
      </c>
      <c r="AT196" s="119" t="s">
        <v>133</v>
      </c>
      <c r="AU196" s="119" t="s">
        <v>152</v>
      </c>
      <c r="AY196" s="17" t="s">
        <v>131</v>
      </c>
      <c r="BE196" s="120">
        <f t="shared" si="14"/>
        <v>0</v>
      </c>
      <c r="BF196" s="120">
        <f t="shared" si="15"/>
        <v>0</v>
      </c>
      <c r="BG196" s="120">
        <f t="shared" si="16"/>
        <v>0</v>
      </c>
      <c r="BH196" s="120">
        <f t="shared" si="17"/>
        <v>0</v>
      </c>
      <c r="BI196" s="120">
        <f t="shared" si="18"/>
        <v>0</v>
      </c>
      <c r="BJ196" s="17" t="s">
        <v>83</v>
      </c>
      <c r="BK196" s="120">
        <f t="shared" si="19"/>
        <v>0</v>
      </c>
      <c r="BL196" s="17" t="s">
        <v>138</v>
      </c>
      <c r="BM196" s="119" t="s">
        <v>2069</v>
      </c>
    </row>
    <row r="197" spans="2:65" s="1" customFormat="1" ht="24.2" customHeight="1" x14ac:dyDescent="0.25">
      <c r="B197" s="108"/>
      <c r="C197" s="836">
        <v>146</v>
      </c>
      <c r="D197" s="798" t="s">
        <v>133</v>
      </c>
      <c r="E197" s="799" t="s">
        <v>2070</v>
      </c>
      <c r="F197" s="800" t="s">
        <v>2071</v>
      </c>
      <c r="G197" s="801" t="s">
        <v>201</v>
      </c>
      <c r="H197" s="802">
        <v>1</v>
      </c>
      <c r="I197" s="316"/>
      <c r="J197" s="848">
        <f t="shared" si="10"/>
        <v>0</v>
      </c>
      <c r="K197" s="849" t="s">
        <v>3</v>
      </c>
      <c r="L197" s="26"/>
      <c r="M197" s="115" t="s">
        <v>3</v>
      </c>
      <c r="N197" s="116" t="s">
        <v>46</v>
      </c>
      <c r="O197" s="117">
        <v>0</v>
      </c>
      <c r="P197" s="117">
        <f t="shared" si="11"/>
        <v>0</v>
      </c>
      <c r="Q197" s="117">
        <v>0</v>
      </c>
      <c r="R197" s="117">
        <f t="shared" si="12"/>
        <v>0</v>
      </c>
      <c r="S197" s="117">
        <v>0</v>
      </c>
      <c r="T197" s="118">
        <f t="shared" si="13"/>
        <v>0</v>
      </c>
      <c r="AR197" s="119" t="s">
        <v>138</v>
      </c>
      <c r="AT197" s="119" t="s">
        <v>133</v>
      </c>
      <c r="AU197" s="119" t="s">
        <v>152</v>
      </c>
      <c r="AY197" s="17" t="s">
        <v>131</v>
      </c>
      <c r="BE197" s="120">
        <f t="shared" si="14"/>
        <v>0</v>
      </c>
      <c r="BF197" s="120">
        <f t="shared" si="15"/>
        <v>0</v>
      </c>
      <c r="BG197" s="120">
        <f t="shared" si="16"/>
        <v>0</v>
      </c>
      <c r="BH197" s="120">
        <f t="shared" si="17"/>
        <v>0</v>
      </c>
      <c r="BI197" s="120">
        <f t="shared" si="18"/>
        <v>0</v>
      </c>
      <c r="BJ197" s="17" t="s">
        <v>83</v>
      </c>
      <c r="BK197" s="120">
        <f t="shared" si="19"/>
        <v>0</v>
      </c>
      <c r="BL197" s="17" t="s">
        <v>138</v>
      </c>
      <c r="BM197" s="119" t="s">
        <v>2072</v>
      </c>
    </row>
    <row r="198" spans="2:65" s="1" customFormat="1" ht="37.75" customHeight="1" x14ac:dyDescent="0.25">
      <c r="B198" s="108"/>
      <c r="C198" s="798">
        <v>147</v>
      </c>
      <c r="D198" s="798" t="s">
        <v>133</v>
      </c>
      <c r="E198" s="799" t="s">
        <v>2073</v>
      </c>
      <c r="F198" s="800" t="s">
        <v>2074</v>
      </c>
      <c r="G198" s="801" t="s">
        <v>1112</v>
      </c>
      <c r="H198" s="802">
        <v>5</v>
      </c>
      <c r="I198" s="316"/>
      <c r="J198" s="848">
        <f t="shared" si="10"/>
        <v>0</v>
      </c>
      <c r="K198" s="849" t="s">
        <v>3</v>
      </c>
      <c r="L198" s="26"/>
      <c r="M198" s="115" t="s">
        <v>3</v>
      </c>
      <c r="N198" s="116" t="s">
        <v>46</v>
      </c>
      <c r="O198" s="117">
        <v>0</v>
      </c>
      <c r="P198" s="117">
        <f t="shared" si="11"/>
        <v>0</v>
      </c>
      <c r="Q198" s="117">
        <v>0</v>
      </c>
      <c r="R198" s="117">
        <f t="shared" si="12"/>
        <v>0</v>
      </c>
      <c r="S198" s="117">
        <v>0</v>
      </c>
      <c r="T198" s="118">
        <f t="shared" si="13"/>
        <v>0</v>
      </c>
      <c r="AR198" s="119" t="s">
        <v>138</v>
      </c>
      <c r="AT198" s="119" t="s">
        <v>133</v>
      </c>
      <c r="AU198" s="119" t="s">
        <v>152</v>
      </c>
      <c r="AY198" s="17" t="s">
        <v>131</v>
      </c>
      <c r="BE198" s="120">
        <f t="shared" si="14"/>
        <v>0</v>
      </c>
      <c r="BF198" s="120">
        <f t="shared" si="15"/>
        <v>0</v>
      </c>
      <c r="BG198" s="120">
        <f t="shared" si="16"/>
        <v>0</v>
      </c>
      <c r="BH198" s="120">
        <f t="shared" si="17"/>
        <v>0</v>
      </c>
      <c r="BI198" s="120">
        <f t="shared" si="18"/>
        <v>0</v>
      </c>
      <c r="BJ198" s="17" t="s">
        <v>83</v>
      </c>
      <c r="BK198" s="120">
        <f t="shared" si="19"/>
        <v>0</v>
      </c>
      <c r="BL198" s="17" t="s">
        <v>138</v>
      </c>
      <c r="BM198" s="119" t="s">
        <v>2075</v>
      </c>
    </row>
    <row r="199" spans="2:65" s="1" customFormat="1" ht="37.75" customHeight="1" x14ac:dyDescent="0.25">
      <c r="B199" s="108"/>
      <c r="C199" s="836">
        <v>148</v>
      </c>
      <c r="D199" s="798" t="s">
        <v>133</v>
      </c>
      <c r="E199" s="799" t="s">
        <v>2076</v>
      </c>
      <c r="F199" s="800" t="s">
        <v>2077</v>
      </c>
      <c r="G199" s="801" t="s">
        <v>1112</v>
      </c>
      <c r="H199" s="802">
        <v>2</v>
      </c>
      <c r="I199" s="316"/>
      <c r="J199" s="848">
        <f t="shared" si="10"/>
        <v>0</v>
      </c>
      <c r="K199" s="849" t="s">
        <v>3</v>
      </c>
      <c r="L199" s="26"/>
      <c r="M199" s="115" t="s">
        <v>3</v>
      </c>
      <c r="N199" s="116" t="s">
        <v>46</v>
      </c>
      <c r="O199" s="117">
        <v>0</v>
      </c>
      <c r="P199" s="117">
        <f t="shared" si="11"/>
        <v>0</v>
      </c>
      <c r="Q199" s="117">
        <v>0</v>
      </c>
      <c r="R199" s="117">
        <f t="shared" si="12"/>
        <v>0</v>
      </c>
      <c r="S199" s="117">
        <v>0</v>
      </c>
      <c r="T199" s="118">
        <f t="shared" si="13"/>
        <v>0</v>
      </c>
      <c r="AR199" s="119" t="s">
        <v>138</v>
      </c>
      <c r="AT199" s="119" t="s">
        <v>133</v>
      </c>
      <c r="AU199" s="119" t="s">
        <v>152</v>
      </c>
      <c r="AY199" s="17" t="s">
        <v>131</v>
      </c>
      <c r="BE199" s="120">
        <f t="shared" si="14"/>
        <v>0</v>
      </c>
      <c r="BF199" s="120">
        <f t="shared" si="15"/>
        <v>0</v>
      </c>
      <c r="BG199" s="120">
        <f t="shared" si="16"/>
        <v>0</v>
      </c>
      <c r="BH199" s="120">
        <f t="shared" si="17"/>
        <v>0</v>
      </c>
      <c r="BI199" s="120">
        <f t="shared" si="18"/>
        <v>0</v>
      </c>
      <c r="BJ199" s="17" t="s">
        <v>83</v>
      </c>
      <c r="BK199" s="120">
        <f t="shared" si="19"/>
        <v>0</v>
      </c>
      <c r="BL199" s="17" t="s">
        <v>138</v>
      </c>
      <c r="BM199" s="119" t="s">
        <v>2078</v>
      </c>
    </row>
    <row r="200" spans="2:65" s="1" customFormat="1" ht="37.75" customHeight="1" x14ac:dyDescent="0.25">
      <c r="B200" s="108"/>
      <c r="C200" s="798">
        <v>149</v>
      </c>
      <c r="D200" s="798" t="s">
        <v>133</v>
      </c>
      <c r="E200" s="799" t="s">
        <v>2079</v>
      </c>
      <c r="F200" s="800" t="s">
        <v>2080</v>
      </c>
      <c r="G200" s="801" t="s">
        <v>1112</v>
      </c>
      <c r="H200" s="802">
        <v>2</v>
      </c>
      <c r="I200" s="316"/>
      <c r="J200" s="848">
        <f t="shared" si="10"/>
        <v>0</v>
      </c>
      <c r="K200" s="849" t="s">
        <v>3</v>
      </c>
      <c r="L200" s="26"/>
      <c r="M200" s="115" t="s">
        <v>3</v>
      </c>
      <c r="N200" s="116" t="s">
        <v>46</v>
      </c>
      <c r="O200" s="117">
        <v>0</v>
      </c>
      <c r="P200" s="117">
        <f t="shared" si="11"/>
        <v>0</v>
      </c>
      <c r="Q200" s="117">
        <v>0</v>
      </c>
      <c r="R200" s="117">
        <f t="shared" si="12"/>
        <v>0</v>
      </c>
      <c r="S200" s="117">
        <v>0</v>
      </c>
      <c r="T200" s="118">
        <f t="shared" si="13"/>
        <v>0</v>
      </c>
      <c r="AR200" s="119" t="s">
        <v>138</v>
      </c>
      <c r="AT200" s="119" t="s">
        <v>133</v>
      </c>
      <c r="AU200" s="119" t="s">
        <v>152</v>
      </c>
      <c r="AY200" s="17" t="s">
        <v>131</v>
      </c>
      <c r="BE200" s="120">
        <f t="shared" si="14"/>
        <v>0</v>
      </c>
      <c r="BF200" s="120">
        <f t="shared" si="15"/>
        <v>0</v>
      </c>
      <c r="BG200" s="120">
        <f t="shared" si="16"/>
        <v>0</v>
      </c>
      <c r="BH200" s="120">
        <f t="shared" si="17"/>
        <v>0</v>
      </c>
      <c r="BI200" s="120">
        <f t="shared" si="18"/>
        <v>0</v>
      </c>
      <c r="BJ200" s="17" t="s">
        <v>83</v>
      </c>
      <c r="BK200" s="120">
        <f t="shared" si="19"/>
        <v>0</v>
      </c>
      <c r="BL200" s="17" t="s">
        <v>138</v>
      </c>
      <c r="BM200" s="119" t="s">
        <v>2081</v>
      </c>
    </row>
    <row r="201" spans="2:65" s="11" customFormat="1" ht="15.45" x14ac:dyDescent="0.25">
      <c r="B201" s="97"/>
      <c r="C201" s="794"/>
      <c r="D201" s="795" t="s">
        <v>74</v>
      </c>
      <c r="E201" s="796" t="s">
        <v>2082</v>
      </c>
      <c r="F201" s="796" t="s">
        <v>2083</v>
      </c>
      <c r="G201" s="797"/>
      <c r="H201" s="797"/>
      <c r="I201" s="450"/>
      <c r="J201" s="853"/>
      <c r="K201" s="847"/>
      <c r="L201" s="97"/>
      <c r="M201" s="101"/>
      <c r="P201" s="102"/>
      <c r="R201" s="102"/>
      <c r="T201" s="103"/>
      <c r="AR201" s="98"/>
      <c r="AT201" s="104"/>
      <c r="AU201" s="104"/>
      <c r="AY201" s="98"/>
      <c r="BK201" s="105"/>
    </row>
    <row r="202" spans="2:65" s="1" customFormat="1" ht="33" customHeight="1" x14ac:dyDescent="0.25">
      <c r="B202" s="108"/>
      <c r="C202" s="798">
        <v>150</v>
      </c>
      <c r="D202" s="798" t="s">
        <v>133</v>
      </c>
      <c r="E202" s="799" t="s">
        <v>2084</v>
      </c>
      <c r="F202" s="800" t="s">
        <v>2085</v>
      </c>
      <c r="G202" s="801" t="s">
        <v>201</v>
      </c>
      <c r="H202" s="802">
        <v>1</v>
      </c>
      <c r="I202" s="316"/>
      <c r="J202" s="848">
        <f>ROUND(I202*H202,2)</f>
        <v>0</v>
      </c>
      <c r="K202" s="849" t="s">
        <v>3</v>
      </c>
      <c r="L202" s="26"/>
      <c r="M202" s="115" t="s">
        <v>3</v>
      </c>
      <c r="N202" s="116" t="s">
        <v>46</v>
      </c>
      <c r="O202" s="117">
        <v>0</v>
      </c>
      <c r="P202" s="117">
        <f>O202*H202</f>
        <v>0</v>
      </c>
      <c r="Q202" s="117">
        <v>0</v>
      </c>
      <c r="R202" s="117">
        <f>Q202*H202</f>
        <v>0</v>
      </c>
      <c r="S202" s="117">
        <v>0</v>
      </c>
      <c r="T202" s="118">
        <f>S202*H202</f>
        <v>0</v>
      </c>
      <c r="AR202" s="119" t="s">
        <v>138</v>
      </c>
      <c r="AT202" s="119" t="s">
        <v>133</v>
      </c>
      <c r="AU202" s="119" t="s">
        <v>85</v>
      </c>
      <c r="AY202" s="17" t="s">
        <v>131</v>
      </c>
      <c r="BE202" s="120">
        <f>IF(N202="základní",J202,0)</f>
        <v>0</v>
      </c>
      <c r="BF202" s="120">
        <f>IF(N202="snížená",J202,0)</f>
        <v>0</v>
      </c>
      <c r="BG202" s="120">
        <f>IF(N202="zákl. přenesená",J202,0)</f>
        <v>0</v>
      </c>
      <c r="BH202" s="120">
        <f>IF(N202="sníž. přenesená",J202,0)</f>
        <v>0</v>
      </c>
      <c r="BI202" s="120">
        <f>IF(N202="nulová",J202,0)</f>
        <v>0</v>
      </c>
      <c r="BJ202" s="17" t="s">
        <v>83</v>
      </c>
      <c r="BK202" s="120">
        <f>ROUND(I202*H202,2)</f>
        <v>0</v>
      </c>
      <c r="BL202" s="17" t="s">
        <v>138</v>
      </c>
      <c r="BM202" s="119" t="s">
        <v>2086</v>
      </c>
    </row>
    <row r="203" spans="2:65" s="1" customFormat="1" ht="49.25" customHeight="1" x14ac:dyDescent="0.25">
      <c r="B203" s="108"/>
      <c r="C203" s="798">
        <v>151</v>
      </c>
      <c r="D203" s="798" t="s">
        <v>133</v>
      </c>
      <c r="E203" s="799" t="s">
        <v>2087</v>
      </c>
      <c r="F203" s="800" t="s">
        <v>2088</v>
      </c>
      <c r="G203" s="801" t="s">
        <v>201</v>
      </c>
      <c r="H203" s="802">
        <v>1</v>
      </c>
      <c r="I203" s="316"/>
      <c r="J203" s="848">
        <f>ROUND(I203*H203,2)</f>
        <v>0</v>
      </c>
      <c r="K203" s="849" t="s">
        <v>3</v>
      </c>
      <c r="L203" s="26"/>
      <c r="M203" s="115" t="s">
        <v>3</v>
      </c>
      <c r="N203" s="116" t="s">
        <v>46</v>
      </c>
      <c r="O203" s="117">
        <v>0</v>
      </c>
      <c r="P203" s="117">
        <f>O203*H203</f>
        <v>0</v>
      </c>
      <c r="Q203" s="117">
        <v>0</v>
      </c>
      <c r="R203" s="117">
        <f>Q203*H203</f>
        <v>0</v>
      </c>
      <c r="S203" s="117">
        <v>0</v>
      </c>
      <c r="T203" s="118">
        <f>S203*H203</f>
        <v>0</v>
      </c>
      <c r="AR203" s="119" t="s">
        <v>138</v>
      </c>
      <c r="AT203" s="119" t="s">
        <v>133</v>
      </c>
      <c r="AU203" s="119" t="s">
        <v>85</v>
      </c>
      <c r="AY203" s="17" t="s">
        <v>131</v>
      </c>
      <c r="BE203" s="120">
        <f>IF(N203="základní",J203,0)</f>
        <v>0</v>
      </c>
      <c r="BF203" s="120">
        <f>IF(N203="snížená",J203,0)</f>
        <v>0</v>
      </c>
      <c r="BG203" s="120">
        <f>IF(N203="zákl. přenesená",J203,0)</f>
        <v>0</v>
      </c>
      <c r="BH203" s="120">
        <f>IF(N203="sníž. přenesená",J203,0)</f>
        <v>0</v>
      </c>
      <c r="BI203" s="120">
        <f>IF(N203="nulová",J203,0)</f>
        <v>0</v>
      </c>
      <c r="BJ203" s="17" t="s">
        <v>83</v>
      </c>
      <c r="BK203" s="120">
        <f>ROUND(I203*H203,2)</f>
        <v>0</v>
      </c>
      <c r="BL203" s="17" t="s">
        <v>138</v>
      </c>
      <c r="BM203" s="119" t="s">
        <v>2089</v>
      </c>
    </row>
    <row r="204" spans="2:65" s="1" customFormat="1" ht="49.25" customHeight="1" x14ac:dyDescent="0.25">
      <c r="B204" s="108"/>
      <c r="C204" s="798">
        <v>152</v>
      </c>
      <c r="D204" s="798" t="s">
        <v>133</v>
      </c>
      <c r="E204" s="799" t="s">
        <v>2090</v>
      </c>
      <c r="F204" s="800" t="s">
        <v>2091</v>
      </c>
      <c r="G204" s="801" t="s">
        <v>201</v>
      </c>
      <c r="H204" s="802">
        <v>1</v>
      </c>
      <c r="I204" s="316"/>
      <c r="J204" s="848">
        <f>ROUND(I204*H204,2)</f>
        <v>0</v>
      </c>
      <c r="K204" s="849" t="s">
        <v>3</v>
      </c>
      <c r="L204" s="26"/>
      <c r="M204" s="115" t="s">
        <v>3</v>
      </c>
      <c r="N204" s="116" t="s">
        <v>46</v>
      </c>
      <c r="O204" s="117">
        <v>0</v>
      </c>
      <c r="P204" s="117">
        <f>O204*H204</f>
        <v>0</v>
      </c>
      <c r="Q204" s="117">
        <v>0</v>
      </c>
      <c r="R204" s="117">
        <f>Q204*H204</f>
        <v>0</v>
      </c>
      <c r="S204" s="117">
        <v>0</v>
      </c>
      <c r="T204" s="118">
        <f>S204*H204</f>
        <v>0</v>
      </c>
      <c r="AR204" s="119" t="s">
        <v>138</v>
      </c>
      <c r="AT204" s="119" t="s">
        <v>133</v>
      </c>
      <c r="AU204" s="119" t="s">
        <v>85</v>
      </c>
      <c r="AY204" s="17" t="s">
        <v>131</v>
      </c>
      <c r="BE204" s="120">
        <f>IF(N204="základní",J204,0)</f>
        <v>0</v>
      </c>
      <c r="BF204" s="120">
        <f>IF(N204="snížená",J204,0)</f>
        <v>0</v>
      </c>
      <c r="BG204" s="120">
        <f>IF(N204="zákl. přenesená",J204,0)</f>
        <v>0</v>
      </c>
      <c r="BH204" s="120">
        <f>IF(N204="sníž. přenesená",J204,0)</f>
        <v>0</v>
      </c>
      <c r="BI204" s="120">
        <f>IF(N204="nulová",J204,0)</f>
        <v>0</v>
      </c>
      <c r="BJ204" s="17" t="s">
        <v>83</v>
      </c>
      <c r="BK204" s="120">
        <f>ROUND(I204*H204,2)</f>
        <v>0</v>
      </c>
      <c r="BL204" s="17" t="s">
        <v>138</v>
      </c>
      <c r="BM204" s="119" t="s">
        <v>2092</v>
      </c>
    </row>
    <row r="205" spans="2:65" s="1" customFormat="1" ht="55.55" customHeight="1" x14ac:dyDescent="0.25">
      <c r="B205" s="108"/>
      <c r="C205" s="798">
        <v>153</v>
      </c>
      <c r="D205" s="798" t="s">
        <v>133</v>
      </c>
      <c r="E205" s="799" t="s">
        <v>2093</v>
      </c>
      <c r="F205" s="800" t="s">
        <v>2094</v>
      </c>
      <c r="G205" s="801" t="s">
        <v>201</v>
      </c>
      <c r="H205" s="802">
        <v>1</v>
      </c>
      <c r="I205" s="316"/>
      <c r="J205" s="848">
        <f>ROUND(I205*H205,2)</f>
        <v>0</v>
      </c>
      <c r="K205" s="849" t="s">
        <v>3</v>
      </c>
      <c r="L205" s="26"/>
      <c r="M205" s="115" t="s">
        <v>3</v>
      </c>
      <c r="N205" s="116" t="s">
        <v>46</v>
      </c>
      <c r="O205" s="117">
        <v>0</v>
      </c>
      <c r="P205" s="117">
        <f>O205*H205</f>
        <v>0</v>
      </c>
      <c r="Q205" s="117">
        <v>0</v>
      </c>
      <c r="R205" s="117">
        <f>Q205*H205</f>
        <v>0</v>
      </c>
      <c r="S205" s="117">
        <v>0</v>
      </c>
      <c r="T205" s="118">
        <f>S205*H205</f>
        <v>0</v>
      </c>
      <c r="AR205" s="119" t="s">
        <v>138</v>
      </c>
      <c r="AT205" s="119" t="s">
        <v>133</v>
      </c>
      <c r="AU205" s="119" t="s">
        <v>85</v>
      </c>
      <c r="AY205" s="17" t="s">
        <v>131</v>
      </c>
      <c r="BE205" s="120">
        <f>IF(N205="základní",J205,0)</f>
        <v>0</v>
      </c>
      <c r="BF205" s="120">
        <f>IF(N205="snížená",J205,0)</f>
        <v>0</v>
      </c>
      <c r="BG205" s="120">
        <f>IF(N205="zákl. přenesená",J205,0)</f>
        <v>0</v>
      </c>
      <c r="BH205" s="120">
        <f>IF(N205="sníž. přenesená",J205,0)</f>
        <v>0</v>
      </c>
      <c r="BI205" s="120">
        <f>IF(N205="nulová",J205,0)</f>
        <v>0</v>
      </c>
      <c r="BJ205" s="17" t="s">
        <v>83</v>
      </c>
      <c r="BK205" s="120">
        <f>ROUND(I205*H205,2)</f>
        <v>0</v>
      </c>
      <c r="BL205" s="17" t="s">
        <v>138</v>
      </c>
      <c r="BM205" s="119" t="s">
        <v>2095</v>
      </c>
    </row>
    <row r="206" spans="2:65" s="11" customFormat="1" ht="15.45" x14ac:dyDescent="0.25">
      <c r="B206" s="97"/>
      <c r="C206" s="794"/>
      <c r="D206" s="795" t="s">
        <v>74</v>
      </c>
      <c r="E206" s="796" t="s">
        <v>2096</v>
      </c>
      <c r="F206" s="796" t="s">
        <v>2097</v>
      </c>
      <c r="G206" s="797"/>
      <c r="H206" s="797"/>
      <c r="I206" s="450"/>
      <c r="J206" s="853"/>
      <c r="K206" s="847"/>
      <c r="L206" s="97"/>
      <c r="M206" s="101"/>
      <c r="P206" s="102"/>
      <c r="R206" s="102"/>
      <c r="T206" s="103"/>
      <c r="AR206" s="98"/>
      <c r="AT206" s="104"/>
      <c r="AU206" s="104"/>
      <c r="AY206" s="98"/>
      <c r="BK206" s="105"/>
    </row>
    <row r="207" spans="2:65" s="1" customFormat="1" ht="37.75" customHeight="1" x14ac:dyDescent="0.25">
      <c r="B207" s="108"/>
      <c r="C207" s="798">
        <v>154</v>
      </c>
      <c r="D207" s="798" t="s">
        <v>133</v>
      </c>
      <c r="E207" s="799" t="s">
        <v>2098</v>
      </c>
      <c r="F207" s="800" t="s">
        <v>2099</v>
      </c>
      <c r="G207" s="801" t="s">
        <v>201</v>
      </c>
      <c r="H207" s="802">
        <v>1</v>
      </c>
      <c r="I207" s="316"/>
      <c r="J207" s="848">
        <f>ROUND(I207*H207,2)</f>
        <v>0</v>
      </c>
      <c r="K207" s="849" t="s">
        <v>3</v>
      </c>
      <c r="L207" s="26"/>
      <c r="M207" s="115" t="s">
        <v>3</v>
      </c>
      <c r="N207" s="116" t="s">
        <v>46</v>
      </c>
      <c r="O207" s="117">
        <v>0</v>
      </c>
      <c r="P207" s="117">
        <f>O207*H207</f>
        <v>0</v>
      </c>
      <c r="Q207" s="117">
        <v>0</v>
      </c>
      <c r="R207" s="117">
        <f>Q207*H207</f>
        <v>0</v>
      </c>
      <c r="S207" s="117">
        <v>0</v>
      </c>
      <c r="T207" s="118">
        <f>S207*H207</f>
        <v>0</v>
      </c>
      <c r="AR207" s="119" t="s">
        <v>138</v>
      </c>
      <c r="AT207" s="119" t="s">
        <v>133</v>
      </c>
      <c r="AU207" s="119" t="s">
        <v>85</v>
      </c>
      <c r="AY207" s="17" t="s">
        <v>131</v>
      </c>
      <c r="BE207" s="120">
        <f>IF(N207="základní",J207,0)</f>
        <v>0</v>
      </c>
      <c r="BF207" s="120">
        <f>IF(N207="snížená",J207,0)</f>
        <v>0</v>
      </c>
      <c r="BG207" s="120">
        <f>IF(N207="zákl. přenesená",J207,0)</f>
        <v>0</v>
      </c>
      <c r="BH207" s="120">
        <f>IF(N207="sníž. přenesená",J207,0)</f>
        <v>0</v>
      </c>
      <c r="BI207" s="120">
        <f>IF(N207="nulová",J207,0)</f>
        <v>0</v>
      </c>
      <c r="BJ207" s="17" t="s">
        <v>83</v>
      </c>
      <c r="BK207" s="120">
        <f>ROUND(I207*H207,2)</f>
        <v>0</v>
      </c>
      <c r="BL207" s="17" t="s">
        <v>138</v>
      </c>
      <c r="BM207" s="119" t="s">
        <v>2100</v>
      </c>
    </row>
    <row r="208" spans="2:65" s="1" customFormat="1" ht="49.25" customHeight="1" x14ac:dyDescent="0.25">
      <c r="B208" s="108"/>
      <c r="C208" s="798">
        <v>155</v>
      </c>
      <c r="D208" s="798" t="s">
        <v>133</v>
      </c>
      <c r="E208" s="799" t="s">
        <v>2101</v>
      </c>
      <c r="F208" s="800" t="s">
        <v>2102</v>
      </c>
      <c r="G208" s="801" t="s">
        <v>201</v>
      </c>
      <c r="H208" s="802">
        <v>1</v>
      </c>
      <c r="I208" s="316"/>
      <c r="J208" s="848">
        <f>ROUND(I208*H208,2)</f>
        <v>0</v>
      </c>
      <c r="K208" s="849" t="s">
        <v>3</v>
      </c>
      <c r="L208" s="26"/>
      <c r="M208" s="115" t="s">
        <v>3</v>
      </c>
      <c r="N208" s="116" t="s">
        <v>46</v>
      </c>
      <c r="O208" s="117">
        <v>0</v>
      </c>
      <c r="P208" s="117">
        <f>O208*H208</f>
        <v>0</v>
      </c>
      <c r="Q208" s="117">
        <v>0</v>
      </c>
      <c r="R208" s="117">
        <f>Q208*H208</f>
        <v>0</v>
      </c>
      <c r="S208" s="117">
        <v>0</v>
      </c>
      <c r="T208" s="118">
        <f>S208*H208</f>
        <v>0</v>
      </c>
      <c r="AR208" s="119" t="s">
        <v>138</v>
      </c>
      <c r="AT208" s="119" t="s">
        <v>133</v>
      </c>
      <c r="AU208" s="119" t="s">
        <v>85</v>
      </c>
      <c r="AY208" s="17" t="s">
        <v>131</v>
      </c>
      <c r="BE208" s="120">
        <f>IF(N208="základní",J208,0)</f>
        <v>0</v>
      </c>
      <c r="BF208" s="120">
        <f>IF(N208="snížená",J208,0)</f>
        <v>0</v>
      </c>
      <c r="BG208" s="120">
        <f>IF(N208="zákl. přenesená",J208,0)</f>
        <v>0</v>
      </c>
      <c r="BH208" s="120">
        <f>IF(N208="sníž. přenesená",J208,0)</f>
        <v>0</v>
      </c>
      <c r="BI208" s="120">
        <f>IF(N208="nulová",J208,0)</f>
        <v>0</v>
      </c>
      <c r="BJ208" s="17" t="s">
        <v>83</v>
      </c>
      <c r="BK208" s="120">
        <f>ROUND(I208*H208,2)</f>
        <v>0</v>
      </c>
      <c r="BL208" s="17" t="s">
        <v>138</v>
      </c>
      <c r="BM208" s="119" t="s">
        <v>2103</v>
      </c>
    </row>
    <row r="209" spans="2:65" s="11" customFormat="1" ht="22.95" customHeight="1" x14ac:dyDescent="0.3">
      <c r="B209" s="97"/>
      <c r="C209" s="837"/>
      <c r="D209" s="838" t="s">
        <v>74</v>
      </c>
      <c r="E209" s="839" t="s">
        <v>2104</v>
      </c>
      <c r="F209" s="839" t="s">
        <v>485</v>
      </c>
      <c r="G209" s="840"/>
      <c r="H209" s="840"/>
      <c r="I209" s="298"/>
      <c r="J209" s="860">
        <f>SUM(J210:J210)</f>
        <v>0</v>
      </c>
      <c r="K209" s="861"/>
      <c r="L209" s="97"/>
      <c r="M209" s="101"/>
      <c r="P209" s="102">
        <f>SUM(P210:P210)</f>
        <v>0</v>
      </c>
      <c r="R209" s="102">
        <f>SUM(R210:R210)</f>
        <v>0</v>
      </c>
      <c r="T209" s="103">
        <f>SUM(T210:T210)</f>
        <v>0</v>
      </c>
      <c r="AR209" s="98" t="s">
        <v>171</v>
      </c>
      <c r="AT209" s="104" t="s">
        <v>74</v>
      </c>
      <c r="AU209" s="104" t="s">
        <v>83</v>
      </c>
      <c r="AY209" s="98" t="s">
        <v>131</v>
      </c>
      <c r="BK209" s="105">
        <f>SUM(BK210:BK210)</f>
        <v>0</v>
      </c>
    </row>
    <row r="210" spans="2:65" s="1" customFormat="1" ht="112.25" x14ac:dyDescent="0.25">
      <c r="B210" s="108"/>
      <c r="C210" s="798">
        <v>156</v>
      </c>
      <c r="D210" s="798"/>
      <c r="E210" s="799"/>
      <c r="F210" s="800" t="s">
        <v>2105</v>
      </c>
      <c r="G210" s="801" t="s">
        <v>201</v>
      </c>
      <c r="H210" s="802">
        <v>1</v>
      </c>
      <c r="I210" s="316"/>
      <c r="J210" s="848">
        <f>ROUND(I210*H210,2)</f>
        <v>0</v>
      </c>
      <c r="K210" s="849" t="s">
        <v>3</v>
      </c>
      <c r="L210" s="26"/>
      <c r="M210" s="115" t="s">
        <v>3</v>
      </c>
      <c r="N210" s="116" t="s">
        <v>46</v>
      </c>
      <c r="O210" s="117">
        <v>0</v>
      </c>
      <c r="P210" s="117">
        <f>O210*H210</f>
        <v>0</v>
      </c>
      <c r="Q210" s="117">
        <v>0</v>
      </c>
      <c r="R210" s="117">
        <f>Q210*H210</f>
        <v>0</v>
      </c>
      <c r="S210" s="117">
        <v>0</v>
      </c>
      <c r="T210" s="118">
        <f>S210*H210</f>
        <v>0</v>
      </c>
      <c r="AR210" s="119" t="s">
        <v>138</v>
      </c>
      <c r="AT210" s="119" t="s">
        <v>133</v>
      </c>
      <c r="AU210" s="119" t="s">
        <v>85</v>
      </c>
      <c r="AY210" s="17" t="s">
        <v>131</v>
      </c>
      <c r="BE210" s="120">
        <f>IF(N210="základní",J210,0)</f>
        <v>0</v>
      </c>
      <c r="BF210" s="120">
        <f>IF(N210="snížená",J210,0)</f>
        <v>0</v>
      </c>
      <c r="BG210" s="120">
        <f>IF(N210="zákl. přenesená",J210,0)</f>
        <v>0</v>
      </c>
      <c r="BH210" s="120">
        <f>IF(N210="sníž. přenesená",J210,0)</f>
        <v>0</v>
      </c>
      <c r="BI210" s="120">
        <f>IF(N210="nulová",J210,0)</f>
        <v>0</v>
      </c>
      <c r="BJ210" s="17" t="s">
        <v>83</v>
      </c>
      <c r="BK210" s="120">
        <f>ROUND(I210*H210,2)</f>
        <v>0</v>
      </c>
      <c r="BL210" s="17" t="s">
        <v>138</v>
      </c>
      <c r="BM210" s="119" t="s">
        <v>2089</v>
      </c>
    </row>
    <row r="211" spans="2:65" s="11" customFormat="1" ht="22.95" customHeight="1" x14ac:dyDescent="0.3">
      <c r="B211" s="97"/>
      <c r="C211" s="837"/>
      <c r="D211" s="838" t="s">
        <v>74</v>
      </c>
      <c r="E211" s="839" t="s">
        <v>2106</v>
      </c>
      <c r="F211" s="839" t="s">
        <v>487</v>
      </c>
      <c r="G211" s="840"/>
      <c r="H211" s="840"/>
      <c r="I211" s="298"/>
      <c r="J211" s="860">
        <f>SUM(J212:J212)</f>
        <v>0</v>
      </c>
      <c r="K211" s="861"/>
      <c r="L211" s="97"/>
      <c r="M211" s="101"/>
      <c r="P211" s="102" t="e">
        <f>SUM(P212:P212)</f>
        <v>#VALUE!</v>
      </c>
      <c r="R211" s="102" t="e">
        <f>SUM(R212:R212)</f>
        <v>#VALUE!</v>
      </c>
      <c r="T211" s="103" t="e">
        <f>SUM(T212:T212)</f>
        <v>#VALUE!</v>
      </c>
      <c r="AR211" s="98" t="s">
        <v>171</v>
      </c>
      <c r="AT211" s="104" t="s">
        <v>74</v>
      </c>
      <c r="AU211" s="104" t="s">
        <v>83</v>
      </c>
      <c r="AY211" s="98" t="s">
        <v>131</v>
      </c>
      <c r="BK211" s="105" t="e">
        <f>SUM(BK212:BK212)</f>
        <v>#VALUE!</v>
      </c>
    </row>
    <row r="212" spans="2:65" s="1" customFormat="1" ht="101" x14ac:dyDescent="0.25">
      <c r="B212" s="108"/>
      <c r="C212" s="798">
        <v>157</v>
      </c>
      <c r="D212" s="798"/>
      <c r="E212" s="799"/>
      <c r="F212" s="800" t="s">
        <v>2107</v>
      </c>
      <c r="G212" s="802" t="s">
        <v>201</v>
      </c>
      <c r="H212" s="802">
        <v>1</v>
      </c>
      <c r="I212" s="114"/>
      <c r="J212" s="848">
        <f>ROUND(I212*H212,2)</f>
        <v>0</v>
      </c>
      <c r="K212" s="849" t="s">
        <v>3</v>
      </c>
      <c r="L212" s="26"/>
      <c r="M212" s="115" t="s">
        <v>3</v>
      </c>
      <c r="N212" s="116" t="s">
        <v>46</v>
      </c>
      <c r="O212" s="117">
        <v>0</v>
      </c>
      <c r="P212" s="117" t="e">
        <f>O212*G212</f>
        <v>#VALUE!</v>
      </c>
      <c r="Q212" s="117">
        <v>0</v>
      </c>
      <c r="R212" s="117" t="e">
        <f>Q212*G212</f>
        <v>#VALUE!</v>
      </c>
      <c r="S212" s="117">
        <v>0</v>
      </c>
      <c r="T212" s="118" t="e">
        <f>S212*G212</f>
        <v>#VALUE!</v>
      </c>
      <c r="AR212" s="119" t="s">
        <v>138</v>
      </c>
      <c r="AT212" s="119" t="s">
        <v>133</v>
      </c>
      <c r="AU212" s="119" t="s">
        <v>85</v>
      </c>
      <c r="AY212" s="17" t="s">
        <v>131</v>
      </c>
      <c r="BE212" s="120">
        <f>IF(N212="základní",J212,0)</f>
        <v>0</v>
      </c>
      <c r="BF212" s="120">
        <f>IF(N212="snížená",J212,0)</f>
        <v>0</v>
      </c>
      <c r="BG212" s="120">
        <f>IF(N212="zákl. přenesená",J212,0)</f>
        <v>0</v>
      </c>
      <c r="BH212" s="120">
        <f>IF(N212="sníž. přenesená",J212,0)</f>
        <v>0</v>
      </c>
      <c r="BI212" s="120">
        <f>IF(N212="nulová",J212,0)</f>
        <v>0</v>
      </c>
      <c r="BJ212" s="17" t="s">
        <v>83</v>
      </c>
      <c r="BK212" s="120" t="e">
        <f>ROUND(I212*G212,2)</f>
        <v>#VALUE!</v>
      </c>
      <c r="BL212" s="17" t="s">
        <v>138</v>
      </c>
      <c r="BM212" s="119" t="s">
        <v>2100</v>
      </c>
    </row>
    <row r="213" spans="2:65" s="11" customFormat="1" ht="22.95" customHeight="1" x14ac:dyDescent="0.3">
      <c r="B213" s="97"/>
      <c r="C213" s="837"/>
      <c r="D213" s="838" t="s">
        <v>74</v>
      </c>
      <c r="E213" s="839" t="s">
        <v>2108</v>
      </c>
      <c r="F213" s="839" t="s">
        <v>2109</v>
      </c>
      <c r="G213" s="840"/>
      <c r="H213" s="840"/>
      <c r="I213" s="298"/>
      <c r="J213" s="860">
        <f>SUM(J214:J217)</f>
        <v>0</v>
      </c>
      <c r="K213" s="861"/>
      <c r="L213" s="97"/>
      <c r="M213" s="101"/>
      <c r="P213" s="102">
        <f>SUM(P214:P217)</f>
        <v>0</v>
      </c>
      <c r="R213" s="102">
        <f>SUM(R214:R217)</f>
        <v>0</v>
      </c>
      <c r="T213" s="103">
        <f>SUM(T214:T217)</f>
        <v>0</v>
      </c>
      <c r="AR213" s="98" t="s">
        <v>171</v>
      </c>
      <c r="AT213" s="104" t="s">
        <v>74</v>
      </c>
      <c r="AU213" s="104" t="s">
        <v>83</v>
      </c>
      <c r="AY213" s="98" t="s">
        <v>131</v>
      </c>
      <c r="BK213" s="105">
        <f>SUM(BK214:BK217)</f>
        <v>0</v>
      </c>
    </row>
    <row r="214" spans="2:65" s="1" customFormat="1" ht="16.5" customHeight="1" x14ac:dyDescent="0.25">
      <c r="B214" s="108"/>
      <c r="C214" s="798">
        <v>158</v>
      </c>
      <c r="D214" s="798" t="s">
        <v>133</v>
      </c>
      <c r="E214" s="799" t="s">
        <v>2110</v>
      </c>
      <c r="F214" s="800" t="s">
        <v>2111</v>
      </c>
      <c r="G214" s="801" t="s">
        <v>201</v>
      </c>
      <c r="H214" s="802">
        <v>1</v>
      </c>
      <c r="I214" s="114"/>
      <c r="J214" s="848">
        <f>ROUND(I214*H214,2)</f>
        <v>0</v>
      </c>
      <c r="K214" s="849" t="s">
        <v>137</v>
      </c>
      <c r="L214" s="26"/>
      <c r="M214" s="115" t="s">
        <v>3</v>
      </c>
      <c r="N214" s="116" t="s">
        <v>46</v>
      </c>
      <c r="O214" s="117">
        <v>0</v>
      </c>
      <c r="P214" s="117">
        <f>O214*H214</f>
        <v>0</v>
      </c>
      <c r="Q214" s="117">
        <v>0</v>
      </c>
      <c r="R214" s="117">
        <f>Q214*H214</f>
        <v>0</v>
      </c>
      <c r="S214" s="117">
        <v>0</v>
      </c>
      <c r="T214" s="118">
        <f>S214*H214</f>
        <v>0</v>
      </c>
      <c r="AR214" s="119" t="s">
        <v>1843</v>
      </c>
      <c r="AT214" s="119" t="s">
        <v>133</v>
      </c>
      <c r="AU214" s="119" t="s">
        <v>85</v>
      </c>
      <c r="AY214" s="17" t="s">
        <v>131</v>
      </c>
      <c r="BE214" s="120">
        <f>IF(N214="základní",J214,0)</f>
        <v>0</v>
      </c>
      <c r="BF214" s="120">
        <f>IF(N214="snížená",J214,0)</f>
        <v>0</v>
      </c>
      <c r="BG214" s="120">
        <f>IF(N214="zákl. přenesená",J214,0)</f>
        <v>0</v>
      </c>
      <c r="BH214" s="120">
        <f>IF(N214="sníž. přenesená",J214,0)</f>
        <v>0</v>
      </c>
      <c r="BI214" s="120">
        <f>IF(N214="nulová",J214,0)</f>
        <v>0</v>
      </c>
      <c r="BJ214" s="17" t="s">
        <v>83</v>
      </c>
      <c r="BK214" s="120">
        <f>ROUND(I214*H214,2)</f>
        <v>0</v>
      </c>
      <c r="BL214" s="17" t="s">
        <v>1843</v>
      </c>
      <c r="BM214" s="119" t="s">
        <v>2112</v>
      </c>
    </row>
    <row r="215" spans="2:65" s="1" customFormat="1" x14ac:dyDescent="0.25">
      <c r="B215" s="26"/>
      <c r="C215" s="803"/>
      <c r="D215" s="804" t="s">
        <v>140</v>
      </c>
      <c r="E215" s="803"/>
      <c r="F215" s="805" t="s">
        <v>2113</v>
      </c>
      <c r="G215" s="803"/>
      <c r="H215" s="803"/>
      <c r="I215" s="293"/>
      <c r="J215" s="803"/>
      <c r="K215" s="850"/>
      <c r="L215" s="26"/>
      <c r="M215" s="123"/>
      <c r="T215" s="39"/>
      <c r="AT215" s="17" t="s">
        <v>140</v>
      </c>
      <c r="AU215" s="17" t="s">
        <v>85</v>
      </c>
    </row>
    <row r="216" spans="2:65" s="12" customFormat="1" ht="20.6" x14ac:dyDescent="0.25">
      <c r="B216" s="124"/>
      <c r="C216" s="806"/>
      <c r="D216" s="807" t="s">
        <v>142</v>
      </c>
      <c r="E216" s="808" t="s">
        <v>3</v>
      </c>
      <c r="F216" s="809" t="s">
        <v>2114</v>
      </c>
      <c r="G216" s="806"/>
      <c r="H216" s="808" t="s">
        <v>3</v>
      </c>
      <c r="I216" s="294"/>
      <c r="J216" s="806"/>
      <c r="K216" s="851"/>
      <c r="L216" s="124"/>
      <c r="M216" s="128"/>
      <c r="T216" s="129"/>
      <c r="AT216" s="126" t="s">
        <v>142</v>
      </c>
      <c r="AU216" s="126" t="s">
        <v>85</v>
      </c>
      <c r="AV216" s="12" t="s">
        <v>83</v>
      </c>
      <c r="AW216" s="12" t="s">
        <v>37</v>
      </c>
      <c r="AX216" s="12" t="s">
        <v>75</v>
      </c>
      <c r="AY216" s="126" t="s">
        <v>131</v>
      </c>
    </row>
    <row r="217" spans="2:65" s="13" customFormat="1" x14ac:dyDescent="0.25">
      <c r="B217" s="130"/>
      <c r="C217" s="810"/>
      <c r="D217" s="807" t="s">
        <v>142</v>
      </c>
      <c r="E217" s="811" t="s">
        <v>3</v>
      </c>
      <c r="F217" s="812" t="s">
        <v>83</v>
      </c>
      <c r="G217" s="810"/>
      <c r="H217" s="813">
        <v>1</v>
      </c>
      <c r="I217" s="295"/>
      <c r="J217" s="810"/>
      <c r="K217" s="852"/>
      <c r="L217" s="130"/>
      <c r="M217" s="134"/>
      <c r="T217" s="135"/>
      <c r="AT217" s="131" t="s">
        <v>142</v>
      </c>
      <c r="AU217" s="131" t="s">
        <v>85</v>
      </c>
      <c r="AV217" s="13" t="s">
        <v>85</v>
      </c>
      <c r="AW217" s="13" t="s">
        <v>37</v>
      </c>
      <c r="AX217" s="13" t="s">
        <v>83</v>
      </c>
      <c r="AY217" s="131" t="s">
        <v>131</v>
      </c>
    </row>
    <row r="218" spans="2:65" s="11" customFormat="1" ht="22.95" customHeight="1" x14ac:dyDescent="0.3">
      <c r="B218" s="97"/>
      <c r="C218" s="824"/>
      <c r="D218" s="825" t="s">
        <v>74</v>
      </c>
      <c r="E218" s="826" t="s">
        <v>2115</v>
      </c>
      <c r="F218" s="826" t="s">
        <v>1555</v>
      </c>
      <c r="G218" s="827"/>
      <c r="H218" s="827"/>
      <c r="I218" s="297"/>
      <c r="J218" s="857">
        <f>SUM(J219:J288)</f>
        <v>0</v>
      </c>
      <c r="K218" s="858"/>
      <c r="L218" s="97"/>
      <c r="M218" s="101"/>
      <c r="P218" s="102">
        <f>SUM(P228:P288)</f>
        <v>0</v>
      </c>
      <c r="R218" s="102">
        <f>SUM(R228:R288)</f>
        <v>0</v>
      </c>
      <c r="T218" s="103">
        <f>SUM(T228:T288)</f>
        <v>0</v>
      </c>
      <c r="AR218" s="98" t="s">
        <v>171</v>
      </c>
      <c r="AT218" s="104" t="s">
        <v>74</v>
      </c>
      <c r="AU218" s="104" t="s">
        <v>83</v>
      </c>
      <c r="AY218" s="98" t="s">
        <v>131</v>
      </c>
      <c r="BK218" s="105">
        <f>SUM(BK228:BK288)</f>
        <v>0</v>
      </c>
    </row>
    <row r="219" spans="2:65" s="11" customFormat="1" ht="15.45" x14ac:dyDescent="0.25">
      <c r="B219" s="97"/>
      <c r="C219" s="794"/>
      <c r="D219" s="795" t="s">
        <v>74</v>
      </c>
      <c r="E219" s="796" t="s">
        <v>2116</v>
      </c>
      <c r="F219" s="796" t="s">
        <v>1801</v>
      </c>
      <c r="G219" s="797"/>
      <c r="H219" s="797"/>
      <c r="I219" s="292"/>
      <c r="J219" s="846"/>
      <c r="K219" s="847"/>
      <c r="L219" s="97"/>
      <c r="M219" s="101"/>
      <c r="P219" s="102"/>
      <c r="R219" s="102"/>
      <c r="T219" s="103"/>
      <c r="AR219" s="98"/>
      <c r="AT219" s="104"/>
      <c r="AU219" s="104"/>
      <c r="AY219" s="98"/>
      <c r="BK219" s="105"/>
    </row>
    <row r="220" spans="2:65" s="1" customFormat="1" ht="30.9" x14ac:dyDescent="0.25">
      <c r="B220" s="108"/>
      <c r="C220" s="798"/>
      <c r="D220" s="798"/>
      <c r="E220" s="834"/>
      <c r="F220" s="816" t="s">
        <v>2117</v>
      </c>
      <c r="G220" s="801"/>
      <c r="H220" s="802"/>
      <c r="I220" s="114"/>
      <c r="J220" s="848"/>
      <c r="K220" s="849"/>
      <c r="L220" s="26"/>
      <c r="M220" s="115"/>
      <c r="N220" s="116"/>
      <c r="O220" s="117"/>
      <c r="P220" s="117"/>
      <c r="Q220" s="117"/>
      <c r="R220" s="117"/>
      <c r="S220" s="117"/>
      <c r="T220" s="118"/>
      <c r="AR220" s="119"/>
      <c r="AT220" s="119"/>
      <c r="AU220" s="119"/>
      <c r="AY220" s="17"/>
      <c r="BE220" s="120"/>
      <c r="BF220" s="120"/>
      <c r="BG220" s="120"/>
      <c r="BH220" s="120"/>
      <c r="BI220" s="120"/>
      <c r="BJ220" s="17"/>
      <c r="BK220" s="120"/>
      <c r="BL220" s="17"/>
      <c r="BM220" s="119"/>
    </row>
    <row r="221" spans="2:65" s="1" customFormat="1" ht="33.700000000000003" x14ac:dyDescent="0.25">
      <c r="B221" s="108"/>
      <c r="C221" s="798">
        <v>159</v>
      </c>
      <c r="D221" s="798"/>
      <c r="E221" s="799"/>
      <c r="F221" s="800" t="s">
        <v>2118</v>
      </c>
      <c r="G221" s="801" t="s">
        <v>201</v>
      </c>
      <c r="H221" s="802">
        <v>1</v>
      </c>
      <c r="I221" s="316"/>
      <c r="J221" s="848">
        <f t="shared" ref="J221:J231" si="20">ROUND(I221*H221,2)</f>
        <v>0</v>
      </c>
      <c r="K221" s="849"/>
      <c r="L221" s="26"/>
      <c r="M221" s="115"/>
      <c r="N221" s="116"/>
      <c r="O221" s="117"/>
      <c r="P221" s="117"/>
      <c r="Q221" s="117"/>
      <c r="R221" s="117"/>
      <c r="S221" s="117"/>
      <c r="T221" s="118"/>
      <c r="AR221" s="119"/>
      <c r="AT221" s="119"/>
      <c r="AU221" s="119"/>
      <c r="AY221" s="17"/>
      <c r="BE221" s="120"/>
      <c r="BF221" s="120"/>
      <c r="BG221" s="120"/>
      <c r="BH221" s="120"/>
      <c r="BI221" s="120"/>
      <c r="BJ221" s="17"/>
      <c r="BK221" s="120"/>
      <c r="BL221" s="17"/>
      <c r="BM221" s="119"/>
    </row>
    <row r="222" spans="2:65" s="1" customFormat="1" ht="78.55" x14ac:dyDescent="0.25">
      <c r="B222" s="108"/>
      <c r="C222" s="798">
        <v>160</v>
      </c>
      <c r="D222" s="798"/>
      <c r="E222" s="799"/>
      <c r="F222" s="800" t="s">
        <v>2119</v>
      </c>
      <c r="G222" s="801" t="s">
        <v>201</v>
      </c>
      <c r="H222" s="802">
        <v>1</v>
      </c>
      <c r="I222" s="316"/>
      <c r="J222" s="848">
        <f t="shared" si="20"/>
        <v>0</v>
      </c>
      <c r="K222" s="849"/>
      <c r="L222" s="26"/>
      <c r="M222" s="115"/>
      <c r="N222" s="116"/>
      <c r="O222" s="117"/>
      <c r="P222" s="117"/>
      <c r="Q222" s="117"/>
      <c r="R222" s="117"/>
      <c r="S222" s="117"/>
      <c r="T222" s="118"/>
      <c r="AR222" s="119"/>
      <c r="AT222" s="119"/>
      <c r="AU222" s="119"/>
      <c r="AY222" s="17"/>
      <c r="BE222" s="120"/>
      <c r="BF222" s="120"/>
      <c r="BG222" s="120"/>
      <c r="BH222" s="120"/>
      <c r="BI222" s="120"/>
      <c r="BJ222" s="17"/>
      <c r="BK222" s="120"/>
      <c r="BL222" s="17"/>
      <c r="BM222" s="119"/>
    </row>
    <row r="223" spans="2:65" s="1" customFormat="1" ht="67.349999999999994" x14ac:dyDescent="0.25">
      <c r="B223" s="108"/>
      <c r="C223" s="798">
        <v>161</v>
      </c>
      <c r="D223" s="798"/>
      <c r="E223" s="799"/>
      <c r="F223" s="800" t="s">
        <v>2120</v>
      </c>
      <c r="G223" s="801" t="s">
        <v>201</v>
      </c>
      <c r="H223" s="802">
        <v>1</v>
      </c>
      <c r="I223" s="316"/>
      <c r="J223" s="848">
        <f t="shared" si="20"/>
        <v>0</v>
      </c>
      <c r="K223" s="849"/>
      <c r="L223" s="26"/>
      <c r="M223" s="115"/>
      <c r="N223" s="116"/>
      <c r="O223" s="117"/>
      <c r="P223" s="117"/>
      <c r="Q223" s="117"/>
      <c r="R223" s="117"/>
      <c r="S223" s="117"/>
      <c r="T223" s="118"/>
      <c r="AR223" s="119"/>
      <c r="AT223" s="119"/>
      <c r="AU223" s="119"/>
      <c r="AY223" s="17"/>
      <c r="BE223" s="120"/>
      <c r="BF223" s="120"/>
      <c r="BG223" s="120"/>
      <c r="BH223" s="120"/>
      <c r="BI223" s="120"/>
      <c r="BJ223" s="17"/>
      <c r="BK223" s="120"/>
      <c r="BL223" s="17"/>
      <c r="BM223" s="119"/>
    </row>
    <row r="224" spans="2:65" s="1" customFormat="1" ht="78.55" x14ac:dyDescent="0.25">
      <c r="B224" s="108"/>
      <c r="C224" s="798">
        <v>162</v>
      </c>
      <c r="D224" s="798"/>
      <c r="E224" s="799"/>
      <c r="F224" s="800" t="s">
        <v>2121</v>
      </c>
      <c r="G224" s="801" t="s">
        <v>1112</v>
      </c>
      <c r="H224" s="802">
        <v>1</v>
      </c>
      <c r="I224" s="316"/>
      <c r="J224" s="848">
        <f t="shared" si="20"/>
        <v>0</v>
      </c>
      <c r="K224" s="849"/>
      <c r="L224" s="26"/>
      <c r="M224" s="115"/>
      <c r="N224" s="116"/>
      <c r="O224" s="117"/>
      <c r="P224" s="117"/>
      <c r="Q224" s="117"/>
      <c r="R224" s="117"/>
      <c r="S224" s="117"/>
      <c r="T224" s="118"/>
      <c r="AR224" s="119"/>
      <c r="AT224" s="119"/>
      <c r="AU224" s="119"/>
      <c r="AY224" s="17"/>
      <c r="BE224" s="120"/>
      <c r="BF224" s="120"/>
      <c r="BG224" s="120"/>
      <c r="BH224" s="120"/>
      <c r="BI224" s="120"/>
      <c r="BJ224" s="17"/>
      <c r="BK224" s="120"/>
      <c r="BL224" s="17"/>
      <c r="BM224" s="119"/>
    </row>
    <row r="225" spans="2:65" s="1" customFormat="1" ht="33.700000000000003" x14ac:dyDescent="0.25">
      <c r="B225" s="108"/>
      <c r="C225" s="798">
        <v>163</v>
      </c>
      <c r="D225" s="798"/>
      <c r="E225" s="799"/>
      <c r="F225" s="800" t="s">
        <v>2122</v>
      </c>
      <c r="G225" s="801" t="s">
        <v>201</v>
      </c>
      <c r="H225" s="817">
        <v>0</v>
      </c>
      <c r="I225" s="316"/>
      <c r="J225" s="848">
        <f t="shared" si="20"/>
        <v>0</v>
      </c>
      <c r="K225" s="849"/>
      <c r="L225" s="26"/>
      <c r="M225" s="115"/>
      <c r="N225" s="116"/>
      <c r="O225" s="117"/>
      <c r="P225" s="117"/>
      <c r="Q225" s="117"/>
      <c r="R225" s="117"/>
      <c r="S225" s="117"/>
      <c r="T225" s="118"/>
      <c r="AR225" s="119"/>
      <c r="AT225" s="119"/>
      <c r="AU225" s="119"/>
      <c r="AY225" s="17"/>
      <c r="BE225" s="120"/>
      <c r="BF225" s="120"/>
      <c r="BG225" s="120"/>
      <c r="BH225" s="120"/>
      <c r="BI225" s="120"/>
      <c r="BJ225" s="17"/>
      <c r="BK225" s="120"/>
      <c r="BL225" s="17"/>
      <c r="BM225" s="119"/>
    </row>
    <row r="226" spans="2:65" s="1" customFormat="1" ht="33.700000000000003" x14ac:dyDescent="0.25">
      <c r="B226" s="108"/>
      <c r="C226" s="798">
        <v>164</v>
      </c>
      <c r="D226" s="798"/>
      <c r="E226" s="799"/>
      <c r="F226" s="800" t="s">
        <v>2123</v>
      </c>
      <c r="G226" s="801" t="s">
        <v>201</v>
      </c>
      <c r="H226" s="817">
        <v>0</v>
      </c>
      <c r="I226" s="316"/>
      <c r="J226" s="848">
        <f t="shared" si="20"/>
        <v>0</v>
      </c>
      <c r="K226" s="849"/>
      <c r="L226" s="26"/>
      <c r="M226" s="115"/>
      <c r="N226" s="116"/>
      <c r="O226" s="117"/>
      <c r="P226" s="117"/>
      <c r="Q226" s="117"/>
      <c r="R226" s="117"/>
      <c r="S226" s="117"/>
      <c r="T226" s="118"/>
      <c r="AR226" s="119"/>
      <c r="AT226" s="119"/>
      <c r="AU226" s="119"/>
      <c r="AY226" s="17"/>
      <c r="BE226" s="120"/>
      <c r="BF226" s="120"/>
      <c r="BG226" s="120"/>
      <c r="BH226" s="120"/>
      <c r="BI226" s="120"/>
      <c r="BJ226" s="17"/>
      <c r="BK226" s="120"/>
      <c r="BL226" s="17"/>
      <c r="BM226" s="119"/>
    </row>
    <row r="227" spans="2:65" s="11" customFormat="1" ht="15.45" x14ac:dyDescent="0.25">
      <c r="B227" s="97"/>
      <c r="C227" s="794"/>
      <c r="D227" s="795" t="s">
        <v>74</v>
      </c>
      <c r="E227" s="796" t="s">
        <v>2124</v>
      </c>
      <c r="F227" s="796" t="s">
        <v>1802</v>
      </c>
      <c r="G227" s="797"/>
      <c r="H227" s="797"/>
      <c r="I227" s="450"/>
      <c r="J227" s="853"/>
      <c r="K227" s="847"/>
      <c r="L227" s="97"/>
      <c r="M227" s="101"/>
      <c r="P227" s="102"/>
      <c r="R227" s="102"/>
      <c r="T227" s="103"/>
      <c r="AR227" s="98"/>
      <c r="AT227" s="104"/>
      <c r="AU227" s="104"/>
      <c r="AY227" s="98"/>
      <c r="BK227" s="105"/>
    </row>
    <row r="228" spans="2:65" s="1" customFormat="1" ht="89.8" x14ac:dyDescent="0.25">
      <c r="B228" s="108"/>
      <c r="C228" s="798">
        <v>165</v>
      </c>
      <c r="D228" s="798"/>
      <c r="E228" s="799"/>
      <c r="F228" s="800" t="s">
        <v>2125</v>
      </c>
      <c r="G228" s="801" t="s">
        <v>201</v>
      </c>
      <c r="H228" s="802">
        <v>1</v>
      </c>
      <c r="I228" s="316"/>
      <c r="J228" s="848">
        <f t="shared" si="20"/>
        <v>0</v>
      </c>
      <c r="K228" s="849"/>
      <c r="L228" s="26"/>
      <c r="M228" s="115"/>
      <c r="N228" s="116"/>
      <c r="O228" s="117"/>
      <c r="P228" s="117"/>
      <c r="Q228" s="117"/>
      <c r="R228" s="117"/>
      <c r="S228" s="117"/>
      <c r="T228" s="118"/>
      <c r="AR228" s="119"/>
      <c r="AT228" s="119"/>
      <c r="AU228" s="119"/>
      <c r="AY228" s="17"/>
      <c r="BE228" s="120"/>
      <c r="BF228" s="120"/>
      <c r="BG228" s="120"/>
      <c r="BH228" s="120"/>
      <c r="BI228" s="120"/>
      <c r="BJ228" s="17"/>
      <c r="BK228" s="120"/>
      <c r="BL228" s="17"/>
      <c r="BM228" s="119"/>
    </row>
    <row r="229" spans="2:65" s="1" customFormat="1" ht="67.349999999999994" x14ac:dyDescent="0.25">
      <c r="B229" s="108"/>
      <c r="C229" s="798">
        <v>166</v>
      </c>
      <c r="D229" s="798"/>
      <c r="E229" s="799"/>
      <c r="F229" s="800" t="s">
        <v>2126</v>
      </c>
      <c r="G229" s="801" t="s">
        <v>1112</v>
      </c>
      <c r="H229" s="802">
        <v>10</v>
      </c>
      <c r="I229" s="316"/>
      <c r="J229" s="848">
        <f t="shared" si="20"/>
        <v>0</v>
      </c>
      <c r="K229" s="849"/>
      <c r="L229" s="26"/>
      <c r="M229" s="115"/>
      <c r="N229" s="116"/>
      <c r="O229" s="117"/>
      <c r="P229" s="117"/>
      <c r="Q229" s="117"/>
      <c r="R229" s="117"/>
      <c r="S229" s="117"/>
      <c r="T229" s="118"/>
      <c r="AR229" s="119"/>
      <c r="AT229" s="119"/>
      <c r="AU229" s="119"/>
      <c r="AY229" s="17"/>
      <c r="BE229" s="120"/>
      <c r="BF229" s="120"/>
      <c r="BG229" s="120"/>
      <c r="BH229" s="120"/>
      <c r="BI229" s="120"/>
      <c r="BJ229" s="17"/>
      <c r="BK229" s="120"/>
      <c r="BL229" s="17"/>
      <c r="BM229" s="119"/>
    </row>
    <row r="230" spans="2:65" s="1" customFormat="1" ht="78.55" x14ac:dyDescent="0.25">
      <c r="B230" s="108"/>
      <c r="C230" s="798">
        <v>167</v>
      </c>
      <c r="D230" s="798"/>
      <c r="E230" s="799"/>
      <c r="F230" s="800" t="s">
        <v>2127</v>
      </c>
      <c r="G230" s="801" t="s">
        <v>1112</v>
      </c>
      <c r="H230" s="802">
        <v>10</v>
      </c>
      <c r="I230" s="316"/>
      <c r="J230" s="848">
        <f t="shared" si="20"/>
        <v>0</v>
      </c>
      <c r="K230" s="849"/>
      <c r="L230" s="26"/>
      <c r="M230" s="115"/>
      <c r="N230" s="116"/>
      <c r="O230" s="117"/>
      <c r="P230" s="117"/>
      <c r="Q230" s="117"/>
      <c r="R230" s="117"/>
      <c r="S230" s="117"/>
      <c r="T230" s="118"/>
      <c r="AR230" s="119"/>
      <c r="AT230" s="119"/>
      <c r="AU230" s="119"/>
      <c r="AY230" s="17"/>
      <c r="BE230" s="120"/>
      <c r="BF230" s="120"/>
      <c r="BG230" s="120"/>
      <c r="BH230" s="120"/>
      <c r="BI230" s="120"/>
      <c r="BJ230" s="17"/>
      <c r="BK230" s="120"/>
      <c r="BL230" s="17"/>
      <c r="BM230" s="119"/>
    </row>
    <row r="231" spans="2:65" s="1" customFormat="1" ht="78.55" x14ac:dyDescent="0.25">
      <c r="B231" s="108"/>
      <c r="C231" s="798">
        <v>168</v>
      </c>
      <c r="D231" s="798"/>
      <c r="E231" s="799"/>
      <c r="F231" s="800" t="s">
        <v>2128</v>
      </c>
      <c r="G231" s="801" t="s">
        <v>1112</v>
      </c>
      <c r="H231" s="802">
        <v>2</v>
      </c>
      <c r="I231" s="316"/>
      <c r="J231" s="848">
        <f t="shared" si="20"/>
        <v>0</v>
      </c>
      <c r="K231" s="849"/>
      <c r="L231" s="26"/>
      <c r="M231" s="115"/>
      <c r="N231" s="116"/>
      <c r="O231" s="117"/>
      <c r="P231" s="117"/>
      <c r="Q231" s="117"/>
      <c r="R231" s="117"/>
      <c r="S231" s="117"/>
      <c r="T231" s="118"/>
      <c r="AR231" s="119"/>
      <c r="AT231" s="119"/>
      <c r="AU231" s="119"/>
      <c r="AY231" s="17"/>
      <c r="BE231" s="120"/>
      <c r="BF231" s="120"/>
      <c r="BG231" s="120"/>
      <c r="BH231" s="120"/>
      <c r="BI231" s="120"/>
      <c r="BJ231" s="17"/>
      <c r="BK231" s="120"/>
      <c r="BL231" s="17"/>
      <c r="BM231" s="119"/>
    </row>
    <row r="232" spans="2:65" s="11" customFormat="1" ht="15.45" x14ac:dyDescent="0.25">
      <c r="B232" s="97"/>
      <c r="C232" s="824"/>
      <c r="D232" s="825" t="s">
        <v>74</v>
      </c>
      <c r="E232" s="841" t="s">
        <v>2129</v>
      </c>
      <c r="F232" s="841" t="s">
        <v>1803</v>
      </c>
      <c r="G232" s="827"/>
      <c r="H232" s="827"/>
      <c r="I232" s="297"/>
      <c r="J232" s="854"/>
      <c r="K232" s="858"/>
      <c r="L232" s="97"/>
      <c r="M232" s="101"/>
      <c r="P232" s="102"/>
      <c r="R232" s="102"/>
      <c r="T232" s="103"/>
      <c r="AR232" s="98"/>
      <c r="AT232" s="104"/>
      <c r="AU232" s="104"/>
      <c r="AY232" s="98"/>
      <c r="BK232" s="105"/>
    </row>
    <row r="233" spans="2:65" s="11" customFormat="1" ht="15.45" x14ac:dyDescent="0.25">
      <c r="B233" s="97"/>
      <c r="C233" s="794"/>
      <c r="D233" s="795"/>
      <c r="E233" s="796" t="s">
        <v>2130</v>
      </c>
      <c r="F233" s="796" t="s">
        <v>2131</v>
      </c>
      <c r="G233" s="797"/>
      <c r="H233" s="797"/>
      <c r="I233" s="292"/>
      <c r="J233" s="846"/>
      <c r="K233" s="847"/>
      <c r="L233" s="97"/>
      <c r="M233" s="101"/>
      <c r="P233" s="102"/>
      <c r="R233" s="102"/>
      <c r="T233" s="103"/>
      <c r="AR233" s="98"/>
      <c r="AT233" s="104"/>
      <c r="AU233" s="104"/>
      <c r="AY233" s="98"/>
      <c r="BK233" s="105"/>
    </row>
    <row r="234" spans="2:65" s="1" customFormat="1" ht="21.75" customHeight="1" x14ac:dyDescent="0.25">
      <c r="B234" s="108"/>
      <c r="C234" s="798">
        <v>169</v>
      </c>
      <c r="D234" s="798"/>
      <c r="E234" s="799"/>
      <c r="F234" s="800" t="s">
        <v>2132</v>
      </c>
      <c r="G234" s="801" t="s">
        <v>201</v>
      </c>
      <c r="H234" s="817">
        <v>0</v>
      </c>
      <c r="I234" s="316"/>
      <c r="J234" s="848">
        <f t="shared" ref="J234:J235" si="21">ROUND(I234*H234,2)</f>
        <v>0</v>
      </c>
      <c r="K234" s="849"/>
      <c r="L234" s="26"/>
      <c r="M234" s="115"/>
      <c r="N234" s="116"/>
      <c r="O234" s="117"/>
      <c r="P234" s="117"/>
      <c r="Q234" s="117"/>
      <c r="R234" s="117"/>
      <c r="S234" s="117"/>
      <c r="T234" s="118"/>
      <c r="AR234" s="119"/>
      <c r="AT234" s="119"/>
      <c r="AU234" s="119"/>
      <c r="AY234" s="17"/>
      <c r="BE234" s="120"/>
      <c r="BF234" s="120"/>
      <c r="BG234" s="120"/>
      <c r="BH234" s="120"/>
      <c r="BI234" s="120"/>
      <c r="BJ234" s="17"/>
      <c r="BK234" s="120"/>
      <c r="BL234" s="17"/>
      <c r="BM234" s="119"/>
    </row>
    <row r="235" spans="2:65" s="1" customFormat="1" ht="21.75" customHeight="1" x14ac:dyDescent="0.25">
      <c r="B235" s="108"/>
      <c r="C235" s="798">
        <v>170</v>
      </c>
      <c r="D235" s="798"/>
      <c r="E235" s="799"/>
      <c r="F235" s="800" t="s">
        <v>2133</v>
      </c>
      <c r="G235" s="801" t="s">
        <v>201</v>
      </c>
      <c r="H235" s="817">
        <v>0</v>
      </c>
      <c r="I235" s="316"/>
      <c r="J235" s="848">
        <f t="shared" si="21"/>
        <v>0</v>
      </c>
      <c r="K235" s="849"/>
      <c r="L235" s="26"/>
      <c r="M235" s="115"/>
      <c r="N235" s="116"/>
      <c r="O235" s="117"/>
      <c r="P235" s="117"/>
      <c r="Q235" s="117"/>
      <c r="R235" s="117"/>
      <c r="S235" s="117"/>
      <c r="T235" s="118"/>
      <c r="AR235" s="119"/>
      <c r="AT235" s="119"/>
      <c r="AU235" s="119"/>
      <c r="AY235" s="17"/>
      <c r="BE235" s="120"/>
      <c r="BF235" s="120"/>
      <c r="BG235" s="120"/>
      <c r="BH235" s="120"/>
      <c r="BI235" s="120"/>
      <c r="BJ235" s="17"/>
      <c r="BK235" s="120"/>
      <c r="BL235" s="17"/>
      <c r="BM235" s="119"/>
    </row>
    <row r="236" spans="2:65" s="11" customFormat="1" ht="15.45" x14ac:dyDescent="0.25">
      <c r="B236" s="97"/>
      <c r="C236" s="794"/>
      <c r="D236" s="795"/>
      <c r="E236" s="796" t="s">
        <v>2134</v>
      </c>
      <c r="F236" s="796" t="s">
        <v>2135</v>
      </c>
      <c r="G236" s="797"/>
      <c r="H236" s="797"/>
      <c r="I236" s="450"/>
      <c r="J236" s="853"/>
      <c r="K236" s="847"/>
      <c r="L236" s="97"/>
      <c r="M236" s="101"/>
      <c r="P236" s="102"/>
      <c r="R236" s="102"/>
      <c r="T236" s="103"/>
      <c r="AR236" s="98"/>
      <c r="AT236" s="104"/>
      <c r="AU236" s="104"/>
      <c r="AY236" s="98"/>
      <c r="BK236" s="105"/>
    </row>
    <row r="237" spans="2:65" s="1" customFormat="1" ht="22.45" x14ac:dyDescent="0.25">
      <c r="B237" s="108"/>
      <c r="C237" s="798">
        <v>171</v>
      </c>
      <c r="D237" s="798"/>
      <c r="E237" s="799"/>
      <c r="F237" s="800" t="s">
        <v>2136</v>
      </c>
      <c r="G237" s="801" t="s">
        <v>201</v>
      </c>
      <c r="H237" s="817">
        <v>0</v>
      </c>
      <c r="I237" s="316"/>
      <c r="J237" s="848">
        <f t="shared" ref="J237:J240" si="22">ROUND(I237*H237,2)</f>
        <v>0</v>
      </c>
      <c r="K237" s="849"/>
      <c r="L237" s="26"/>
      <c r="M237" s="115"/>
      <c r="N237" s="116"/>
      <c r="O237" s="117"/>
      <c r="P237" s="117"/>
      <c r="Q237" s="117"/>
      <c r="R237" s="117"/>
      <c r="S237" s="117"/>
      <c r="T237" s="118"/>
      <c r="AR237" s="119"/>
      <c r="AT237" s="119"/>
      <c r="AU237" s="119"/>
      <c r="AY237" s="17"/>
      <c r="BE237" s="120"/>
      <c r="BF237" s="120"/>
      <c r="BG237" s="120"/>
      <c r="BH237" s="120"/>
      <c r="BI237" s="120"/>
      <c r="BJ237" s="17"/>
      <c r="BK237" s="120"/>
      <c r="BL237" s="17"/>
      <c r="BM237" s="119"/>
    </row>
    <row r="238" spans="2:65" s="1" customFormat="1" ht="33.700000000000003" x14ac:dyDescent="0.25">
      <c r="B238" s="108"/>
      <c r="C238" s="798">
        <v>172</v>
      </c>
      <c r="D238" s="798"/>
      <c r="E238" s="799"/>
      <c r="F238" s="800" t="s">
        <v>1804</v>
      </c>
      <c r="G238" s="801" t="s">
        <v>201</v>
      </c>
      <c r="H238" s="802">
        <v>1</v>
      </c>
      <c r="I238" s="316"/>
      <c r="J238" s="848">
        <f t="shared" si="22"/>
        <v>0</v>
      </c>
      <c r="K238" s="849"/>
      <c r="L238" s="26"/>
      <c r="M238" s="115"/>
      <c r="N238" s="116"/>
      <c r="O238" s="117"/>
      <c r="P238" s="117"/>
      <c r="Q238" s="117"/>
      <c r="R238" s="117"/>
      <c r="S238" s="117"/>
      <c r="T238" s="118"/>
      <c r="AR238" s="119"/>
      <c r="AT238" s="119"/>
      <c r="AU238" s="119"/>
      <c r="AY238" s="17"/>
      <c r="BE238" s="120"/>
      <c r="BF238" s="120"/>
      <c r="BG238" s="120"/>
      <c r="BH238" s="120"/>
      <c r="BI238" s="120"/>
      <c r="BJ238" s="17"/>
      <c r="BK238" s="120"/>
      <c r="BL238" s="17"/>
      <c r="BM238" s="119"/>
    </row>
    <row r="239" spans="2:65" s="1" customFormat="1" ht="33.700000000000003" x14ac:dyDescent="0.25">
      <c r="B239" s="108"/>
      <c r="C239" s="798">
        <v>173</v>
      </c>
      <c r="D239" s="798"/>
      <c r="E239" s="799"/>
      <c r="F239" s="800" t="s">
        <v>1805</v>
      </c>
      <c r="G239" s="801" t="s">
        <v>201</v>
      </c>
      <c r="H239" s="802">
        <v>1</v>
      </c>
      <c r="I239" s="316"/>
      <c r="J239" s="848">
        <f t="shared" si="22"/>
        <v>0</v>
      </c>
      <c r="K239" s="849"/>
      <c r="L239" s="26"/>
      <c r="M239" s="115"/>
      <c r="N239" s="116"/>
      <c r="O239" s="117"/>
      <c r="P239" s="117"/>
      <c r="Q239" s="117"/>
      <c r="R239" s="117"/>
      <c r="S239" s="117"/>
      <c r="T239" s="118"/>
      <c r="AR239" s="119"/>
      <c r="AT239" s="119"/>
      <c r="AU239" s="119"/>
      <c r="AY239" s="17"/>
      <c r="BE239" s="120"/>
      <c r="BF239" s="120"/>
      <c r="BG239" s="120"/>
      <c r="BH239" s="120"/>
      <c r="BI239" s="120"/>
      <c r="BJ239" s="17"/>
      <c r="BK239" s="120"/>
      <c r="BL239" s="17"/>
      <c r="BM239" s="119"/>
    </row>
    <row r="240" spans="2:65" s="1" customFormat="1" ht="22.45" x14ac:dyDescent="0.25">
      <c r="B240" s="108"/>
      <c r="C240" s="798">
        <v>174</v>
      </c>
      <c r="D240" s="798"/>
      <c r="E240" s="799"/>
      <c r="F240" s="800" t="s">
        <v>2137</v>
      </c>
      <c r="G240" s="801" t="s">
        <v>201</v>
      </c>
      <c r="H240" s="802">
        <v>1</v>
      </c>
      <c r="I240" s="316"/>
      <c r="J240" s="848">
        <f t="shared" si="22"/>
        <v>0</v>
      </c>
      <c r="K240" s="849"/>
      <c r="L240" s="26"/>
      <c r="M240" s="115"/>
      <c r="N240" s="116"/>
      <c r="O240" s="117"/>
      <c r="P240" s="117"/>
      <c r="Q240" s="117"/>
      <c r="R240" s="117"/>
      <c r="S240" s="117"/>
      <c r="T240" s="118"/>
      <c r="AR240" s="119"/>
      <c r="AT240" s="119"/>
      <c r="AU240" s="119"/>
      <c r="AY240" s="17"/>
      <c r="BE240" s="120"/>
      <c r="BF240" s="120"/>
      <c r="BG240" s="120"/>
      <c r="BH240" s="120"/>
      <c r="BI240" s="120"/>
      <c r="BJ240" s="17"/>
      <c r="BK240" s="120"/>
      <c r="BL240" s="17"/>
      <c r="BM240" s="119"/>
    </row>
    <row r="241" spans="2:65" s="11" customFormat="1" ht="15.45" x14ac:dyDescent="0.25">
      <c r="B241" s="97"/>
      <c r="C241" s="794"/>
      <c r="D241" s="795" t="s">
        <v>74</v>
      </c>
      <c r="E241" s="796" t="s">
        <v>2138</v>
      </c>
      <c r="F241" s="796" t="s">
        <v>2139</v>
      </c>
      <c r="G241" s="797"/>
      <c r="H241" s="797"/>
      <c r="I241" s="292"/>
      <c r="J241" s="853"/>
      <c r="K241" s="847"/>
      <c r="L241" s="97"/>
      <c r="M241" s="101"/>
      <c r="P241" s="102"/>
      <c r="R241" s="102"/>
      <c r="T241" s="103"/>
      <c r="AR241" s="98"/>
      <c r="AT241" s="104"/>
      <c r="AU241" s="104"/>
      <c r="AY241" s="98"/>
      <c r="BK241" s="105"/>
    </row>
    <row r="242" spans="2:65" s="1" customFormat="1" ht="230.3" customHeight="1" x14ac:dyDescent="0.25">
      <c r="B242" s="108"/>
      <c r="C242" s="798"/>
      <c r="D242" s="798"/>
      <c r="E242" s="799"/>
      <c r="F242" s="816" t="s">
        <v>2140</v>
      </c>
      <c r="G242" s="801"/>
      <c r="H242" s="802"/>
      <c r="I242" s="114"/>
      <c r="J242" s="848"/>
      <c r="K242" s="849"/>
      <c r="L242" s="26"/>
      <c r="M242" s="115"/>
      <c r="N242" s="116"/>
      <c r="O242" s="117"/>
      <c r="P242" s="117"/>
      <c r="Q242" s="117"/>
      <c r="R242" s="117"/>
      <c r="S242" s="117"/>
      <c r="T242" s="118"/>
      <c r="AR242" s="119"/>
      <c r="AT242" s="119"/>
      <c r="AU242" s="119"/>
      <c r="AY242" s="17"/>
      <c r="BE242" s="120"/>
      <c r="BF242" s="120"/>
      <c r="BG242" s="120"/>
      <c r="BH242" s="120"/>
      <c r="BI242" s="120"/>
      <c r="BJ242" s="17"/>
      <c r="BK242" s="120"/>
      <c r="BL242" s="17"/>
      <c r="BM242" s="119"/>
    </row>
    <row r="243" spans="2:65" s="11" customFormat="1" ht="15.45" x14ac:dyDescent="0.25">
      <c r="B243" s="97"/>
      <c r="C243" s="794"/>
      <c r="D243" s="795"/>
      <c r="E243" s="796" t="s">
        <v>2141</v>
      </c>
      <c r="F243" s="796" t="s">
        <v>1806</v>
      </c>
      <c r="G243" s="797"/>
      <c r="H243" s="797"/>
      <c r="I243" s="292"/>
      <c r="J243" s="853"/>
      <c r="K243" s="847"/>
      <c r="L243" s="97"/>
      <c r="M243" s="101"/>
      <c r="P243" s="102"/>
      <c r="R243" s="102"/>
      <c r="T243" s="103"/>
      <c r="AR243" s="98"/>
      <c r="AT243" s="104"/>
      <c r="AU243" s="104"/>
      <c r="AY243" s="98"/>
      <c r="BK243" s="105"/>
    </row>
    <row r="244" spans="2:65" s="1" customFormat="1" ht="134.65" x14ac:dyDescent="0.25">
      <c r="B244" s="108"/>
      <c r="C244" s="798">
        <v>175</v>
      </c>
      <c r="D244" s="798"/>
      <c r="E244" s="799"/>
      <c r="F244" s="800" t="s">
        <v>2142</v>
      </c>
      <c r="G244" s="801" t="s">
        <v>1554</v>
      </c>
      <c r="H244" s="802">
        <v>1560</v>
      </c>
      <c r="I244" s="316"/>
      <c r="J244" s="848">
        <f t="shared" ref="J244:J245" si="23">ROUND(I244*H244,2)</f>
        <v>0</v>
      </c>
      <c r="K244" s="849"/>
      <c r="L244" s="26"/>
      <c r="M244" s="115"/>
      <c r="N244" s="116"/>
      <c r="O244" s="117"/>
      <c r="P244" s="117"/>
      <c r="Q244" s="117"/>
      <c r="R244" s="117"/>
      <c r="S244" s="117"/>
      <c r="T244" s="118"/>
      <c r="AR244" s="119"/>
      <c r="AT244" s="119"/>
      <c r="AU244" s="119"/>
      <c r="AY244" s="17"/>
      <c r="BE244" s="120"/>
      <c r="BF244" s="120"/>
      <c r="BG244" s="120"/>
      <c r="BH244" s="120"/>
      <c r="BI244" s="120"/>
      <c r="BJ244" s="17"/>
      <c r="BK244" s="120"/>
      <c r="BL244" s="17"/>
      <c r="BM244" s="119"/>
    </row>
    <row r="245" spans="2:65" s="1" customFormat="1" ht="56.1" x14ac:dyDescent="0.25">
      <c r="B245" s="108"/>
      <c r="C245" s="798">
        <v>176</v>
      </c>
      <c r="D245" s="798"/>
      <c r="E245" s="799"/>
      <c r="F245" s="800" t="s">
        <v>2143</v>
      </c>
      <c r="G245" s="801" t="s">
        <v>201</v>
      </c>
      <c r="H245" s="802">
        <v>780</v>
      </c>
      <c r="I245" s="316"/>
      <c r="J245" s="848">
        <f t="shared" si="23"/>
        <v>0</v>
      </c>
      <c r="K245" s="849"/>
      <c r="L245" s="26"/>
      <c r="M245" s="115"/>
      <c r="N245" s="116"/>
      <c r="O245" s="117"/>
      <c r="P245" s="117"/>
      <c r="Q245" s="117"/>
      <c r="R245" s="117"/>
      <c r="S245" s="117"/>
      <c r="T245" s="118"/>
      <c r="AR245" s="119"/>
      <c r="AT245" s="119"/>
      <c r="AU245" s="119"/>
      <c r="AY245" s="17"/>
      <c r="BE245" s="120"/>
      <c r="BF245" s="120"/>
      <c r="BG245" s="120"/>
      <c r="BH245" s="120"/>
      <c r="BI245" s="120"/>
      <c r="BJ245" s="17"/>
      <c r="BK245" s="120"/>
      <c r="BL245" s="17"/>
      <c r="BM245" s="119"/>
    </row>
    <row r="246" spans="2:65" s="11" customFormat="1" ht="15.45" x14ac:dyDescent="0.25">
      <c r="B246" s="97"/>
      <c r="C246" s="794"/>
      <c r="D246" s="795"/>
      <c r="E246" s="796" t="s">
        <v>2144</v>
      </c>
      <c r="F246" s="796" t="s">
        <v>2145</v>
      </c>
      <c r="G246" s="797"/>
      <c r="H246" s="797"/>
      <c r="I246" s="292"/>
      <c r="J246" s="853"/>
      <c r="K246" s="847"/>
      <c r="L246" s="97"/>
      <c r="M246" s="101"/>
      <c r="P246" s="102"/>
      <c r="R246" s="102"/>
      <c r="T246" s="103"/>
      <c r="AR246" s="98"/>
      <c r="AT246" s="104"/>
      <c r="AU246" s="104"/>
      <c r="AY246" s="98"/>
      <c r="BK246" s="105"/>
    </row>
    <row r="247" spans="2:65" s="1" customFormat="1" ht="41.15" x14ac:dyDescent="0.25">
      <c r="B247" s="108"/>
      <c r="C247" s="798"/>
      <c r="D247" s="798"/>
      <c r="E247" s="799"/>
      <c r="F247" s="816" t="s">
        <v>2146</v>
      </c>
      <c r="G247" s="801"/>
      <c r="H247" s="802"/>
      <c r="I247" s="114"/>
      <c r="J247" s="848"/>
      <c r="K247" s="849"/>
      <c r="L247" s="26"/>
      <c r="M247" s="115"/>
      <c r="N247" s="116"/>
      <c r="O247" s="117"/>
      <c r="P247" s="117"/>
      <c r="Q247" s="117"/>
      <c r="R247" s="117"/>
      <c r="S247" s="117"/>
      <c r="T247" s="118"/>
      <c r="AR247" s="119"/>
      <c r="AT247" s="119"/>
      <c r="AU247" s="119"/>
      <c r="AY247" s="17"/>
      <c r="BE247" s="120"/>
      <c r="BF247" s="120"/>
      <c r="BG247" s="120"/>
      <c r="BH247" s="120"/>
      <c r="BI247" s="120"/>
      <c r="BJ247" s="17"/>
      <c r="BK247" s="120"/>
      <c r="BL247" s="17"/>
      <c r="BM247" s="119"/>
    </row>
    <row r="248" spans="2:65" s="1" customFormat="1" ht="235.65" x14ac:dyDescent="0.25">
      <c r="B248" s="108"/>
      <c r="C248" s="798">
        <v>177</v>
      </c>
      <c r="D248" s="798"/>
      <c r="E248" s="799"/>
      <c r="F248" s="800" t="s">
        <v>2147</v>
      </c>
      <c r="G248" s="801" t="s">
        <v>1112</v>
      </c>
      <c r="H248" s="802">
        <v>30</v>
      </c>
      <c r="I248" s="316"/>
      <c r="J248" s="848">
        <f t="shared" ref="J248:J257" si="24">ROUND(I248*H248,2)</f>
        <v>0</v>
      </c>
      <c r="K248" s="849"/>
      <c r="L248" s="26"/>
      <c r="M248" s="115"/>
      <c r="N248" s="116"/>
      <c r="O248" s="117"/>
      <c r="P248" s="117"/>
      <c r="Q248" s="117"/>
      <c r="R248" s="117"/>
      <c r="S248" s="117"/>
      <c r="T248" s="118"/>
      <c r="AR248" s="119"/>
      <c r="AT248" s="119"/>
      <c r="AU248" s="119"/>
      <c r="AY248" s="17"/>
      <c r="BE248" s="120"/>
      <c r="BF248" s="120"/>
      <c r="BG248" s="120"/>
      <c r="BH248" s="120"/>
      <c r="BI248" s="120"/>
      <c r="BJ248" s="17"/>
      <c r="BK248" s="120"/>
      <c r="BL248" s="17"/>
      <c r="BM248" s="119"/>
    </row>
    <row r="249" spans="2:65" s="1" customFormat="1" ht="190.75" x14ac:dyDescent="0.25">
      <c r="B249" s="108"/>
      <c r="C249" s="798">
        <v>178</v>
      </c>
      <c r="D249" s="798"/>
      <c r="E249" s="799"/>
      <c r="F249" s="800" t="s">
        <v>2148</v>
      </c>
      <c r="G249" s="801" t="s">
        <v>1112</v>
      </c>
      <c r="H249" s="802">
        <v>30</v>
      </c>
      <c r="I249" s="316"/>
      <c r="J249" s="848">
        <f t="shared" si="24"/>
        <v>0</v>
      </c>
      <c r="K249" s="849"/>
      <c r="L249" s="26"/>
      <c r="M249" s="115"/>
      <c r="N249" s="116"/>
      <c r="O249" s="117"/>
      <c r="P249" s="117"/>
      <c r="Q249" s="117"/>
      <c r="R249" s="117"/>
      <c r="S249" s="117"/>
      <c r="T249" s="118"/>
      <c r="AR249" s="119"/>
      <c r="AT249" s="119"/>
      <c r="AU249" s="119"/>
      <c r="AY249" s="17"/>
      <c r="BE249" s="120"/>
      <c r="BF249" s="120"/>
      <c r="BG249" s="120"/>
      <c r="BH249" s="120"/>
      <c r="BI249" s="120"/>
      <c r="BJ249" s="17"/>
      <c r="BK249" s="120"/>
      <c r="BL249" s="17"/>
      <c r="BM249" s="119"/>
    </row>
    <row r="250" spans="2:65" s="1" customFormat="1" ht="179.55" x14ac:dyDescent="0.25">
      <c r="B250" s="108"/>
      <c r="C250" s="798">
        <v>179</v>
      </c>
      <c r="D250" s="798"/>
      <c r="E250" s="799"/>
      <c r="F250" s="800" t="s">
        <v>2149</v>
      </c>
      <c r="G250" s="801" t="s">
        <v>1112</v>
      </c>
      <c r="H250" s="802">
        <v>30</v>
      </c>
      <c r="I250" s="316"/>
      <c r="J250" s="848">
        <f t="shared" si="24"/>
        <v>0</v>
      </c>
      <c r="K250" s="849"/>
      <c r="L250" s="26"/>
      <c r="M250" s="115"/>
      <c r="N250" s="116"/>
      <c r="O250" s="117"/>
      <c r="P250" s="117"/>
      <c r="Q250" s="117"/>
      <c r="R250" s="117"/>
      <c r="S250" s="117"/>
      <c r="T250" s="118"/>
      <c r="AR250" s="119"/>
      <c r="AT250" s="119"/>
      <c r="AU250" s="119"/>
      <c r="AY250" s="17"/>
      <c r="BE250" s="120"/>
      <c r="BF250" s="120"/>
      <c r="BG250" s="120"/>
      <c r="BH250" s="120"/>
      <c r="BI250" s="120"/>
      <c r="BJ250" s="17"/>
      <c r="BK250" s="120"/>
      <c r="BL250" s="17"/>
      <c r="BM250" s="119"/>
    </row>
    <row r="251" spans="2:65" s="1" customFormat="1" ht="179.55" x14ac:dyDescent="0.25">
      <c r="B251" s="108"/>
      <c r="C251" s="798">
        <v>180</v>
      </c>
      <c r="D251" s="798"/>
      <c r="E251" s="799"/>
      <c r="F251" s="800" t="s">
        <v>2150</v>
      </c>
      <c r="G251" s="801" t="s">
        <v>1112</v>
      </c>
      <c r="H251" s="802">
        <v>30</v>
      </c>
      <c r="I251" s="316"/>
      <c r="J251" s="848">
        <f t="shared" si="24"/>
        <v>0</v>
      </c>
      <c r="K251" s="849"/>
      <c r="L251" s="26"/>
      <c r="M251" s="115"/>
      <c r="N251" s="116"/>
      <c r="O251" s="117"/>
      <c r="P251" s="117"/>
      <c r="Q251" s="117"/>
      <c r="R251" s="117"/>
      <c r="S251" s="117"/>
      <c r="T251" s="118"/>
      <c r="AR251" s="119"/>
      <c r="AT251" s="119"/>
      <c r="AU251" s="119"/>
      <c r="AY251" s="17"/>
      <c r="BE251" s="120"/>
      <c r="BF251" s="120"/>
      <c r="BG251" s="120"/>
      <c r="BH251" s="120"/>
      <c r="BI251" s="120"/>
      <c r="BJ251" s="17"/>
      <c r="BK251" s="120"/>
      <c r="BL251" s="17"/>
      <c r="BM251" s="119"/>
    </row>
    <row r="252" spans="2:65" s="1" customFormat="1" ht="157.1" x14ac:dyDescent="0.25">
      <c r="B252" s="108"/>
      <c r="C252" s="798">
        <v>181</v>
      </c>
      <c r="D252" s="798"/>
      <c r="E252" s="799"/>
      <c r="F252" s="800" t="s">
        <v>2151</v>
      </c>
      <c r="G252" s="801" t="s">
        <v>1112</v>
      </c>
      <c r="H252" s="802">
        <v>30</v>
      </c>
      <c r="I252" s="316"/>
      <c r="J252" s="848">
        <f t="shared" si="24"/>
        <v>0</v>
      </c>
      <c r="K252" s="849"/>
      <c r="L252" s="26"/>
      <c r="M252" s="115"/>
      <c r="N252" s="116"/>
      <c r="O252" s="117"/>
      <c r="P252" s="117"/>
      <c r="Q252" s="117"/>
      <c r="R252" s="117"/>
      <c r="S252" s="117"/>
      <c r="T252" s="118"/>
      <c r="AR252" s="119"/>
      <c r="AT252" s="119"/>
      <c r="AU252" s="119"/>
      <c r="AY252" s="17"/>
      <c r="BE252" s="120"/>
      <c r="BF252" s="120"/>
      <c r="BG252" s="120"/>
      <c r="BH252" s="120"/>
      <c r="BI252" s="120"/>
      <c r="BJ252" s="17"/>
      <c r="BK252" s="120"/>
      <c r="BL252" s="17"/>
      <c r="BM252" s="119"/>
    </row>
    <row r="253" spans="2:65" s="1" customFormat="1" ht="179.55" x14ac:dyDescent="0.25">
      <c r="B253" s="108"/>
      <c r="C253" s="798">
        <v>182</v>
      </c>
      <c r="D253" s="798"/>
      <c r="E253" s="799"/>
      <c r="F253" s="800" t="s">
        <v>2152</v>
      </c>
      <c r="G253" s="801" t="s">
        <v>1112</v>
      </c>
      <c r="H253" s="802">
        <v>30</v>
      </c>
      <c r="I253" s="316"/>
      <c r="J253" s="848">
        <f t="shared" si="24"/>
        <v>0</v>
      </c>
      <c r="K253" s="849"/>
      <c r="L253" s="26"/>
      <c r="M253" s="115"/>
      <c r="N253" s="116"/>
      <c r="O253" s="117"/>
      <c r="P253" s="117"/>
      <c r="Q253" s="117"/>
      <c r="R253" s="117"/>
      <c r="S253" s="117"/>
      <c r="T253" s="118"/>
      <c r="AR253" s="119"/>
      <c r="AT253" s="119"/>
      <c r="AU253" s="119"/>
      <c r="AY253" s="17"/>
      <c r="BE253" s="120"/>
      <c r="BF253" s="120"/>
      <c r="BG253" s="120"/>
      <c r="BH253" s="120"/>
      <c r="BI253" s="120"/>
      <c r="BJ253" s="17"/>
      <c r="BK253" s="120"/>
      <c r="BL253" s="17"/>
      <c r="BM253" s="119"/>
    </row>
    <row r="254" spans="2:65" s="1" customFormat="1" ht="179.55" x14ac:dyDescent="0.25">
      <c r="B254" s="108"/>
      <c r="C254" s="798">
        <v>183</v>
      </c>
      <c r="D254" s="798"/>
      <c r="E254" s="799"/>
      <c r="F254" s="800" t="s">
        <v>2153</v>
      </c>
      <c r="G254" s="801" t="s">
        <v>1112</v>
      </c>
      <c r="H254" s="802">
        <v>30</v>
      </c>
      <c r="I254" s="316"/>
      <c r="J254" s="848">
        <f t="shared" si="24"/>
        <v>0</v>
      </c>
      <c r="K254" s="849"/>
      <c r="L254" s="26"/>
      <c r="M254" s="115"/>
      <c r="N254" s="116"/>
      <c r="O254" s="117"/>
      <c r="P254" s="117"/>
      <c r="Q254" s="117"/>
      <c r="R254" s="117"/>
      <c r="S254" s="117"/>
      <c r="T254" s="118"/>
      <c r="AR254" s="119"/>
      <c r="AT254" s="119"/>
      <c r="AU254" s="119"/>
      <c r="AY254" s="17"/>
      <c r="BE254" s="120"/>
      <c r="BF254" s="120"/>
      <c r="BG254" s="120"/>
      <c r="BH254" s="120"/>
      <c r="BI254" s="120"/>
      <c r="BJ254" s="17"/>
      <c r="BK254" s="120"/>
      <c r="BL254" s="17"/>
      <c r="BM254" s="119"/>
    </row>
    <row r="255" spans="2:65" s="1" customFormat="1" ht="269.3" x14ac:dyDescent="0.25">
      <c r="B255" s="108"/>
      <c r="C255" s="798">
        <v>184</v>
      </c>
      <c r="D255" s="798"/>
      <c r="E255" s="799"/>
      <c r="F255" s="800" t="s">
        <v>2154</v>
      </c>
      <c r="G255" s="801" t="s">
        <v>1112</v>
      </c>
      <c r="H255" s="802">
        <v>30</v>
      </c>
      <c r="I255" s="316"/>
      <c r="J255" s="848">
        <f t="shared" si="24"/>
        <v>0</v>
      </c>
      <c r="K255" s="849"/>
      <c r="L255" s="26"/>
      <c r="M255" s="115"/>
      <c r="N255" s="116"/>
      <c r="O255" s="117"/>
      <c r="P255" s="117"/>
      <c r="Q255" s="117"/>
      <c r="R255" s="117"/>
      <c r="S255" s="117"/>
      <c r="T255" s="118"/>
      <c r="AR255" s="119"/>
      <c r="AT255" s="119"/>
      <c r="AU255" s="119"/>
      <c r="AY255" s="17"/>
      <c r="BE255" s="120"/>
      <c r="BF255" s="120"/>
      <c r="BG255" s="120"/>
      <c r="BH255" s="120"/>
      <c r="BI255" s="120"/>
      <c r="BJ255" s="17"/>
      <c r="BK255" s="120"/>
      <c r="BL255" s="17"/>
      <c r="BM255" s="119"/>
    </row>
    <row r="256" spans="2:65" s="1" customFormat="1" ht="179.55" x14ac:dyDescent="0.25">
      <c r="B256" s="108"/>
      <c r="C256" s="798">
        <v>185</v>
      </c>
      <c r="D256" s="798"/>
      <c r="E256" s="799"/>
      <c r="F256" s="800" t="s">
        <v>2155</v>
      </c>
      <c r="G256" s="801" t="s">
        <v>1112</v>
      </c>
      <c r="H256" s="802">
        <v>30</v>
      </c>
      <c r="I256" s="316"/>
      <c r="J256" s="848">
        <f t="shared" si="24"/>
        <v>0</v>
      </c>
      <c r="K256" s="849"/>
      <c r="L256" s="26"/>
      <c r="M256" s="115"/>
      <c r="N256" s="116"/>
      <c r="O256" s="117"/>
      <c r="P256" s="117"/>
      <c r="Q256" s="117"/>
      <c r="R256" s="117"/>
      <c r="S256" s="117"/>
      <c r="T256" s="118"/>
      <c r="AR256" s="119"/>
      <c r="AT256" s="119"/>
      <c r="AU256" s="119"/>
      <c r="AY256" s="17"/>
      <c r="BE256" s="120"/>
      <c r="BF256" s="120"/>
      <c r="BG256" s="120"/>
      <c r="BH256" s="120"/>
      <c r="BI256" s="120"/>
      <c r="BJ256" s="17"/>
      <c r="BK256" s="120"/>
      <c r="BL256" s="17"/>
      <c r="BM256" s="119"/>
    </row>
    <row r="257" spans="2:65" s="1" customFormat="1" ht="157.1" x14ac:dyDescent="0.25">
      <c r="B257" s="108"/>
      <c r="C257" s="798">
        <v>186</v>
      </c>
      <c r="D257" s="798"/>
      <c r="E257" s="799"/>
      <c r="F257" s="800" t="s">
        <v>2156</v>
      </c>
      <c r="G257" s="801" t="s">
        <v>1112</v>
      </c>
      <c r="H257" s="802">
        <v>30</v>
      </c>
      <c r="I257" s="316"/>
      <c r="J257" s="848">
        <f t="shared" si="24"/>
        <v>0</v>
      </c>
      <c r="K257" s="849"/>
      <c r="L257" s="26"/>
      <c r="M257" s="115"/>
      <c r="N257" s="116"/>
      <c r="O257" s="117"/>
      <c r="P257" s="117"/>
      <c r="Q257" s="117"/>
      <c r="R257" s="117"/>
      <c r="S257" s="117"/>
      <c r="T257" s="118"/>
      <c r="AR257" s="119"/>
      <c r="AT257" s="119"/>
      <c r="AU257" s="119"/>
      <c r="AY257" s="17"/>
      <c r="BE257" s="120"/>
      <c r="BF257" s="120"/>
      <c r="BG257" s="120"/>
      <c r="BH257" s="120"/>
      <c r="BI257" s="120"/>
      <c r="BJ257" s="17"/>
      <c r="BK257" s="120"/>
      <c r="BL257" s="17"/>
      <c r="BM257" s="119"/>
    </row>
    <row r="258" spans="2:65" s="11" customFormat="1" ht="15.45" x14ac:dyDescent="0.25">
      <c r="B258" s="97"/>
      <c r="C258" s="794"/>
      <c r="D258" s="795"/>
      <c r="E258" s="796" t="s">
        <v>2157</v>
      </c>
      <c r="F258" s="796" t="s">
        <v>2158</v>
      </c>
      <c r="G258" s="797"/>
      <c r="H258" s="797"/>
      <c r="I258" s="292"/>
      <c r="J258" s="853"/>
      <c r="K258" s="847"/>
      <c r="L258" s="97"/>
      <c r="M258" s="101"/>
      <c r="P258" s="102"/>
      <c r="R258" s="102"/>
      <c r="T258" s="103"/>
      <c r="AR258" s="98"/>
      <c r="AT258" s="104"/>
      <c r="AU258" s="104"/>
      <c r="AY258" s="98"/>
      <c r="BK258" s="105"/>
    </row>
    <row r="259" spans="2:65" s="1" customFormat="1" ht="30.9" x14ac:dyDescent="0.25">
      <c r="B259" s="108"/>
      <c r="C259" s="798"/>
      <c r="D259" s="798"/>
      <c r="E259" s="799"/>
      <c r="F259" s="816" t="s">
        <v>1807</v>
      </c>
      <c r="G259" s="801"/>
      <c r="H259" s="802"/>
      <c r="I259" s="114"/>
      <c r="J259" s="848"/>
      <c r="K259" s="849"/>
      <c r="L259" s="26"/>
      <c r="M259" s="115"/>
      <c r="N259" s="116"/>
      <c r="O259" s="117"/>
      <c r="P259" s="117"/>
      <c r="Q259" s="117"/>
      <c r="R259" s="117"/>
      <c r="S259" s="117"/>
      <c r="T259" s="118"/>
      <c r="AR259" s="119"/>
      <c r="AT259" s="119"/>
      <c r="AU259" s="119"/>
      <c r="AY259" s="17"/>
      <c r="BE259" s="120"/>
      <c r="BF259" s="120"/>
      <c r="BG259" s="120"/>
      <c r="BH259" s="120"/>
      <c r="BI259" s="120"/>
      <c r="BJ259" s="17"/>
      <c r="BK259" s="120"/>
      <c r="BL259" s="17"/>
      <c r="BM259" s="119"/>
    </row>
    <row r="260" spans="2:65" s="1" customFormat="1" ht="123.45" x14ac:dyDescent="0.25">
      <c r="B260" s="108"/>
      <c r="C260" s="798">
        <v>187</v>
      </c>
      <c r="D260" s="798"/>
      <c r="E260" s="799"/>
      <c r="F260" s="800" t="s">
        <v>2159</v>
      </c>
      <c r="G260" s="801" t="s">
        <v>1112</v>
      </c>
      <c r="H260" s="802">
        <v>15</v>
      </c>
      <c r="I260" s="316"/>
      <c r="J260" s="848">
        <f t="shared" ref="J260:J262" si="25">ROUND(I260*H260,2)</f>
        <v>0</v>
      </c>
      <c r="K260" s="849"/>
      <c r="L260" s="26"/>
      <c r="M260" s="115"/>
      <c r="N260" s="116"/>
      <c r="O260" s="117"/>
      <c r="P260" s="117"/>
      <c r="Q260" s="117"/>
      <c r="R260" s="117"/>
      <c r="S260" s="117"/>
      <c r="T260" s="118"/>
      <c r="AR260" s="119"/>
      <c r="AT260" s="119"/>
      <c r="AU260" s="119"/>
      <c r="AY260" s="17"/>
      <c r="BE260" s="120"/>
      <c r="BF260" s="120"/>
      <c r="BG260" s="120"/>
      <c r="BH260" s="120"/>
      <c r="BI260" s="120"/>
      <c r="BJ260" s="17"/>
      <c r="BK260" s="120"/>
      <c r="BL260" s="17"/>
      <c r="BM260" s="119"/>
    </row>
    <row r="261" spans="2:65" s="1" customFormat="1" ht="123.45" x14ac:dyDescent="0.25">
      <c r="B261" s="108"/>
      <c r="C261" s="798">
        <v>188</v>
      </c>
      <c r="D261" s="798"/>
      <c r="E261" s="799"/>
      <c r="F261" s="800" t="s">
        <v>2160</v>
      </c>
      <c r="G261" s="801" t="s">
        <v>1112</v>
      </c>
      <c r="H261" s="802">
        <v>15</v>
      </c>
      <c r="I261" s="316"/>
      <c r="J261" s="848">
        <f t="shared" si="25"/>
        <v>0</v>
      </c>
      <c r="K261" s="849"/>
      <c r="L261" s="26"/>
      <c r="M261" s="115"/>
      <c r="N261" s="116"/>
      <c r="O261" s="117"/>
      <c r="P261" s="117"/>
      <c r="Q261" s="117"/>
      <c r="R261" s="117"/>
      <c r="S261" s="117"/>
      <c r="T261" s="118"/>
      <c r="AR261" s="119"/>
      <c r="AT261" s="119"/>
      <c r="AU261" s="119"/>
      <c r="AY261" s="17"/>
      <c r="BE261" s="120"/>
      <c r="BF261" s="120"/>
      <c r="BG261" s="120"/>
      <c r="BH261" s="120"/>
      <c r="BI261" s="120"/>
      <c r="BJ261" s="17"/>
      <c r="BK261" s="120"/>
      <c r="BL261" s="17"/>
      <c r="BM261" s="119"/>
    </row>
    <row r="262" spans="2:65" s="1" customFormat="1" ht="134.65" x14ac:dyDescent="0.25">
      <c r="B262" s="108"/>
      <c r="C262" s="798">
        <v>189</v>
      </c>
      <c r="D262" s="798"/>
      <c r="E262" s="799"/>
      <c r="F262" s="800" t="s">
        <v>2161</v>
      </c>
      <c r="G262" s="801" t="s">
        <v>1112</v>
      </c>
      <c r="H262" s="802">
        <v>15</v>
      </c>
      <c r="I262" s="316"/>
      <c r="J262" s="848">
        <f t="shared" si="25"/>
        <v>0</v>
      </c>
      <c r="K262" s="849"/>
      <c r="L262" s="26"/>
      <c r="M262" s="115"/>
      <c r="N262" s="116"/>
      <c r="O262" s="117"/>
      <c r="P262" s="117"/>
      <c r="Q262" s="117"/>
      <c r="R262" s="117"/>
      <c r="S262" s="117"/>
      <c r="T262" s="118"/>
      <c r="AR262" s="119"/>
      <c r="AT262" s="119"/>
      <c r="AU262" s="119"/>
      <c r="AY262" s="17"/>
      <c r="BE262" s="120"/>
      <c r="BF262" s="120"/>
      <c r="BG262" s="120"/>
      <c r="BH262" s="120"/>
      <c r="BI262" s="120"/>
      <c r="BJ262" s="17"/>
      <c r="BK262" s="120"/>
      <c r="BL262" s="17"/>
      <c r="BM262" s="119"/>
    </row>
    <row r="263" spans="2:65" s="11" customFormat="1" ht="15.45" x14ac:dyDescent="0.25">
      <c r="B263" s="97"/>
      <c r="C263" s="794"/>
      <c r="D263" s="795"/>
      <c r="E263" s="796" t="s">
        <v>2162</v>
      </c>
      <c r="F263" s="796" t="s">
        <v>2163</v>
      </c>
      <c r="G263" s="797"/>
      <c r="H263" s="797"/>
      <c r="I263" s="292"/>
      <c r="J263" s="853"/>
      <c r="K263" s="847"/>
      <c r="L263" s="97"/>
      <c r="M263" s="101"/>
      <c r="P263" s="102"/>
      <c r="R263" s="102"/>
      <c r="T263" s="103"/>
      <c r="AR263" s="98"/>
      <c r="AT263" s="104"/>
      <c r="AU263" s="104"/>
      <c r="AY263" s="98"/>
      <c r="BK263" s="105"/>
    </row>
    <row r="264" spans="2:65" s="1" customFormat="1" ht="30.9" x14ac:dyDescent="0.25">
      <c r="B264" s="108"/>
      <c r="C264" s="798"/>
      <c r="D264" s="798"/>
      <c r="E264" s="799"/>
      <c r="F264" s="816" t="s">
        <v>1808</v>
      </c>
      <c r="G264" s="801"/>
      <c r="H264" s="802"/>
      <c r="I264" s="114"/>
      <c r="J264" s="848"/>
      <c r="K264" s="849"/>
      <c r="L264" s="26"/>
      <c r="M264" s="115"/>
      <c r="N264" s="116"/>
      <c r="O264" s="117"/>
      <c r="P264" s="117"/>
      <c r="Q264" s="117"/>
      <c r="R264" s="117"/>
      <c r="S264" s="117"/>
      <c r="T264" s="118"/>
      <c r="AR264" s="119"/>
      <c r="AT264" s="119"/>
      <c r="AU264" s="119"/>
      <c r="AY264" s="17"/>
      <c r="BE264" s="120"/>
      <c r="BF264" s="120"/>
      <c r="BG264" s="120"/>
      <c r="BH264" s="120"/>
      <c r="BI264" s="120"/>
      <c r="BJ264" s="17"/>
      <c r="BK264" s="120"/>
      <c r="BL264" s="17"/>
      <c r="BM264" s="119"/>
    </row>
    <row r="265" spans="2:65" s="1" customFormat="1" ht="33.700000000000003" x14ac:dyDescent="0.25">
      <c r="B265" s="108"/>
      <c r="C265" s="798">
        <v>190</v>
      </c>
      <c r="D265" s="798"/>
      <c r="E265" s="799"/>
      <c r="F265" s="800" t="s">
        <v>2164</v>
      </c>
      <c r="G265" s="801" t="s">
        <v>1112</v>
      </c>
      <c r="H265" s="802">
        <v>15</v>
      </c>
      <c r="I265" s="316"/>
      <c r="J265" s="848">
        <f t="shared" ref="J265:J269" si="26">ROUND(I265*H265,2)</f>
        <v>0</v>
      </c>
      <c r="K265" s="849"/>
      <c r="L265" s="26"/>
      <c r="M265" s="115"/>
      <c r="N265" s="116"/>
      <c r="O265" s="117"/>
      <c r="P265" s="117"/>
      <c r="Q265" s="117"/>
      <c r="R265" s="117"/>
      <c r="S265" s="117"/>
      <c r="T265" s="118"/>
      <c r="AR265" s="119"/>
      <c r="AT265" s="119"/>
      <c r="AU265" s="119"/>
      <c r="AY265" s="17"/>
      <c r="BE265" s="120"/>
      <c r="BF265" s="120"/>
      <c r="BG265" s="120"/>
      <c r="BH265" s="120"/>
      <c r="BI265" s="120"/>
      <c r="BJ265" s="17"/>
      <c r="BK265" s="120"/>
      <c r="BL265" s="17"/>
      <c r="BM265" s="119"/>
    </row>
    <row r="266" spans="2:65" s="1" customFormat="1" ht="22.45" x14ac:dyDescent="0.25">
      <c r="B266" s="108"/>
      <c r="C266" s="798">
        <v>191</v>
      </c>
      <c r="D266" s="798"/>
      <c r="E266" s="799"/>
      <c r="F266" s="800" t="s">
        <v>2165</v>
      </c>
      <c r="G266" s="801" t="s">
        <v>1112</v>
      </c>
      <c r="H266" s="802">
        <v>15</v>
      </c>
      <c r="I266" s="316"/>
      <c r="J266" s="848">
        <f t="shared" si="26"/>
        <v>0</v>
      </c>
      <c r="K266" s="849"/>
      <c r="L266" s="26"/>
      <c r="M266" s="115"/>
      <c r="N266" s="116"/>
      <c r="O266" s="117"/>
      <c r="P266" s="117"/>
      <c r="Q266" s="117"/>
      <c r="R266" s="117"/>
      <c r="S266" s="117"/>
      <c r="T266" s="118"/>
      <c r="AR266" s="119"/>
      <c r="AT266" s="119"/>
      <c r="AU266" s="119"/>
      <c r="AY266" s="17"/>
      <c r="BE266" s="120"/>
      <c r="BF266" s="120"/>
      <c r="BG266" s="120"/>
      <c r="BH266" s="120"/>
      <c r="BI266" s="120"/>
      <c r="BJ266" s="17"/>
      <c r="BK266" s="120"/>
      <c r="BL266" s="17"/>
      <c r="BM266" s="119"/>
    </row>
    <row r="267" spans="2:65" s="1" customFormat="1" ht="44.9" x14ac:dyDescent="0.25">
      <c r="B267" s="108"/>
      <c r="C267" s="798">
        <v>192</v>
      </c>
      <c r="D267" s="798"/>
      <c r="E267" s="799"/>
      <c r="F267" s="800" t="s">
        <v>2166</v>
      </c>
      <c r="G267" s="801" t="s">
        <v>1112</v>
      </c>
      <c r="H267" s="802">
        <v>15</v>
      </c>
      <c r="I267" s="316"/>
      <c r="J267" s="848">
        <f t="shared" si="26"/>
        <v>0</v>
      </c>
      <c r="K267" s="849"/>
      <c r="L267" s="26"/>
      <c r="M267" s="115"/>
      <c r="N267" s="116"/>
      <c r="O267" s="117"/>
      <c r="P267" s="117"/>
      <c r="Q267" s="117"/>
      <c r="R267" s="117"/>
      <c r="S267" s="117"/>
      <c r="T267" s="118"/>
      <c r="AR267" s="119"/>
      <c r="AT267" s="119"/>
      <c r="AU267" s="119"/>
      <c r="AY267" s="17"/>
      <c r="BE267" s="120"/>
      <c r="BF267" s="120"/>
      <c r="BG267" s="120"/>
      <c r="BH267" s="120"/>
      <c r="BI267" s="120"/>
      <c r="BJ267" s="17"/>
      <c r="BK267" s="120"/>
      <c r="BL267" s="17"/>
      <c r="BM267" s="119"/>
    </row>
    <row r="268" spans="2:65" s="1" customFormat="1" ht="22.45" x14ac:dyDescent="0.25">
      <c r="B268" s="108"/>
      <c r="C268" s="798">
        <v>193</v>
      </c>
      <c r="D268" s="798"/>
      <c r="E268" s="799"/>
      <c r="F268" s="800" t="s">
        <v>2167</v>
      </c>
      <c r="G268" s="801" t="s">
        <v>1112</v>
      </c>
      <c r="H268" s="802">
        <v>15</v>
      </c>
      <c r="I268" s="316"/>
      <c r="J268" s="848">
        <f t="shared" si="26"/>
        <v>0</v>
      </c>
      <c r="K268" s="849"/>
      <c r="L268" s="26"/>
      <c r="M268" s="115"/>
      <c r="N268" s="116"/>
      <c r="O268" s="117"/>
      <c r="P268" s="117"/>
      <c r="Q268" s="117"/>
      <c r="R268" s="117"/>
      <c r="S268" s="117"/>
      <c r="T268" s="118"/>
      <c r="AR268" s="119"/>
      <c r="AT268" s="119"/>
      <c r="AU268" s="119"/>
      <c r="AY268" s="17"/>
      <c r="BE268" s="120"/>
      <c r="BF268" s="120"/>
      <c r="BG268" s="120"/>
      <c r="BH268" s="120"/>
      <c r="BI268" s="120"/>
      <c r="BJ268" s="17"/>
      <c r="BK268" s="120"/>
      <c r="BL268" s="17"/>
      <c r="BM268" s="119"/>
    </row>
    <row r="269" spans="2:65" s="1" customFormat="1" ht="22.45" x14ac:dyDescent="0.25">
      <c r="B269" s="108"/>
      <c r="C269" s="798">
        <v>194</v>
      </c>
      <c r="D269" s="798"/>
      <c r="E269" s="799"/>
      <c r="F269" s="800" t="s">
        <v>2168</v>
      </c>
      <c r="G269" s="801" t="s">
        <v>1112</v>
      </c>
      <c r="H269" s="802">
        <v>15</v>
      </c>
      <c r="I269" s="316"/>
      <c r="J269" s="848">
        <f t="shared" si="26"/>
        <v>0</v>
      </c>
      <c r="K269" s="849"/>
      <c r="L269" s="26"/>
      <c r="M269" s="115"/>
      <c r="N269" s="116"/>
      <c r="O269" s="117"/>
      <c r="P269" s="117"/>
      <c r="Q269" s="117"/>
      <c r="R269" s="117"/>
      <c r="S269" s="117"/>
      <c r="T269" s="118"/>
      <c r="AR269" s="119"/>
      <c r="AT269" s="119"/>
      <c r="AU269" s="119"/>
      <c r="AY269" s="17"/>
      <c r="BE269" s="120"/>
      <c r="BF269" s="120"/>
      <c r="BG269" s="120"/>
      <c r="BH269" s="120"/>
      <c r="BI269" s="120"/>
      <c r="BJ269" s="17"/>
      <c r="BK269" s="120"/>
      <c r="BL269" s="17"/>
      <c r="BM269" s="119"/>
    </row>
    <row r="270" spans="2:65" s="11" customFormat="1" ht="15.45" x14ac:dyDescent="0.25">
      <c r="B270" s="97"/>
      <c r="C270" s="794"/>
      <c r="D270" s="795"/>
      <c r="E270" s="796" t="s">
        <v>2169</v>
      </c>
      <c r="F270" s="796" t="s">
        <v>2170</v>
      </c>
      <c r="G270" s="797"/>
      <c r="H270" s="797"/>
      <c r="I270" s="292"/>
      <c r="J270" s="853"/>
      <c r="K270" s="847"/>
      <c r="L270" s="97"/>
      <c r="M270" s="101"/>
      <c r="P270" s="102"/>
      <c r="R270" s="102"/>
      <c r="T270" s="103"/>
      <c r="AR270" s="98"/>
      <c r="AT270" s="104"/>
      <c r="AU270" s="104"/>
      <c r="AY270" s="98"/>
      <c r="BK270" s="105"/>
    </row>
    <row r="271" spans="2:65" s="1" customFormat="1" ht="30.9" x14ac:dyDescent="0.25">
      <c r="B271" s="108"/>
      <c r="C271" s="798"/>
      <c r="D271" s="798"/>
      <c r="E271" s="799"/>
      <c r="F271" s="816" t="s">
        <v>1809</v>
      </c>
      <c r="G271" s="801"/>
      <c r="H271" s="802"/>
      <c r="I271" s="114"/>
      <c r="J271" s="848"/>
      <c r="K271" s="849"/>
      <c r="L271" s="26"/>
      <c r="M271" s="115"/>
      <c r="N271" s="116"/>
      <c r="O271" s="117"/>
      <c r="P271" s="117"/>
      <c r="Q271" s="117"/>
      <c r="R271" s="117"/>
      <c r="S271" s="117"/>
      <c r="T271" s="118"/>
      <c r="AR271" s="119"/>
      <c r="AT271" s="119"/>
      <c r="AU271" s="119"/>
      <c r="AY271" s="17"/>
      <c r="BE271" s="120"/>
      <c r="BF271" s="120"/>
      <c r="BG271" s="120"/>
      <c r="BH271" s="120"/>
      <c r="BI271" s="120"/>
      <c r="BJ271" s="17"/>
      <c r="BK271" s="120"/>
      <c r="BL271" s="17"/>
      <c r="BM271" s="119"/>
    </row>
    <row r="272" spans="2:65" s="1" customFormat="1" ht="22.45" x14ac:dyDescent="0.25">
      <c r="B272" s="108"/>
      <c r="C272" s="798">
        <v>195</v>
      </c>
      <c r="D272" s="798"/>
      <c r="E272" s="799"/>
      <c r="F272" s="800" t="s">
        <v>2171</v>
      </c>
      <c r="G272" s="801" t="s">
        <v>1112</v>
      </c>
      <c r="H272" s="802">
        <v>15</v>
      </c>
      <c r="I272" s="316"/>
      <c r="J272" s="848">
        <f t="shared" ref="J272" si="27">ROUND(I272*H272,2)</f>
        <v>0</v>
      </c>
      <c r="K272" s="849"/>
      <c r="L272" s="26"/>
      <c r="M272" s="115"/>
      <c r="N272" s="116"/>
      <c r="O272" s="117"/>
      <c r="P272" s="117"/>
      <c r="Q272" s="117"/>
      <c r="R272" s="117"/>
      <c r="S272" s="117"/>
      <c r="T272" s="118"/>
      <c r="AR272" s="119"/>
      <c r="AT272" s="119"/>
      <c r="AU272" s="119"/>
      <c r="AY272" s="17"/>
      <c r="BE272" s="120"/>
      <c r="BF272" s="120"/>
      <c r="BG272" s="120"/>
      <c r="BH272" s="120"/>
      <c r="BI272" s="120"/>
      <c r="BJ272" s="17"/>
      <c r="BK272" s="120"/>
      <c r="BL272" s="17"/>
      <c r="BM272" s="119"/>
    </row>
    <row r="273" spans="2:65" s="11" customFormat="1" ht="15.45" x14ac:dyDescent="0.25">
      <c r="B273" s="97"/>
      <c r="C273" s="794"/>
      <c r="D273" s="795"/>
      <c r="E273" s="796" t="s">
        <v>2172</v>
      </c>
      <c r="F273" s="796" t="s">
        <v>2173</v>
      </c>
      <c r="G273" s="797"/>
      <c r="H273" s="797"/>
      <c r="I273" s="292"/>
      <c r="J273" s="853"/>
      <c r="K273" s="847"/>
      <c r="L273" s="97"/>
      <c r="M273" s="101"/>
      <c r="P273" s="102"/>
      <c r="R273" s="102"/>
      <c r="T273" s="103"/>
      <c r="AR273" s="98"/>
      <c r="AT273" s="104"/>
      <c r="AU273" s="104"/>
      <c r="AY273" s="98"/>
      <c r="BK273" s="105"/>
    </row>
    <row r="274" spans="2:65" s="1" customFormat="1" ht="30.9" x14ac:dyDescent="0.25">
      <c r="B274" s="108"/>
      <c r="C274" s="798"/>
      <c r="D274" s="798"/>
      <c r="E274" s="799"/>
      <c r="F274" s="816" t="s">
        <v>2174</v>
      </c>
      <c r="G274" s="801"/>
      <c r="H274" s="802"/>
      <c r="I274" s="114"/>
      <c r="J274" s="848"/>
      <c r="K274" s="849"/>
      <c r="L274" s="26"/>
      <c r="M274" s="115"/>
      <c r="N274" s="116"/>
      <c r="O274" s="117"/>
      <c r="P274" s="117"/>
      <c r="Q274" s="117"/>
      <c r="R274" s="117"/>
      <c r="S274" s="117"/>
      <c r="T274" s="118"/>
      <c r="AR274" s="119"/>
      <c r="AT274" s="119"/>
      <c r="AU274" s="119"/>
      <c r="AY274" s="17"/>
      <c r="BE274" s="120"/>
      <c r="BF274" s="120"/>
      <c r="BG274" s="120"/>
      <c r="BH274" s="120"/>
      <c r="BI274" s="120"/>
      <c r="BJ274" s="17"/>
      <c r="BK274" s="120"/>
      <c r="BL274" s="17"/>
      <c r="BM274" s="119"/>
    </row>
    <row r="275" spans="2:65" s="1" customFormat="1" ht="89.8" x14ac:dyDescent="0.25">
      <c r="B275" s="108"/>
      <c r="C275" s="798">
        <v>196</v>
      </c>
      <c r="D275" s="798"/>
      <c r="E275" s="799"/>
      <c r="F275" s="800" t="s">
        <v>1810</v>
      </c>
      <c r="G275" s="801" t="s">
        <v>1554</v>
      </c>
      <c r="H275" s="802">
        <v>1</v>
      </c>
      <c r="I275" s="316"/>
      <c r="J275" s="848">
        <f t="shared" ref="J275:J278" si="28">ROUND(I275*H275,2)</f>
        <v>0</v>
      </c>
      <c r="K275" s="849"/>
      <c r="L275" s="26"/>
      <c r="M275" s="115"/>
      <c r="N275" s="116"/>
      <c r="O275" s="117"/>
      <c r="P275" s="117"/>
      <c r="Q275" s="117"/>
      <c r="R275" s="117"/>
      <c r="S275" s="117"/>
      <c r="T275" s="118"/>
      <c r="AR275" s="119"/>
      <c r="AT275" s="119"/>
      <c r="AU275" s="119"/>
      <c r="AY275" s="17"/>
      <c r="BE275" s="120"/>
      <c r="BF275" s="120"/>
      <c r="BG275" s="120"/>
      <c r="BH275" s="120"/>
      <c r="BI275" s="120"/>
      <c r="BJ275" s="17"/>
      <c r="BK275" s="120"/>
      <c r="BL275" s="17"/>
      <c r="BM275" s="119"/>
    </row>
    <row r="276" spans="2:65" s="1" customFormat="1" ht="56.1" x14ac:dyDescent="0.25">
      <c r="B276" s="108"/>
      <c r="C276" s="798">
        <v>197</v>
      </c>
      <c r="D276" s="798"/>
      <c r="E276" s="799"/>
      <c r="F276" s="800" t="s">
        <v>1811</v>
      </c>
      <c r="G276" s="801" t="s">
        <v>1789</v>
      </c>
      <c r="H276" s="802">
        <v>1</v>
      </c>
      <c r="I276" s="316"/>
      <c r="J276" s="848">
        <f t="shared" si="28"/>
        <v>0</v>
      </c>
      <c r="K276" s="849"/>
      <c r="L276" s="26"/>
      <c r="M276" s="115"/>
      <c r="N276" s="116"/>
      <c r="O276" s="117"/>
      <c r="P276" s="117"/>
      <c r="Q276" s="117"/>
      <c r="R276" s="117"/>
      <c r="S276" s="117"/>
      <c r="T276" s="118"/>
      <c r="AR276" s="119"/>
      <c r="AT276" s="119"/>
      <c r="AU276" s="119"/>
      <c r="AY276" s="17"/>
      <c r="BE276" s="120"/>
      <c r="BF276" s="120"/>
      <c r="BG276" s="120"/>
      <c r="BH276" s="120"/>
      <c r="BI276" s="120"/>
      <c r="BJ276" s="17"/>
      <c r="BK276" s="120"/>
      <c r="BL276" s="17"/>
      <c r="BM276" s="119"/>
    </row>
    <row r="277" spans="2:65" s="1" customFormat="1" ht="78.55" x14ac:dyDescent="0.25">
      <c r="B277" s="108"/>
      <c r="C277" s="798">
        <v>198</v>
      </c>
      <c r="D277" s="798"/>
      <c r="E277" s="799"/>
      <c r="F277" s="800" t="s">
        <v>1812</v>
      </c>
      <c r="G277" s="801" t="s">
        <v>1554</v>
      </c>
      <c r="H277" s="802">
        <v>1</v>
      </c>
      <c r="I277" s="316"/>
      <c r="J277" s="848">
        <f t="shared" si="28"/>
        <v>0</v>
      </c>
      <c r="K277" s="849"/>
      <c r="L277" s="26"/>
      <c r="M277" s="115"/>
      <c r="N277" s="116"/>
      <c r="O277" s="117"/>
      <c r="P277" s="117"/>
      <c r="Q277" s="117"/>
      <c r="R277" s="117"/>
      <c r="S277" s="117"/>
      <c r="T277" s="118"/>
      <c r="AR277" s="119"/>
      <c r="AT277" s="119"/>
      <c r="AU277" s="119"/>
      <c r="AY277" s="17"/>
      <c r="BE277" s="120"/>
      <c r="BF277" s="120"/>
      <c r="BG277" s="120"/>
      <c r="BH277" s="120"/>
      <c r="BI277" s="120"/>
      <c r="BJ277" s="17"/>
      <c r="BK277" s="120"/>
      <c r="BL277" s="17"/>
      <c r="BM277" s="119"/>
    </row>
    <row r="278" spans="2:65" s="1" customFormat="1" ht="56.1" x14ac:dyDescent="0.25">
      <c r="B278" s="108"/>
      <c r="C278" s="798">
        <v>199</v>
      </c>
      <c r="D278" s="798"/>
      <c r="E278" s="799"/>
      <c r="F278" s="800" t="s">
        <v>1813</v>
      </c>
      <c r="G278" s="801" t="s">
        <v>1789</v>
      </c>
      <c r="H278" s="802">
        <v>1</v>
      </c>
      <c r="I278" s="316"/>
      <c r="J278" s="848">
        <f t="shared" si="28"/>
        <v>0</v>
      </c>
      <c r="K278" s="849"/>
      <c r="L278" s="26"/>
      <c r="M278" s="115"/>
      <c r="N278" s="116"/>
      <c r="O278" s="117"/>
      <c r="P278" s="117"/>
      <c r="Q278" s="117"/>
      <c r="R278" s="117"/>
      <c r="S278" s="117"/>
      <c r="T278" s="118"/>
      <c r="AR278" s="119"/>
      <c r="AT278" s="119"/>
      <c r="AU278" s="119"/>
      <c r="AY278" s="17"/>
      <c r="BE278" s="120"/>
      <c r="BF278" s="120"/>
      <c r="BG278" s="120"/>
      <c r="BH278" s="120"/>
      <c r="BI278" s="120"/>
      <c r="BJ278" s="17"/>
      <c r="BK278" s="120"/>
      <c r="BL278" s="17"/>
      <c r="BM278" s="119"/>
    </row>
    <row r="279" spans="2:65" s="11" customFormat="1" ht="15.45" x14ac:dyDescent="0.25">
      <c r="B279" s="97"/>
      <c r="C279" s="794"/>
      <c r="D279" s="795"/>
      <c r="E279" s="796" t="s">
        <v>2175</v>
      </c>
      <c r="F279" s="796" t="s">
        <v>2176</v>
      </c>
      <c r="G279" s="797"/>
      <c r="H279" s="797"/>
      <c r="I279" s="292"/>
      <c r="J279" s="853"/>
      <c r="K279" s="847"/>
      <c r="L279" s="97"/>
      <c r="M279" s="101"/>
      <c r="P279" s="102"/>
      <c r="R279" s="102"/>
      <c r="T279" s="103"/>
      <c r="AR279" s="98"/>
      <c r="AT279" s="104"/>
      <c r="AU279" s="104"/>
      <c r="AY279" s="98"/>
      <c r="BK279" s="105"/>
    </row>
    <row r="280" spans="2:65" s="1" customFormat="1" ht="41.15" x14ac:dyDescent="0.25">
      <c r="B280" s="108"/>
      <c r="C280" s="798"/>
      <c r="D280" s="798"/>
      <c r="E280" s="799"/>
      <c r="F280" s="816" t="s">
        <v>2177</v>
      </c>
      <c r="G280" s="801"/>
      <c r="H280" s="802"/>
      <c r="I280" s="114"/>
      <c r="J280" s="848"/>
      <c r="K280" s="849"/>
      <c r="L280" s="26"/>
      <c r="M280" s="115"/>
      <c r="N280" s="116"/>
      <c r="O280" s="117"/>
      <c r="P280" s="117"/>
      <c r="Q280" s="117"/>
      <c r="R280" s="117"/>
      <c r="S280" s="117"/>
      <c r="T280" s="118"/>
      <c r="AR280" s="119"/>
      <c r="AT280" s="119"/>
      <c r="AU280" s="119"/>
      <c r="AY280" s="17"/>
      <c r="BE280" s="120"/>
      <c r="BF280" s="120"/>
      <c r="BG280" s="120"/>
      <c r="BH280" s="120"/>
      <c r="BI280" s="120"/>
      <c r="BJ280" s="17"/>
      <c r="BK280" s="120"/>
      <c r="BL280" s="17"/>
      <c r="BM280" s="119"/>
    </row>
    <row r="281" spans="2:65" s="1" customFormat="1" ht="22.45" x14ac:dyDescent="0.25">
      <c r="B281" s="108"/>
      <c r="C281" s="798">
        <v>200</v>
      </c>
      <c r="D281" s="798" t="s">
        <v>133</v>
      </c>
      <c r="E281" s="799" t="s">
        <v>2178</v>
      </c>
      <c r="F281" s="800" t="s">
        <v>1814</v>
      </c>
      <c r="G281" s="801" t="s">
        <v>201</v>
      </c>
      <c r="H281" s="802">
        <v>1</v>
      </c>
      <c r="I281" s="316"/>
      <c r="J281" s="848">
        <f t="shared" ref="J281:J283" si="29">ROUND(I281*H281,2)</f>
        <v>0</v>
      </c>
      <c r="K281" s="849" t="s">
        <v>137</v>
      </c>
      <c r="L281" s="26"/>
      <c r="M281" s="115"/>
      <c r="N281" s="116"/>
      <c r="O281" s="117"/>
      <c r="P281" s="117"/>
      <c r="Q281" s="117"/>
      <c r="R281" s="117"/>
      <c r="S281" s="117"/>
      <c r="T281" s="118"/>
      <c r="AR281" s="119"/>
      <c r="AT281" s="119"/>
      <c r="AU281" s="119"/>
      <c r="AY281" s="17"/>
      <c r="BE281" s="120"/>
      <c r="BF281" s="120"/>
      <c r="BG281" s="120"/>
      <c r="BH281" s="120"/>
      <c r="BI281" s="120"/>
      <c r="BJ281" s="17"/>
      <c r="BK281" s="120"/>
      <c r="BL281" s="17"/>
      <c r="BM281" s="119"/>
    </row>
    <row r="282" spans="2:65" s="1" customFormat="1" ht="33.700000000000003" x14ac:dyDescent="0.25">
      <c r="B282" s="108"/>
      <c r="C282" s="798">
        <v>201</v>
      </c>
      <c r="D282" s="798" t="s">
        <v>133</v>
      </c>
      <c r="E282" s="799" t="s">
        <v>2179</v>
      </c>
      <c r="F282" s="800" t="s">
        <v>1815</v>
      </c>
      <c r="G282" s="801" t="s">
        <v>201</v>
      </c>
      <c r="H282" s="802">
        <v>1</v>
      </c>
      <c r="I282" s="316"/>
      <c r="J282" s="848">
        <f t="shared" si="29"/>
        <v>0</v>
      </c>
      <c r="K282" s="849" t="s">
        <v>137</v>
      </c>
      <c r="L282" s="26"/>
      <c r="M282" s="115"/>
      <c r="N282" s="116"/>
      <c r="O282" s="117"/>
      <c r="P282" s="117"/>
      <c r="Q282" s="117"/>
      <c r="R282" s="117"/>
      <c r="S282" s="117"/>
      <c r="T282" s="118"/>
      <c r="AR282" s="119"/>
      <c r="AT282" s="119"/>
      <c r="AU282" s="119"/>
      <c r="AY282" s="17"/>
      <c r="BE282" s="120"/>
      <c r="BF282" s="120"/>
      <c r="BG282" s="120"/>
      <c r="BH282" s="120"/>
      <c r="BI282" s="120"/>
      <c r="BJ282" s="17"/>
      <c r="BK282" s="120"/>
      <c r="BL282" s="17"/>
      <c r="BM282" s="119"/>
    </row>
    <row r="283" spans="2:65" s="1" customFormat="1" ht="22.45" x14ac:dyDescent="0.25">
      <c r="B283" s="108"/>
      <c r="C283" s="798">
        <v>202</v>
      </c>
      <c r="D283" s="798" t="s">
        <v>133</v>
      </c>
      <c r="E283" s="799" t="s">
        <v>2180</v>
      </c>
      <c r="F283" s="800" t="s">
        <v>1816</v>
      </c>
      <c r="G283" s="801" t="s">
        <v>201</v>
      </c>
      <c r="H283" s="802">
        <v>1</v>
      </c>
      <c r="I283" s="316"/>
      <c r="J283" s="848">
        <f t="shared" si="29"/>
        <v>0</v>
      </c>
      <c r="K283" s="849" t="s">
        <v>137</v>
      </c>
      <c r="L283" s="26"/>
      <c r="M283" s="115"/>
      <c r="N283" s="116"/>
      <c r="O283" s="117"/>
      <c r="P283" s="117"/>
      <c r="Q283" s="117"/>
      <c r="R283" s="117"/>
      <c r="S283" s="117"/>
      <c r="T283" s="118"/>
      <c r="AR283" s="119"/>
      <c r="AT283" s="119"/>
      <c r="AU283" s="119"/>
      <c r="AY283" s="17"/>
      <c r="BE283" s="120"/>
      <c r="BF283" s="120"/>
      <c r="BG283" s="120"/>
      <c r="BH283" s="120"/>
      <c r="BI283" s="120"/>
      <c r="BJ283" s="17"/>
      <c r="BK283" s="120"/>
      <c r="BL283" s="17"/>
      <c r="BM283" s="119"/>
    </row>
    <row r="284" spans="2:65" s="11" customFormat="1" ht="15.45" x14ac:dyDescent="0.25">
      <c r="B284" s="97"/>
      <c r="C284" s="794"/>
      <c r="D284" s="795"/>
      <c r="E284" s="796" t="s">
        <v>2181</v>
      </c>
      <c r="F284" s="796" t="s">
        <v>2182</v>
      </c>
      <c r="G284" s="797"/>
      <c r="H284" s="797"/>
      <c r="I284" s="292"/>
      <c r="J284" s="853"/>
      <c r="K284" s="847"/>
      <c r="L284" s="97"/>
      <c r="M284" s="101"/>
      <c r="P284" s="102"/>
      <c r="R284" s="102"/>
      <c r="T284" s="103"/>
      <c r="AR284" s="98"/>
      <c r="AT284" s="104"/>
      <c r="AU284" s="104"/>
      <c r="AY284" s="98"/>
      <c r="BK284" s="105"/>
    </row>
    <row r="285" spans="2:65" s="1" customFormat="1" ht="21.75" customHeight="1" x14ac:dyDescent="0.25">
      <c r="B285" s="108"/>
      <c r="C285" s="798">
        <v>203</v>
      </c>
      <c r="D285" s="798" t="s">
        <v>133</v>
      </c>
      <c r="E285" s="799" t="s">
        <v>2183</v>
      </c>
      <c r="F285" s="800" t="s">
        <v>2184</v>
      </c>
      <c r="G285" s="801"/>
      <c r="H285" s="802"/>
      <c r="I285" s="114"/>
      <c r="J285" s="848"/>
      <c r="K285" s="849"/>
      <c r="L285" s="26"/>
      <c r="M285" s="115"/>
      <c r="N285" s="116"/>
      <c r="O285" s="117"/>
      <c r="P285" s="117"/>
      <c r="Q285" s="117"/>
      <c r="R285" s="117"/>
      <c r="S285" s="117"/>
      <c r="T285" s="118"/>
      <c r="AR285" s="119"/>
      <c r="AT285" s="119"/>
      <c r="AU285" s="119"/>
      <c r="AY285" s="17"/>
      <c r="BE285" s="120"/>
      <c r="BF285" s="120"/>
      <c r="BG285" s="120"/>
      <c r="BH285" s="120"/>
      <c r="BI285" s="120"/>
      <c r="BJ285" s="17"/>
      <c r="BK285" s="120"/>
      <c r="BL285" s="17"/>
      <c r="BM285" s="119"/>
    </row>
    <row r="286" spans="2:65" s="1" customFormat="1" ht="16.5" customHeight="1" x14ac:dyDescent="0.25">
      <c r="B286" s="108"/>
      <c r="C286" s="798">
        <v>204</v>
      </c>
      <c r="D286" s="798" t="s">
        <v>133</v>
      </c>
      <c r="E286" s="799" t="s">
        <v>2183</v>
      </c>
      <c r="F286" s="800" t="s">
        <v>2185</v>
      </c>
      <c r="G286" s="801" t="s">
        <v>148</v>
      </c>
      <c r="H286" s="802">
        <v>1</v>
      </c>
      <c r="I286" s="316"/>
      <c r="J286" s="848">
        <f>ROUND(I286*H286,2)</f>
        <v>0</v>
      </c>
      <c r="K286" s="849" t="s">
        <v>137</v>
      </c>
      <c r="L286" s="26"/>
      <c r="M286" s="115" t="s">
        <v>3</v>
      </c>
      <c r="N286" s="116" t="s">
        <v>46</v>
      </c>
      <c r="O286" s="117">
        <v>0</v>
      </c>
      <c r="P286" s="117">
        <f>O286*H286</f>
        <v>0</v>
      </c>
      <c r="Q286" s="117">
        <v>0</v>
      </c>
      <c r="R286" s="117">
        <f>Q286*H286</f>
        <v>0</v>
      </c>
      <c r="S286" s="117">
        <v>0</v>
      </c>
      <c r="T286" s="118">
        <f>S286*H286</f>
        <v>0</v>
      </c>
      <c r="AR286" s="119" t="s">
        <v>1843</v>
      </c>
      <c r="AT286" s="119" t="s">
        <v>133</v>
      </c>
      <c r="AU286" s="119" t="s">
        <v>85</v>
      </c>
      <c r="AY286" s="17" t="s">
        <v>131</v>
      </c>
      <c r="BE286" s="120">
        <f>IF(N286="základní",J286,0)</f>
        <v>0</v>
      </c>
      <c r="BF286" s="120">
        <f>IF(N286="snížená",J286,0)</f>
        <v>0</v>
      </c>
      <c r="BG286" s="120">
        <f>IF(N286="zákl. přenesená",J286,0)</f>
        <v>0</v>
      </c>
      <c r="BH286" s="120">
        <f>IF(N286="sníž. přenesená",J286,0)</f>
        <v>0</v>
      </c>
      <c r="BI286" s="120">
        <f>IF(N286="nulová",J286,0)</f>
        <v>0</v>
      </c>
      <c r="BJ286" s="17" t="s">
        <v>83</v>
      </c>
      <c r="BK286" s="120">
        <f>ROUND(I286*H286,2)</f>
        <v>0</v>
      </c>
      <c r="BL286" s="17" t="s">
        <v>1843</v>
      </c>
      <c r="BM286" s="119" t="s">
        <v>2186</v>
      </c>
    </row>
    <row r="287" spans="2:65" s="1" customFormat="1" x14ac:dyDescent="0.25">
      <c r="B287" s="26"/>
      <c r="C287" s="803"/>
      <c r="D287" s="804" t="s">
        <v>140</v>
      </c>
      <c r="E287" s="803"/>
      <c r="F287" s="805" t="s">
        <v>2187</v>
      </c>
      <c r="G287" s="803"/>
      <c r="H287" s="803"/>
      <c r="I287" s="449"/>
      <c r="J287" s="803"/>
      <c r="K287" s="850"/>
      <c r="L287" s="26"/>
      <c r="M287" s="123"/>
      <c r="T287" s="39"/>
      <c r="AT287" s="17" t="s">
        <v>140</v>
      </c>
      <c r="AU287" s="17" t="s">
        <v>85</v>
      </c>
    </row>
    <row r="288" spans="2:65" s="1" customFormat="1" ht="24.2" customHeight="1" x14ac:dyDescent="0.25">
      <c r="B288" s="108"/>
      <c r="C288" s="798">
        <v>205</v>
      </c>
      <c r="D288" s="798" t="s">
        <v>133</v>
      </c>
      <c r="E288" s="799" t="s">
        <v>2188</v>
      </c>
      <c r="F288" s="800" t="s">
        <v>2189</v>
      </c>
      <c r="G288" s="801" t="s">
        <v>2190</v>
      </c>
      <c r="H288" s="802">
        <v>1</v>
      </c>
      <c r="I288" s="316"/>
      <c r="J288" s="848">
        <f>ROUND(I288*H288,2)</f>
        <v>0</v>
      </c>
      <c r="K288" s="849" t="s">
        <v>3</v>
      </c>
      <c r="L288" s="26"/>
      <c r="M288" s="299" t="s">
        <v>3</v>
      </c>
      <c r="N288" s="300" t="s">
        <v>46</v>
      </c>
      <c r="O288" s="301">
        <v>0</v>
      </c>
      <c r="P288" s="301">
        <f>O288*H288</f>
        <v>0</v>
      </c>
      <c r="Q288" s="301">
        <v>0</v>
      </c>
      <c r="R288" s="301">
        <f>Q288*H288</f>
        <v>0</v>
      </c>
      <c r="S288" s="301">
        <v>0</v>
      </c>
      <c r="T288" s="302">
        <f>S288*H288</f>
        <v>0</v>
      </c>
      <c r="AR288" s="119" t="s">
        <v>1843</v>
      </c>
      <c r="AT288" s="119" t="s">
        <v>133</v>
      </c>
      <c r="AU288" s="119" t="s">
        <v>85</v>
      </c>
      <c r="AY288" s="17" t="s">
        <v>131</v>
      </c>
      <c r="BE288" s="120">
        <f>IF(N288="základní",J288,0)</f>
        <v>0</v>
      </c>
      <c r="BF288" s="120">
        <f>IF(N288="snížená",J288,0)</f>
        <v>0</v>
      </c>
      <c r="BG288" s="120">
        <f>IF(N288="zákl. přenesená",J288,0)</f>
        <v>0</v>
      </c>
      <c r="BH288" s="120">
        <f>IF(N288="sníž. přenesená",J288,0)</f>
        <v>0</v>
      </c>
      <c r="BI288" s="120">
        <f>IF(N288="nulová",J288,0)</f>
        <v>0</v>
      </c>
      <c r="BJ288" s="17" t="s">
        <v>83</v>
      </c>
      <c r="BK288" s="120">
        <f>ROUND(I288*H288,2)</f>
        <v>0</v>
      </c>
      <c r="BL288" s="17" t="s">
        <v>1843</v>
      </c>
      <c r="BM288" s="119" t="s">
        <v>2191</v>
      </c>
    </row>
    <row r="289" spans="2:12" s="1" customFormat="1" ht="6.9" customHeight="1" x14ac:dyDescent="0.25">
      <c r="B289" s="29"/>
      <c r="C289" s="508"/>
      <c r="D289" s="508"/>
      <c r="E289" s="508"/>
      <c r="F289" s="508"/>
      <c r="G289" s="508"/>
      <c r="H289" s="508"/>
      <c r="I289" s="30"/>
      <c r="J289" s="508"/>
      <c r="K289" s="508"/>
      <c r="L289" s="26"/>
    </row>
  </sheetData>
  <sheetProtection algorithmName="SHA-512" hashValue="ITj+GAB405CkhREO6qP9K17/RqUcrvQo4qwL7LMsFmasFgBqzRLXCR/1H9Z2x6mrK1n0pm5V4NESpJQlm7pzhw==" saltValue="LgLdvA644mVzyWZ5iEcxLw==" spinCount="100000" sheet="1" objects="1" scenarios="1"/>
  <hyperlinks>
    <hyperlink ref="F6" r:id="rId1" xr:uid="{F66F020F-C9D3-4F70-B139-03D29D745191}"/>
    <hyperlink ref="F10" r:id="rId2" xr:uid="{BF89776E-602A-4ADF-AA48-692457DB12EE}"/>
    <hyperlink ref="F12" r:id="rId3" xr:uid="{1333A29E-E2E5-4F11-B48C-95B2F6CE4152}"/>
    <hyperlink ref="F16" r:id="rId4" xr:uid="{1F7D72C5-DD9F-4D85-A239-3BD0DD60A637}"/>
    <hyperlink ref="F131" r:id="rId5" xr:uid="{32ECC7ED-E610-4C07-8FE4-B3419E697165}"/>
    <hyperlink ref="F135" r:id="rId6" xr:uid="{02CEB16B-07EA-4F5D-9988-089523E11377}"/>
    <hyperlink ref="F139" r:id="rId7" xr:uid="{86385330-76C2-46FF-B9F7-7DD43C9258EF}"/>
    <hyperlink ref="F141" r:id="rId8" xr:uid="{1F2C335E-2E74-4917-A312-563301653363}"/>
    <hyperlink ref="F145" r:id="rId9" xr:uid="{A228DC95-3709-44D0-BF6F-024D4C811568}"/>
    <hyperlink ref="F147" r:id="rId10" xr:uid="{34877B3E-3EBC-4E13-96EE-431AD496230F}"/>
    <hyperlink ref="F150" r:id="rId11" xr:uid="{18B059B6-007F-4D38-B3FA-2414433C8F0A}"/>
    <hyperlink ref="F152" r:id="rId12" xr:uid="{62493AB9-E3AF-45D2-8ED2-CFC75D0ED9B4}"/>
    <hyperlink ref="F155" r:id="rId13" xr:uid="{23AF465B-C5BC-4551-8BDB-2D0871D6CF32}"/>
    <hyperlink ref="F215" r:id="rId14" xr:uid="{A4E54204-225F-45A5-AF3F-D172A5CE1F94}"/>
    <hyperlink ref="F287" r:id="rId15" xr:uid="{B3116CD1-90F4-4AFE-8E27-06C0A9DDF135}"/>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8"/>
  <sheetViews>
    <sheetView showGridLines="0" topLeftCell="A151" zoomScale="110" zoomScaleNormal="110" workbookViewId="0"/>
  </sheetViews>
  <sheetFormatPr defaultRowHeight="10.3" x14ac:dyDescent="0.25"/>
  <cols>
    <col min="1" max="1" width="8.33203125" style="151" customWidth="1"/>
    <col min="2" max="2" width="1.6640625" style="151" customWidth="1"/>
    <col min="3" max="4" width="5" style="151" customWidth="1"/>
    <col min="5" max="5" width="11.6640625" style="151" customWidth="1"/>
    <col min="6" max="6" width="9.109375" style="151" customWidth="1"/>
    <col min="7" max="7" width="5" style="151" customWidth="1"/>
    <col min="8" max="8" width="77.77734375" style="151" customWidth="1"/>
    <col min="9" max="10" width="20" style="151" customWidth="1"/>
    <col min="11" max="11" width="1.6640625" style="151" customWidth="1"/>
  </cols>
  <sheetData>
    <row r="1" spans="2:11" customFormat="1" ht="37.549999999999997" customHeight="1" x14ac:dyDescent="0.25"/>
    <row r="2" spans="2:11" customFormat="1" ht="7.5" customHeight="1" x14ac:dyDescent="0.25">
      <c r="B2" s="152"/>
      <c r="C2" s="153"/>
      <c r="D2" s="153"/>
      <c r="E2" s="153"/>
      <c r="F2" s="153"/>
      <c r="G2" s="153"/>
      <c r="H2" s="153"/>
      <c r="I2" s="153"/>
      <c r="J2" s="153"/>
      <c r="K2" s="154"/>
    </row>
    <row r="3" spans="2:11" s="15" customFormat="1" ht="45" customHeight="1" x14ac:dyDescent="0.25">
      <c r="B3" s="155"/>
      <c r="C3" s="468" t="s">
        <v>1556</v>
      </c>
      <c r="D3" s="468"/>
      <c r="E3" s="468"/>
      <c r="F3" s="468"/>
      <c r="G3" s="468"/>
      <c r="H3" s="468"/>
      <c r="I3" s="468"/>
      <c r="J3" s="468"/>
      <c r="K3" s="156"/>
    </row>
    <row r="4" spans="2:11" customFormat="1" ht="25.5" customHeight="1" x14ac:dyDescent="0.35">
      <c r="B4" s="157"/>
      <c r="C4" s="473" t="s">
        <v>1557</v>
      </c>
      <c r="D4" s="473"/>
      <c r="E4" s="473"/>
      <c r="F4" s="473"/>
      <c r="G4" s="473"/>
      <c r="H4" s="473"/>
      <c r="I4" s="473"/>
      <c r="J4" s="473"/>
      <c r="K4" s="158"/>
    </row>
    <row r="5" spans="2:11" customFormat="1" ht="5.3" customHeight="1" x14ac:dyDescent="0.25">
      <c r="B5" s="157"/>
      <c r="C5" s="159"/>
      <c r="D5" s="159"/>
      <c r="E5" s="159"/>
      <c r="F5" s="159"/>
      <c r="G5" s="159"/>
      <c r="H5" s="159"/>
      <c r="I5" s="159"/>
      <c r="J5" s="159"/>
      <c r="K5" s="158"/>
    </row>
    <row r="6" spans="2:11" customFormat="1" ht="15" customHeight="1" x14ac:dyDescent="0.25">
      <c r="B6" s="157"/>
      <c r="C6" s="472" t="s">
        <v>1558</v>
      </c>
      <c r="D6" s="472"/>
      <c r="E6" s="472"/>
      <c r="F6" s="472"/>
      <c r="G6" s="472"/>
      <c r="H6" s="472"/>
      <c r="I6" s="472"/>
      <c r="J6" s="472"/>
      <c r="K6" s="158"/>
    </row>
    <row r="7" spans="2:11" customFormat="1" ht="15" customHeight="1" x14ac:dyDescent="0.25">
      <c r="B7" s="161"/>
      <c r="C7" s="472" t="s">
        <v>1559</v>
      </c>
      <c r="D7" s="472"/>
      <c r="E7" s="472"/>
      <c r="F7" s="472"/>
      <c r="G7" s="472"/>
      <c r="H7" s="472"/>
      <c r="I7" s="472"/>
      <c r="J7" s="472"/>
      <c r="K7" s="158"/>
    </row>
    <row r="8" spans="2:11" customFormat="1" ht="12.75" customHeight="1" x14ac:dyDescent="0.25">
      <c r="B8" s="161"/>
      <c r="C8" s="160"/>
      <c r="D8" s="160"/>
      <c r="E8" s="160"/>
      <c r="F8" s="160"/>
      <c r="G8" s="160"/>
      <c r="H8" s="160"/>
      <c r="I8" s="160"/>
      <c r="J8" s="160"/>
      <c r="K8" s="158"/>
    </row>
    <row r="9" spans="2:11" customFormat="1" ht="15" customHeight="1" x14ac:dyDescent="0.25">
      <c r="B9" s="161"/>
      <c r="C9" s="472" t="s">
        <v>1560</v>
      </c>
      <c r="D9" s="472"/>
      <c r="E9" s="472"/>
      <c r="F9" s="472"/>
      <c r="G9" s="472"/>
      <c r="H9" s="472"/>
      <c r="I9" s="472"/>
      <c r="J9" s="472"/>
      <c r="K9" s="158"/>
    </row>
    <row r="10" spans="2:11" customFormat="1" ht="15" customHeight="1" x14ac:dyDescent="0.25">
      <c r="B10" s="161"/>
      <c r="C10" s="160"/>
      <c r="D10" s="472" t="s">
        <v>1561</v>
      </c>
      <c r="E10" s="472"/>
      <c r="F10" s="472"/>
      <c r="G10" s="472"/>
      <c r="H10" s="472"/>
      <c r="I10" s="472"/>
      <c r="J10" s="472"/>
      <c r="K10" s="158"/>
    </row>
    <row r="11" spans="2:11" customFormat="1" ht="15" customHeight="1" x14ac:dyDescent="0.25">
      <c r="B11" s="161"/>
      <c r="C11" s="162"/>
      <c r="D11" s="472" t="s">
        <v>1562</v>
      </c>
      <c r="E11" s="472"/>
      <c r="F11" s="472"/>
      <c r="G11" s="472"/>
      <c r="H11" s="472"/>
      <c r="I11" s="472"/>
      <c r="J11" s="472"/>
      <c r="K11" s="158"/>
    </row>
    <row r="12" spans="2:11" customFormat="1" ht="15" customHeight="1" x14ac:dyDescent="0.25">
      <c r="B12" s="161"/>
      <c r="C12" s="162"/>
      <c r="D12" s="160"/>
      <c r="E12" s="160"/>
      <c r="F12" s="160"/>
      <c r="G12" s="160"/>
      <c r="H12" s="160"/>
      <c r="I12" s="160"/>
      <c r="J12" s="160"/>
      <c r="K12" s="158"/>
    </row>
    <row r="13" spans="2:11" customFormat="1" ht="15" customHeight="1" x14ac:dyDescent="0.25">
      <c r="B13" s="161"/>
      <c r="C13" s="162"/>
      <c r="D13" s="163" t="s">
        <v>1563</v>
      </c>
      <c r="E13" s="160"/>
      <c r="F13" s="160"/>
      <c r="G13" s="160"/>
      <c r="H13" s="160"/>
      <c r="I13" s="160"/>
      <c r="J13" s="160"/>
      <c r="K13" s="158"/>
    </row>
    <row r="14" spans="2:11" customFormat="1" ht="12.75" customHeight="1" x14ac:dyDescent="0.25">
      <c r="B14" s="161"/>
      <c r="C14" s="162"/>
      <c r="D14" s="162"/>
      <c r="E14" s="162"/>
      <c r="F14" s="162"/>
      <c r="G14" s="162"/>
      <c r="H14" s="162"/>
      <c r="I14" s="162"/>
      <c r="J14" s="162"/>
      <c r="K14" s="158"/>
    </row>
    <row r="15" spans="2:11" customFormat="1" ht="15" customHeight="1" x14ac:dyDescent="0.25">
      <c r="B15" s="161"/>
      <c r="C15" s="162"/>
      <c r="D15" s="472" t="s">
        <v>1564</v>
      </c>
      <c r="E15" s="472"/>
      <c r="F15" s="472"/>
      <c r="G15" s="472"/>
      <c r="H15" s="472"/>
      <c r="I15" s="472"/>
      <c r="J15" s="472"/>
      <c r="K15" s="158"/>
    </row>
    <row r="16" spans="2:11" customFormat="1" ht="15" customHeight="1" x14ac:dyDescent="0.25">
      <c r="B16" s="161"/>
      <c r="C16" s="162"/>
      <c r="D16" s="472" t="s">
        <v>1565</v>
      </c>
      <c r="E16" s="472"/>
      <c r="F16" s="472"/>
      <c r="G16" s="472"/>
      <c r="H16" s="472"/>
      <c r="I16" s="472"/>
      <c r="J16" s="472"/>
      <c r="K16" s="158"/>
    </row>
    <row r="17" spans="2:11" customFormat="1" ht="15" customHeight="1" x14ac:dyDescent="0.25">
      <c r="B17" s="161"/>
      <c r="C17" s="162"/>
      <c r="D17" s="472" t="s">
        <v>1566</v>
      </c>
      <c r="E17" s="472"/>
      <c r="F17" s="472"/>
      <c r="G17" s="472"/>
      <c r="H17" s="472"/>
      <c r="I17" s="472"/>
      <c r="J17" s="472"/>
      <c r="K17" s="158"/>
    </row>
    <row r="18" spans="2:11" customFormat="1" ht="15" customHeight="1" x14ac:dyDescent="0.25">
      <c r="B18" s="161"/>
      <c r="C18" s="162"/>
      <c r="D18" s="162"/>
      <c r="E18" s="164" t="s">
        <v>82</v>
      </c>
      <c r="F18" s="472" t="s">
        <v>1567</v>
      </c>
      <c r="G18" s="472"/>
      <c r="H18" s="472"/>
      <c r="I18" s="472"/>
      <c r="J18" s="472"/>
      <c r="K18" s="158"/>
    </row>
    <row r="19" spans="2:11" customFormat="1" ht="15" customHeight="1" x14ac:dyDescent="0.25">
      <c r="B19" s="161"/>
      <c r="C19" s="162"/>
      <c r="D19" s="162"/>
      <c r="E19" s="164" t="s">
        <v>1568</v>
      </c>
      <c r="F19" s="472" t="s">
        <v>1569</v>
      </c>
      <c r="G19" s="472"/>
      <c r="H19" s="472"/>
      <c r="I19" s="472"/>
      <c r="J19" s="472"/>
      <c r="K19" s="158"/>
    </row>
    <row r="20" spans="2:11" customFormat="1" ht="15" customHeight="1" x14ac:dyDescent="0.25">
      <c r="B20" s="161"/>
      <c r="C20" s="162"/>
      <c r="D20" s="162"/>
      <c r="E20" s="164" t="s">
        <v>1570</v>
      </c>
      <c r="F20" s="472" t="s">
        <v>1571</v>
      </c>
      <c r="G20" s="472"/>
      <c r="H20" s="472"/>
      <c r="I20" s="472"/>
      <c r="J20" s="472"/>
      <c r="K20" s="158"/>
    </row>
    <row r="21" spans="2:11" customFormat="1" ht="15" customHeight="1" x14ac:dyDescent="0.25">
      <c r="B21" s="161"/>
      <c r="C21" s="162"/>
      <c r="D21" s="162"/>
      <c r="E21" s="164" t="s">
        <v>1572</v>
      </c>
      <c r="F21" s="472" t="s">
        <v>1573</v>
      </c>
      <c r="G21" s="472"/>
      <c r="H21" s="472"/>
      <c r="I21" s="472"/>
      <c r="J21" s="472"/>
      <c r="K21" s="158"/>
    </row>
    <row r="22" spans="2:11" customFormat="1" ht="15" customHeight="1" x14ac:dyDescent="0.25">
      <c r="B22" s="161"/>
      <c r="C22" s="162"/>
      <c r="D22" s="162"/>
      <c r="E22" s="164" t="s">
        <v>1574</v>
      </c>
      <c r="F22" s="472" t="s">
        <v>1575</v>
      </c>
      <c r="G22" s="472"/>
      <c r="H22" s="472"/>
      <c r="I22" s="472"/>
      <c r="J22" s="472"/>
      <c r="K22" s="158"/>
    </row>
    <row r="23" spans="2:11" customFormat="1" ht="15" customHeight="1" x14ac:dyDescent="0.25">
      <c r="B23" s="161"/>
      <c r="C23" s="162"/>
      <c r="D23" s="162"/>
      <c r="E23" s="164" t="s">
        <v>1576</v>
      </c>
      <c r="F23" s="472" t="s">
        <v>1577</v>
      </c>
      <c r="G23" s="472"/>
      <c r="H23" s="472"/>
      <c r="I23" s="472"/>
      <c r="J23" s="472"/>
      <c r="K23" s="158"/>
    </row>
    <row r="24" spans="2:11" customFormat="1" ht="12.75" customHeight="1" x14ac:dyDescent="0.25">
      <c r="B24" s="161"/>
      <c r="C24" s="162"/>
      <c r="D24" s="162"/>
      <c r="E24" s="162"/>
      <c r="F24" s="162"/>
      <c r="G24" s="162"/>
      <c r="H24" s="162"/>
      <c r="I24" s="162"/>
      <c r="J24" s="162"/>
      <c r="K24" s="158"/>
    </row>
    <row r="25" spans="2:11" customFormat="1" ht="15" customHeight="1" x14ac:dyDescent="0.25">
      <c r="B25" s="161"/>
      <c r="C25" s="472" t="s">
        <v>1578</v>
      </c>
      <c r="D25" s="472"/>
      <c r="E25" s="472"/>
      <c r="F25" s="472"/>
      <c r="G25" s="472"/>
      <c r="H25" s="472"/>
      <c r="I25" s="472"/>
      <c r="J25" s="472"/>
      <c r="K25" s="158"/>
    </row>
    <row r="26" spans="2:11" customFormat="1" ht="15" customHeight="1" x14ac:dyDescent="0.25">
      <c r="B26" s="161"/>
      <c r="C26" s="472" t="s">
        <v>1579</v>
      </c>
      <c r="D26" s="472"/>
      <c r="E26" s="472"/>
      <c r="F26" s="472"/>
      <c r="G26" s="472"/>
      <c r="H26" s="472"/>
      <c r="I26" s="472"/>
      <c r="J26" s="472"/>
      <c r="K26" s="158"/>
    </row>
    <row r="27" spans="2:11" customFormat="1" ht="15" customHeight="1" x14ac:dyDescent="0.25">
      <c r="B27" s="161"/>
      <c r="C27" s="160"/>
      <c r="D27" s="472" t="s">
        <v>1580</v>
      </c>
      <c r="E27" s="472"/>
      <c r="F27" s="472"/>
      <c r="G27" s="472"/>
      <c r="H27" s="472"/>
      <c r="I27" s="472"/>
      <c r="J27" s="472"/>
      <c r="K27" s="158"/>
    </row>
    <row r="28" spans="2:11" customFormat="1" ht="15" customHeight="1" x14ac:dyDescent="0.25">
      <c r="B28" s="161"/>
      <c r="C28" s="162"/>
      <c r="D28" s="472" t="s">
        <v>1581</v>
      </c>
      <c r="E28" s="472"/>
      <c r="F28" s="472"/>
      <c r="G28" s="472"/>
      <c r="H28" s="472"/>
      <c r="I28" s="472"/>
      <c r="J28" s="472"/>
      <c r="K28" s="158"/>
    </row>
    <row r="29" spans="2:11" customFormat="1" ht="12.75" customHeight="1" x14ac:dyDescent="0.25">
      <c r="B29" s="161"/>
      <c r="C29" s="162"/>
      <c r="D29" s="162"/>
      <c r="E29" s="162"/>
      <c r="F29" s="162"/>
      <c r="G29" s="162"/>
      <c r="H29" s="162"/>
      <c r="I29" s="162"/>
      <c r="J29" s="162"/>
      <c r="K29" s="158"/>
    </row>
    <row r="30" spans="2:11" customFormat="1" ht="15" customHeight="1" x14ac:dyDescent="0.25">
      <c r="B30" s="161"/>
      <c r="C30" s="162"/>
      <c r="D30" s="472" t="s">
        <v>1582</v>
      </c>
      <c r="E30" s="472"/>
      <c r="F30" s="472"/>
      <c r="G30" s="472"/>
      <c r="H30" s="472"/>
      <c r="I30" s="472"/>
      <c r="J30" s="472"/>
      <c r="K30" s="158"/>
    </row>
    <row r="31" spans="2:11" customFormat="1" ht="15" customHeight="1" x14ac:dyDescent="0.25">
      <c r="B31" s="161"/>
      <c r="C31" s="162"/>
      <c r="D31" s="472" t="s">
        <v>1583</v>
      </c>
      <c r="E31" s="472"/>
      <c r="F31" s="472"/>
      <c r="G31" s="472"/>
      <c r="H31" s="472"/>
      <c r="I31" s="472"/>
      <c r="J31" s="472"/>
      <c r="K31" s="158"/>
    </row>
    <row r="32" spans="2:11" customFormat="1" ht="12.75" customHeight="1" x14ac:dyDescent="0.25">
      <c r="B32" s="161"/>
      <c r="C32" s="162"/>
      <c r="D32" s="162"/>
      <c r="E32" s="162"/>
      <c r="F32" s="162"/>
      <c r="G32" s="162"/>
      <c r="H32" s="162"/>
      <c r="I32" s="162"/>
      <c r="J32" s="162"/>
      <c r="K32" s="158"/>
    </row>
    <row r="33" spans="2:11" customFormat="1" ht="15" customHeight="1" x14ac:dyDescent="0.25">
      <c r="B33" s="161"/>
      <c r="C33" s="162"/>
      <c r="D33" s="472" t="s">
        <v>1584</v>
      </c>
      <c r="E33" s="472"/>
      <c r="F33" s="472"/>
      <c r="G33" s="472"/>
      <c r="H33" s="472"/>
      <c r="I33" s="472"/>
      <c r="J33" s="472"/>
      <c r="K33" s="158"/>
    </row>
    <row r="34" spans="2:11" customFormat="1" ht="15" customHeight="1" x14ac:dyDescent="0.25">
      <c r="B34" s="161"/>
      <c r="C34" s="162"/>
      <c r="D34" s="472" t="s">
        <v>1585</v>
      </c>
      <c r="E34" s="472"/>
      <c r="F34" s="472"/>
      <c r="G34" s="472"/>
      <c r="H34" s="472"/>
      <c r="I34" s="472"/>
      <c r="J34" s="472"/>
      <c r="K34" s="158"/>
    </row>
    <row r="35" spans="2:11" customFormat="1" ht="15" customHeight="1" x14ac:dyDescent="0.25">
      <c r="B35" s="161"/>
      <c r="C35" s="162"/>
      <c r="D35" s="472" t="s">
        <v>1586</v>
      </c>
      <c r="E35" s="472"/>
      <c r="F35" s="472"/>
      <c r="G35" s="472"/>
      <c r="H35" s="472"/>
      <c r="I35" s="472"/>
      <c r="J35" s="472"/>
      <c r="K35" s="158"/>
    </row>
    <row r="36" spans="2:11" customFormat="1" ht="15" customHeight="1" x14ac:dyDescent="0.25">
      <c r="B36" s="161"/>
      <c r="C36" s="162"/>
      <c r="D36" s="160"/>
      <c r="E36" s="163" t="s">
        <v>117</v>
      </c>
      <c r="F36" s="160"/>
      <c r="G36" s="472" t="s">
        <v>1587</v>
      </c>
      <c r="H36" s="472"/>
      <c r="I36" s="472"/>
      <c r="J36" s="472"/>
      <c r="K36" s="158"/>
    </row>
    <row r="37" spans="2:11" customFormat="1" ht="30.75" customHeight="1" x14ac:dyDescent="0.25">
      <c r="B37" s="161"/>
      <c r="C37" s="162"/>
      <c r="D37" s="160"/>
      <c r="E37" s="163" t="s">
        <v>1588</v>
      </c>
      <c r="F37" s="160"/>
      <c r="G37" s="472" t="s">
        <v>1589</v>
      </c>
      <c r="H37" s="472"/>
      <c r="I37" s="472"/>
      <c r="J37" s="472"/>
      <c r="K37" s="158"/>
    </row>
    <row r="38" spans="2:11" customFormat="1" ht="15" customHeight="1" x14ac:dyDescent="0.25">
      <c r="B38" s="161"/>
      <c r="C38" s="162"/>
      <c r="D38" s="160"/>
      <c r="E38" s="163" t="s">
        <v>56</v>
      </c>
      <c r="F38" s="160"/>
      <c r="G38" s="472" t="s">
        <v>1590</v>
      </c>
      <c r="H38" s="472"/>
      <c r="I38" s="472"/>
      <c r="J38" s="472"/>
      <c r="K38" s="158"/>
    </row>
    <row r="39" spans="2:11" customFormat="1" ht="15" customHeight="1" x14ac:dyDescent="0.25">
      <c r="B39" s="161"/>
      <c r="C39" s="162"/>
      <c r="D39" s="160"/>
      <c r="E39" s="163" t="s">
        <v>57</v>
      </c>
      <c r="F39" s="160"/>
      <c r="G39" s="472" t="s">
        <v>1591</v>
      </c>
      <c r="H39" s="472"/>
      <c r="I39" s="472"/>
      <c r="J39" s="472"/>
      <c r="K39" s="158"/>
    </row>
    <row r="40" spans="2:11" customFormat="1" ht="15" customHeight="1" x14ac:dyDescent="0.25">
      <c r="B40" s="161"/>
      <c r="C40" s="162"/>
      <c r="D40" s="160"/>
      <c r="E40" s="163" t="s">
        <v>118</v>
      </c>
      <c r="F40" s="160"/>
      <c r="G40" s="472" t="s">
        <v>1592</v>
      </c>
      <c r="H40" s="472"/>
      <c r="I40" s="472"/>
      <c r="J40" s="472"/>
      <c r="K40" s="158"/>
    </row>
    <row r="41" spans="2:11" customFormat="1" ht="15" customHeight="1" x14ac:dyDescent="0.25">
      <c r="B41" s="161"/>
      <c r="C41" s="162"/>
      <c r="D41" s="160"/>
      <c r="E41" s="163" t="s">
        <v>119</v>
      </c>
      <c r="F41" s="160"/>
      <c r="G41" s="472" t="s">
        <v>1593</v>
      </c>
      <c r="H41" s="472"/>
      <c r="I41" s="472"/>
      <c r="J41" s="472"/>
      <c r="K41" s="158"/>
    </row>
    <row r="42" spans="2:11" customFormat="1" ht="15" customHeight="1" x14ac:dyDescent="0.25">
      <c r="B42" s="161"/>
      <c r="C42" s="162"/>
      <c r="D42" s="160"/>
      <c r="E42" s="163" t="s">
        <v>1594</v>
      </c>
      <c r="F42" s="160"/>
      <c r="G42" s="472" t="s">
        <v>1595</v>
      </c>
      <c r="H42" s="472"/>
      <c r="I42" s="472"/>
      <c r="J42" s="472"/>
      <c r="K42" s="158"/>
    </row>
    <row r="43" spans="2:11" customFormat="1" ht="15" customHeight="1" x14ac:dyDescent="0.25">
      <c r="B43" s="161"/>
      <c r="C43" s="162"/>
      <c r="D43" s="160"/>
      <c r="E43" s="163"/>
      <c r="F43" s="160"/>
      <c r="G43" s="472" t="s">
        <v>1596</v>
      </c>
      <c r="H43" s="472"/>
      <c r="I43" s="472"/>
      <c r="J43" s="472"/>
      <c r="K43" s="158"/>
    </row>
    <row r="44" spans="2:11" customFormat="1" ht="15" customHeight="1" x14ac:dyDescent="0.25">
      <c r="B44" s="161"/>
      <c r="C44" s="162"/>
      <c r="D44" s="160"/>
      <c r="E44" s="163" t="s">
        <v>1597</v>
      </c>
      <c r="F44" s="160"/>
      <c r="G44" s="472" t="s">
        <v>1598</v>
      </c>
      <c r="H44" s="472"/>
      <c r="I44" s="472"/>
      <c r="J44" s="472"/>
      <c r="K44" s="158"/>
    </row>
    <row r="45" spans="2:11" customFormat="1" ht="15" customHeight="1" x14ac:dyDescent="0.25">
      <c r="B45" s="161"/>
      <c r="C45" s="162"/>
      <c r="D45" s="160"/>
      <c r="E45" s="163" t="s">
        <v>121</v>
      </c>
      <c r="F45" s="160"/>
      <c r="G45" s="472" t="s">
        <v>1599</v>
      </c>
      <c r="H45" s="472"/>
      <c r="I45" s="472"/>
      <c r="J45" s="472"/>
      <c r="K45" s="158"/>
    </row>
    <row r="46" spans="2:11" customFormat="1" ht="12.75" customHeight="1" x14ac:dyDescent="0.25">
      <c r="B46" s="161"/>
      <c r="C46" s="162"/>
      <c r="D46" s="160"/>
      <c r="E46" s="160"/>
      <c r="F46" s="160"/>
      <c r="G46" s="160"/>
      <c r="H46" s="160"/>
      <c r="I46" s="160"/>
      <c r="J46" s="160"/>
      <c r="K46" s="158"/>
    </row>
    <row r="47" spans="2:11" customFormat="1" ht="15" customHeight="1" x14ac:dyDescent="0.25">
      <c r="B47" s="161"/>
      <c r="C47" s="162"/>
      <c r="D47" s="472" t="s">
        <v>1600</v>
      </c>
      <c r="E47" s="472"/>
      <c r="F47" s="472"/>
      <c r="G47" s="472"/>
      <c r="H47" s="472"/>
      <c r="I47" s="472"/>
      <c r="J47" s="472"/>
      <c r="K47" s="158"/>
    </row>
    <row r="48" spans="2:11" customFormat="1" ht="15" customHeight="1" x14ac:dyDescent="0.25">
      <c r="B48" s="161"/>
      <c r="C48" s="162"/>
      <c r="D48" s="162"/>
      <c r="E48" s="472" t="s">
        <v>1601</v>
      </c>
      <c r="F48" s="472"/>
      <c r="G48" s="472"/>
      <c r="H48" s="472"/>
      <c r="I48" s="472"/>
      <c r="J48" s="472"/>
      <c r="K48" s="158"/>
    </row>
    <row r="49" spans="2:11" customFormat="1" ht="15" customHeight="1" x14ac:dyDescent="0.25">
      <c r="B49" s="161"/>
      <c r="C49" s="162"/>
      <c r="D49" s="162"/>
      <c r="E49" s="472" t="s">
        <v>1602</v>
      </c>
      <c r="F49" s="472"/>
      <c r="G49" s="472"/>
      <c r="H49" s="472"/>
      <c r="I49" s="472"/>
      <c r="J49" s="472"/>
      <c r="K49" s="158"/>
    </row>
    <row r="50" spans="2:11" customFormat="1" ht="15" customHeight="1" x14ac:dyDescent="0.25">
      <c r="B50" s="161"/>
      <c r="C50" s="162"/>
      <c r="D50" s="162"/>
      <c r="E50" s="472" t="s">
        <v>1603</v>
      </c>
      <c r="F50" s="472"/>
      <c r="G50" s="472"/>
      <c r="H50" s="472"/>
      <c r="I50" s="472"/>
      <c r="J50" s="472"/>
      <c r="K50" s="158"/>
    </row>
    <row r="51" spans="2:11" customFormat="1" ht="15" customHeight="1" x14ac:dyDescent="0.25">
      <c r="B51" s="161"/>
      <c r="C51" s="162"/>
      <c r="D51" s="472" t="s">
        <v>1604</v>
      </c>
      <c r="E51" s="472"/>
      <c r="F51" s="472"/>
      <c r="G51" s="472"/>
      <c r="H51" s="472"/>
      <c r="I51" s="472"/>
      <c r="J51" s="472"/>
      <c r="K51" s="158"/>
    </row>
    <row r="52" spans="2:11" customFormat="1" ht="25.5" customHeight="1" x14ac:dyDescent="0.35">
      <c r="B52" s="157"/>
      <c r="C52" s="473" t="s">
        <v>1605</v>
      </c>
      <c r="D52" s="473"/>
      <c r="E52" s="473"/>
      <c r="F52" s="473"/>
      <c r="G52" s="473"/>
      <c r="H52" s="473"/>
      <c r="I52" s="473"/>
      <c r="J52" s="473"/>
      <c r="K52" s="158"/>
    </row>
    <row r="53" spans="2:11" customFormat="1" ht="5.3" customHeight="1" x14ac:dyDescent="0.25">
      <c r="B53" s="157"/>
      <c r="C53" s="159"/>
      <c r="D53" s="159"/>
      <c r="E53" s="159"/>
      <c r="F53" s="159"/>
      <c r="G53" s="159"/>
      <c r="H53" s="159"/>
      <c r="I53" s="159"/>
      <c r="J53" s="159"/>
      <c r="K53" s="158"/>
    </row>
    <row r="54" spans="2:11" customFormat="1" ht="15" customHeight="1" x14ac:dyDescent="0.25">
      <c r="B54" s="157"/>
      <c r="C54" s="472" t="s">
        <v>1606</v>
      </c>
      <c r="D54" s="472"/>
      <c r="E54" s="472"/>
      <c r="F54" s="472"/>
      <c r="G54" s="472"/>
      <c r="H54" s="472"/>
      <c r="I54" s="472"/>
      <c r="J54" s="472"/>
      <c r="K54" s="158"/>
    </row>
    <row r="55" spans="2:11" customFormat="1" ht="15" customHeight="1" x14ac:dyDescent="0.25">
      <c r="B55" s="157"/>
      <c r="C55" s="472" t="s">
        <v>1607</v>
      </c>
      <c r="D55" s="472"/>
      <c r="E55" s="472"/>
      <c r="F55" s="472"/>
      <c r="G55" s="472"/>
      <c r="H55" s="472"/>
      <c r="I55" s="472"/>
      <c r="J55" s="472"/>
      <c r="K55" s="158"/>
    </row>
    <row r="56" spans="2:11" customFormat="1" ht="12.75" customHeight="1" x14ac:dyDescent="0.25">
      <c r="B56" s="157"/>
      <c r="C56" s="160"/>
      <c r="D56" s="160"/>
      <c r="E56" s="160"/>
      <c r="F56" s="160"/>
      <c r="G56" s="160"/>
      <c r="H56" s="160"/>
      <c r="I56" s="160"/>
      <c r="J56" s="160"/>
      <c r="K56" s="158"/>
    </row>
    <row r="57" spans="2:11" customFormat="1" ht="15" customHeight="1" x14ac:dyDescent="0.25">
      <c r="B57" s="157"/>
      <c r="C57" s="472" t="s">
        <v>1608</v>
      </c>
      <c r="D57" s="472"/>
      <c r="E57" s="472"/>
      <c r="F57" s="472"/>
      <c r="G57" s="472"/>
      <c r="H57" s="472"/>
      <c r="I57" s="472"/>
      <c r="J57" s="472"/>
      <c r="K57" s="158"/>
    </row>
    <row r="58" spans="2:11" customFormat="1" ht="15" customHeight="1" x14ac:dyDescent="0.25">
      <c r="B58" s="157"/>
      <c r="C58" s="162"/>
      <c r="D58" s="472" t="s">
        <v>1609</v>
      </c>
      <c r="E58" s="472"/>
      <c r="F58" s="472"/>
      <c r="G58" s="472"/>
      <c r="H58" s="472"/>
      <c r="I58" s="472"/>
      <c r="J58" s="472"/>
      <c r="K58" s="158"/>
    </row>
    <row r="59" spans="2:11" customFormat="1" ht="15" customHeight="1" x14ac:dyDescent="0.25">
      <c r="B59" s="157"/>
      <c r="C59" s="162"/>
      <c r="D59" s="472" t="s">
        <v>1610</v>
      </c>
      <c r="E59" s="472"/>
      <c r="F59" s="472"/>
      <c r="G59" s="472"/>
      <c r="H59" s="472"/>
      <c r="I59" s="472"/>
      <c r="J59" s="472"/>
      <c r="K59" s="158"/>
    </row>
    <row r="60" spans="2:11" customFormat="1" ht="15" customHeight="1" x14ac:dyDescent="0.25">
      <c r="B60" s="157"/>
      <c r="C60" s="162"/>
      <c r="D60" s="472" t="s">
        <v>1611</v>
      </c>
      <c r="E60" s="472"/>
      <c r="F60" s="472"/>
      <c r="G60" s="472"/>
      <c r="H60" s="472"/>
      <c r="I60" s="472"/>
      <c r="J60" s="472"/>
      <c r="K60" s="158"/>
    </row>
    <row r="61" spans="2:11" customFormat="1" ht="15" customHeight="1" x14ac:dyDescent="0.25">
      <c r="B61" s="157"/>
      <c r="C61" s="162"/>
      <c r="D61" s="472" t="s">
        <v>1612</v>
      </c>
      <c r="E61" s="472"/>
      <c r="F61" s="472"/>
      <c r="G61" s="472"/>
      <c r="H61" s="472"/>
      <c r="I61" s="472"/>
      <c r="J61" s="472"/>
      <c r="K61" s="158"/>
    </row>
    <row r="62" spans="2:11" customFormat="1" ht="15" customHeight="1" x14ac:dyDescent="0.25">
      <c r="B62" s="157"/>
      <c r="C62" s="162"/>
      <c r="D62" s="474" t="s">
        <v>1613</v>
      </c>
      <c r="E62" s="474"/>
      <c r="F62" s="474"/>
      <c r="G62" s="474"/>
      <c r="H62" s="474"/>
      <c r="I62" s="474"/>
      <c r="J62" s="474"/>
      <c r="K62" s="158"/>
    </row>
    <row r="63" spans="2:11" customFormat="1" ht="15" customHeight="1" x14ac:dyDescent="0.25">
      <c r="B63" s="157"/>
      <c r="C63" s="162"/>
      <c r="D63" s="472" t="s">
        <v>1614</v>
      </c>
      <c r="E63" s="472"/>
      <c r="F63" s="472"/>
      <c r="G63" s="472"/>
      <c r="H63" s="472"/>
      <c r="I63" s="472"/>
      <c r="J63" s="472"/>
      <c r="K63" s="158"/>
    </row>
    <row r="64" spans="2:11" customFormat="1" ht="12.75" customHeight="1" x14ac:dyDescent="0.25">
      <c r="B64" s="157"/>
      <c r="C64" s="162"/>
      <c r="D64" s="162"/>
      <c r="E64" s="165"/>
      <c r="F64" s="162"/>
      <c r="G64" s="162"/>
      <c r="H64" s="162"/>
      <c r="I64" s="162"/>
      <c r="J64" s="162"/>
      <c r="K64" s="158"/>
    </row>
    <row r="65" spans="2:11" customFormat="1" ht="15" customHeight="1" x14ac:dyDescent="0.25">
      <c r="B65" s="157"/>
      <c r="C65" s="162"/>
      <c r="D65" s="472" t="s">
        <v>1615</v>
      </c>
      <c r="E65" s="472"/>
      <c r="F65" s="472"/>
      <c r="G65" s="472"/>
      <c r="H65" s="472"/>
      <c r="I65" s="472"/>
      <c r="J65" s="472"/>
      <c r="K65" s="158"/>
    </row>
    <row r="66" spans="2:11" customFormat="1" ht="15" customHeight="1" x14ac:dyDescent="0.25">
      <c r="B66" s="157"/>
      <c r="C66" s="162"/>
      <c r="D66" s="474" t="s">
        <v>1616</v>
      </c>
      <c r="E66" s="474"/>
      <c r="F66" s="474"/>
      <c r="G66" s="474"/>
      <c r="H66" s="474"/>
      <c r="I66" s="474"/>
      <c r="J66" s="474"/>
      <c r="K66" s="158"/>
    </row>
    <row r="67" spans="2:11" customFormat="1" ht="15" customHeight="1" x14ac:dyDescent="0.25">
      <c r="B67" s="157"/>
      <c r="C67" s="162"/>
      <c r="D67" s="472" t="s">
        <v>1617</v>
      </c>
      <c r="E67" s="472"/>
      <c r="F67" s="472"/>
      <c r="G67" s="472"/>
      <c r="H67" s="472"/>
      <c r="I67" s="472"/>
      <c r="J67" s="472"/>
      <c r="K67" s="158"/>
    </row>
    <row r="68" spans="2:11" customFormat="1" ht="15" customHeight="1" x14ac:dyDescent="0.25">
      <c r="B68" s="157"/>
      <c r="C68" s="162"/>
      <c r="D68" s="472" t="s">
        <v>1618</v>
      </c>
      <c r="E68" s="472"/>
      <c r="F68" s="472"/>
      <c r="G68" s="472"/>
      <c r="H68" s="472"/>
      <c r="I68" s="472"/>
      <c r="J68" s="472"/>
      <c r="K68" s="158"/>
    </row>
    <row r="69" spans="2:11" customFormat="1" ht="15" customHeight="1" x14ac:dyDescent="0.25">
      <c r="B69" s="157"/>
      <c r="C69" s="162"/>
      <c r="D69" s="472" t="s">
        <v>1619</v>
      </c>
      <c r="E69" s="472"/>
      <c r="F69" s="472"/>
      <c r="G69" s="472"/>
      <c r="H69" s="472"/>
      <c r="I69" s="472"/>
      <c r="J69" s="472"/>
      <c r="K69" s="158"/>
    </row>
    <row r="70" spans="2:11" customFormat="1" ht="15" customHeight="1" x14ac:dyDescent="0.25">
      <c r="B70" s="157"/>
      <c r="C70" s="162"/>
      <c r="D70" s="472" t="s">
        <v>1620</v>
      </c>
      <c r="E70" s="472"/>
      <c r="F70" s="472"/>
      <c r="G70" s="472"/>
      <c r="H70" s="472"/>
      <c r="I70" s="472"/>
      <c r="J70" s="472"/>
      <c r="K70" s="158"/>
    </row>
    <row r="71" spans="2:11" customFormat="1" ht="12.75" customHeight="1" x14ac:dyDescent="0.25">
      <c r="B71" s="166"/>
      <c r="C71" s="167"/>
      <c r="D71" s="167"/>
      <c r="E71" s="167"/>
      <c r="F71" s="167"/>
      <c r="G71" s="167"/>
      <c r="H71" s="167"/>
      <c r="I71" s="167"/>
      <c r="J71" s="167"/>
      <c r="K71" s="168"/>
    </row>
    <row r="72" spans="2:11" customFormat="1" ht="18.7" customHeight="1" x14ac:dyDescent="0.25">
      <c r="B72" s="169"/>
      <c r="C72" s="169"/>
      <c r="D72" s="169"/>
      <c r="E72" s="169"/>
      <c r="F72" s="169"/>
      <c r="G72" s="169"/>
      <c r="H72" s="169"/>
      <c r="I72" s="169"/>
      <c r="J72" s="169"/>
      <c r="K72" s="170"/>
    </row>
    <row r="73" spans="2:11" customFormat="1" ht="18.7" customHeight="1" x14ac:dyDescent="0.25">
      <c r="B73" s="170"/>
      <c r="C73" s="170"/>
      <c r="D73" s="170"/>
      <c r="E73" s="170"/>
      <c r="F73" s="170"/>
      <c r="G73" s="170"/>
      <c r="H73" s="170"/>
      <c r="I73" s="170"/>
      <c r="J73" s="170"/>
      <c r="K73" s="170"/>
    </row>
    <row r="74" spans="2:11" customFormat="1" ht="7.5" customHeight="1" x14ac:dyDescent="0.25">
      <c r="B74" s="171"/>
      <c r="C74" s="172"/>
      <c r="D74" s="172"/>
      <c r="E74" s="172"/>
      <c r="F74" s="172"/>
      <c r="G74" s="172"/>
      <c r="H74" s="172"/>
      <c r="I74" s="172"/>
      <c r="J74" s="172"/>
      <c r="K74" s="173"/>
    </row>
    <row r="75" spans="2:11" customFormat="1" ht="45" customHeight="1" x14ac:dyDescent="0.25">
      <c r="B75" s="174"/>
      <c r="C75" s="467" t="s">
        <v>1621</v>
      </c>
      <c r="D75" s="467"/>
      <c r="E75" s="467"/>
      <c r="F75" s="467"/>
      <c r="G75" s="467"/>
      <c r="H75" s="467"/>
      <c r="I75" s="467"/>
      <c r="J75" s="467"/>
      <c r="K75" s="175"/>
    </row>
    <row r="76" spans="2:11" customFormat="1" ht="17.3" customHeight="1" x14ac:dyDescent="0.25">
      <c r="B76" s="174"/>
      <c r="C76" s="176" t="s">
        <v>1622</v>
      </c>
      <c r="D76" s="176"/>
      <c r="E76" s="176"/>
      <c r="F76" s="176" t="s">
        <v>1623</v>
      </c>
      <c r="G76" s="177"/>
      <c r="H76" s="176" t="s">
        <v>57</v>
      </c>
      <c r="I76" s="176" t="s">
        <v>60</v>
      </c>
      <c r="J76" s="176" t="s">
        <v>1624</v>
      </c>
      <c r="K76" s="175"/>
    </row>
    <row r="77" spans="2:11" customFormat="1" ht="17.3" customHeight="1" x14ac:dyDescent="0.25">
      <c r="B77" s="174"/>
      <c r="C77" s="178" t="s">
        <v>1625</v>
      </c>
      <c r="D77" s="178"/>
      <c r="E77" s="178"/>
      <c r="F77" s="179" t="s">
        <v>1626</v>
      </c>
      <c r="G77" s="180"/>
      <c r="H77" s="178"/>
      <c r="I77" s="178"/>
      <c r="J77" s="178" t="s">
        <v>1627</v>
      </c>
      <c r="K77" s="175"/>
    </row>
    <row r="78" spans="2:11" customFormat="1" ht="5.3" customHeight="1" x14ac:dyDescent="0.25">
      <c r="B78" s="174"/>
      <c r="C78" s="181"/>
      <c r="D78" s="181"/>
      <c r="E78" s="181"/>
      <c r="F78" s="181"/>
      <c r="G78" s="182"/>
      <c r="H78" s="181"/>
      <c r="I78" s="181"/>
      <c r="J78" s="181"/>
      <c r="K78" s="175"/>
    </row>
    <row r="79" spans="2:11" customFormat="1" ht="15" customHeight="1" x14ac:dyDescent="0.25">
      <c r="B79" s="174"/>
      <c r="C79" s="163" t="s">
        <v>56</v>
      </c>
      <c r="D79" s="183"/>
      <c r="E79" s="183"/>
      <c r="F79" s="184" t="s">
        <v>1628</v>
      </c>
      <c r="G79" s="185"/>
      <c r="H79" s="163" t="s">
        <v>1629</v>
      </c>
      <c r="I79" s="163" t="s">
        <v>1630</v>
      </c>
      <c r="J79" s="163">
        <v>20</v>
      </c>
      <c r="K79" s="175"/>
    </row>
    <row r="80" spans="2:11" customFormat="1" ht="15" customHeight="1" x14ac:dyDescent="0.25">
      <c r="B80" s="174"/>
      <c r="C80" s="163" t="s">
        <v>1631</v>
      </c>
      <c r="D80" s="163"/>
      <c r="E80" s="163"/>
      <c r="F80" s="184" t="s">
        <v>1628</v>
      </c>
      <c r="G80" s="185"/>
      <c r="H80" s="163" t="s">
        <v>1632</v>
      </c>
      <c r="I80" s="163" t="s">
        <v>1630</v>
      </c>
      <c r="J80" s="163">
        <v>120</v>
      </c>
      <c r="K80" s="175"/>
    </row>
    <row r="81" spans="2:11" customFormat="1" ht="15" customHeight="1" x14ac:dyDescent="0.25">
      <c r="B81" s="186"/>
      <c r="C81" s="163" t="s">
        <v>1633</v>
      </c>
      <c r="D81" s="163"/>
      <c r="E81" s="163"/>
      <c r="F81" s="184" t="s">
        <v>1634</v>
      </c>
      <c r="G81" s="185"/>
      <c r="H81" s="163" t="s">
        <v>1635</v>
      </c>
      <c r="I81" s="163" t="s">
        <v>1630</v>
      </c>
      <c r="J81" s="163">
        <v>50</v>
      </c>
      <c r="K81" s="175"/>
    </row>
    <row r="82" spans="2:11" customFormat="1" ht="15" customHeight="1" x14ac:dyDescent="0.25">
      <c r="B82" s="186"/>
      <c r="C82" s="163" t="s">
        <v>1636</v>
      </c>
      <c r="D82" s="163"/>
      <c r="E82" s="163"/>
      <c r="F82" s="184" t="s">
        <v>1628</v>
      </c>
      <c r="G82" s="185"/>
      <c r="H82" s="163" t="s">
        <v>1637</v>
      </c>
      <c r="I82" s="163" t="s">
        <v>1638</v>
      </c>
      <c r="J82" s="163"/>
      <c r="K82" s="175"/>
    </row>
    <row r="83" spans="2:11" customFormat="1" ht="15" customHeight="1" x14ac:dyDescent="0.25">
      <c r="B83" s="186"/>
      <c r="C83" s="163" t="s">
        <v>1639</v>
      </c>
      <c r="D83" s="163"/>
      <c r="E83" s="163"/>
      <c r="F83" s="184" t="s">
        <v>1634</v>
      </c>
      <c r="G83" s="163"/>
      <c r="H83" s="163" t="s">
        <v>1640</v>
      </c>
      <c r="I83" s="163" t="s">
        <v>1630</v>
      </c>
      <c r="J83" s="163">
        <v>15</v>
      </c>
      <c r="K83" s="175"/>
    </row>
    <row r="84" spans="2:11" customFormat="1" ht="15" customHeight="1" x14ac:dyDescent="0.25">
      <c r="B84" s="186"/>
      <c r="C84" s="163" t="s">
        <v>1641</v>
      </c>
      <c r="D84" s="163"/>
      <c r="E84" s="163"/>
      <c r="F84" s="184" t="s">
        <v>1634</v>
      </c>
      <c r="G84" s="163"/>
      <c r="H84" s="163" t="s">
        <v>1642</v>
      </c>
      <c r="I84" s="163" t="s">
        <v>1630</v>
      </c>
      <c r="J84" s="163">
        <v>15</v>
      </c>
      <c r="K84" s="175"/>
    </row>
    <row r="85" spans="2:11" customFormat="1" ht="15" customHeight="1" x14ac:dyDescent="0.25">
      <c r="B85" s="186"/>
      <c r="C85" s="163" t="s">
        <v>1643</v>
      </c>
      <c r="D85" s="163"/>
      <c r="E85" s="163"/>
      <c r="F85" s="184" t="s">
        <v>1634</v>
      </c>
      <c r="G85" s="163"/>
      <c r="H85" s="163" t="s">
        <v>1644</v>
      </c>
      <c r="I85" s="163" t="s">
        <v>1630</v>
      </c>
      <c r="J85" s="163">
        <v>20</v>
      </c>
      <c r="K85" s="175"/>
    </row>
    <row r="86" spans="2:11" customFormat="1" ht="15" customHeight="1" x14ac:dyDescent="0.25">
      <c r="B86" s="186"/>
      <c r="C86" s="163" t="s">
        <v>1645</v>
      </c>
      <c r="D86" s="163"/>
      <c r="E86" s="163"/>
      <c r="F86" s="184" t="s">
        <v>1634</v>
      </c>
      <c r="G86" s="163"/>
      <c r="H86" s="163" t="s">
        <v>1646</v>
      </c>
      <c r="I86" s="163" t="s">
        <v>1630</v>
      </c>
      <c r="J86" s="163">
        <v>20</v>
      </c>
      <c r="K86" s="175"/>
    </row>
    <row r="87" spans="2:11" customFormat="1" ht="15" customHeight="1" x14ac:dyDescent="0.25">
      <c r="B87" s="186"/>
      <c r="C87" s="163" t="s">
        <v>1647</v>
      </c>
      <c r="D87" s="163"/>
      <c r="E87" s="163"/>
      <c r="F87" s="184" t="s">
        <v>1634</v>
      </c>
      <c r="G87" s="185"/>
      <c r="H87" s="163" t="s">
        <v>1648</v>
      </c>
      <c r="I87" s="163" t="s">
        <v>1630</v>
      </c>
      <c r="J87" s="163">
        <v>50</v>
      </c>
      <c r="K87" s="175"/>
    </row>
    <row r="88" spans="2:11" customFormat="1" ht="15" customHeight="1" x14ac:dyDescent="0.25">
      <c r="B88" s="186"/>
      <c r="C88" s="163" t="s">
        <v>1649</v>
      </c>
      <c r="D88" s="163"/>
      <c r="E88" s="163"/>
      <c r="F88" s="184" t="s">
        <v>1634</v>
      </c>
      <c r="G88" s="185"/>
      <c r="H88" s="163" t="s">
        <v>1650</v>
      </c>
      <c r="I88" s="163" t="s">
        <v>1630</v>
      </c>
      <c r="J88" s="163">
        <v>20</v>
      </c>
      <c r="K88" s="175"/>
    </row>
    <row r="89" spans="2:11" customFormat="1" ht="15" customHeight="1" x14ac:dyDescent="0.25">
      <c r="B89" s="186"/>
      <c r="C89" s="163" t="s">
        <v>1651</v>
      </c>
      <c r="D89" s="163"/>
      <c r="E89" s="163"/>
      <c r="F89" s="184" t="s">
        <v>1634</v>
      </c>
      <c r="G89" s="185"/>
      <c r="H89" s="163" t="s">
        <v>1652</v>
      </c>
      <c r="I89" s="163" t="s">
        <v>1630</v>
      </c>
      <c r="J89" s="163">
        <v>20</v>
      </c>
      <c r="K89" s="175"/>
    </row>
    <row r="90" spans="2:11" customFormat="1" ht="15" customHeight="1" x14ac:dyDescent="0.25">
      <c r="B90" s="186"/>
      <c r="C90" s="163" t="s">
        <v>1653</v>
      </c>
      <c r="D90" s="163"/>
      <c r="E90" s="163"/>
      <c r="F90" s="184" t="s">
        <v>1634</v>
      </c>
      <c r="G90" s="185"/>
      <c r="H90" s="163" t="s">
        <v>1654</v>
      </c>
      <c r="I90" s="163" t="s">
        <v>1630</v>
      </c>
      <c r="J90" s="163">
        <v>50</v>
      </c>
      <c r="K90" s="175"/>
    </row>
    <row r="91" spans="2:11" customFormat="1" ht="15" customHeight="1" x14ac:dyDescent="0.25">
      <c r="B91" s="186"/>
      <c r="C91" s="163" t="s">
        <v>1655</v>
      </c>
      <c r="D91" s="163"/>
      <c r="E91" s="163"/>
      <c r="F91" s="184" t="s">
        <v>1634</v>
      </c>
      <c r="G91" s="185"/>
      <c r="H91" s="163" t="s">
        <v>1655</v>
      </c>
      <c r="I91" s="163" t="s">
        <v>1630</v>
      </c>
      <c r="J91" s="163">
        <v>50</v>
      </c>
      <c r="K91" s="175"/>
    </row>
    <row r="92" spans="2:11" customFormat="1" ht="15" customHeight="1" x14ac:dyDescent="0.25">
      <c r="B92" s="186"/>
      <c r="C92" s="163" t="s">
        <v>1656</v>
      </c>
      <c r="D92" s="163"/>
      <c r="E92" s="163"/>
      <c r="F92" s="184" t="s">
        <v>1634</v>
      </c>
      <c r="G92" s="185"/>
      <c r="H92" s="163" t="s">
        <v>1657</v>
      </c>
      <c r="I92" s="163" t="s">
        <v>1630</v>
      </c>
      <c r="J92" s="163">
        <v>255</v>
      </c>
      <c r="K92" s="175"/>
    </row>
    <row r="93" spans="2:11" customFormat="1" ht="15" customHeight="1" x14ac:dyDescent="0.25">
      <c r="B93" s="186"/>
      <c r="C93" s="163" t="s">
        <v>1658</v>
      </c>
      <c r="D93" s="163"/>
      <c r="E93" s="163"/>
      <c r="F93" s="184" t="s">
        <v>1628</v>
      </c>
      <c r="G93" s="185"/>
      <c r="H93" s="163" t="s">
        <v>1659</v>
      </c>
      <c r="I93" s="163" t="s">
        <v>1660</v>
      </c>
      <c r="J93" s="163"/>
      <c r="K93" s="175"/>
    </row>
    <row r="94" spans="2:11" customFormat="1" ht="15" customHeight="1" x14ac:dyDescent="0.25">
      <c r="B94" s="186"/>
      <c r="C94" s="163" t="s">
        <v>1661</v>
      </c>
      <c r="D94" s="163"/>
      <c r="E94" s="163"/>
      <c r="F94" s="184" t="s">
        <v>1628</v>
      </c>
      <c r="G94" s="185"/>
      <c r="H94" s="163" t="s">
        <v>1662</v>
      </c>
      <c r="I94" s="163" t="s">
        <v>1663</v>
      </c>
      <c r="J94" s="163"/>
      <c r="K94" s="175"/>
    </row>
    <row r="95" spans="2:11" customFormat="1" ht="15" customHeight="1" x14ac:dyDescent="0.25">
      <c r="B95" s="186"/>
      <c r="C95" s="163" t="s">
        <v>1664</v>
      </c>
      <c r="D95" s="163"/>
      <c r="E95" s="163"/>
      <c r="F95" s="184" t="s">
        <v>1628</v>
      </c>
      <c r="G95" s="185"/>
      <c r="H95" s="163" t="s">
        <v>1664</v>
      </c>
      <c r="I95" s="163" t="s">
        <v>1663</v>
      </c>
      <c r="J95" s="163"/>
      <c r="K95" s="175"/>
    </row>
    <row r="96" spans="2:11" customFormat="1" ht="15" customHeight="1" x14ac:dyDescent="0.25">
      <c r="B96" s="186"/>
      <c r="C96" s="163" t="s">
        <v>41</v>
      </c>
      <c r="D96" s="163"/>
      <c r="E96" s="163"/>
      <c r="F96" s="184" t="s">
        <v>1628</v>
      </c>
      <c r="G96" s="185"/>
      <c r="H96" s="163" t="s">
        <v>1665</v>
      </c>
      <c r="I96" s="163" t="s">
        <v>1663</v>
      </c>
      <c r="J96" s="163"/>
      <c r="K96" s="175"/>
    </row>
    <row r="97" spans="2:11" customFormat="1" ht="15" customHeight="1" x14ac:dyDescent="0.25">
      <c r="B97" s="186"/>
      <c r="C97" s="163" t="s">
        <v>51</v>
      </c>
      <c r="D97" s="163"/>
      <c r="E97" s="163"/>
      <c r="F97" s="184" t="s">
        <v>1628</v>
      </c>
      <c r="G97" s="185"/>
      <c r="H97" s="163" t="s">
        <v>1666</v>
      </c>
      <c r="I97" s="163" t="s">
        <v>1663</v>
      </c>
      <c r="J97" s="163"/>
      <c r="K97" s="175"/>
    </row>
    <row r="98" spans="2:11" customFormat="1" ht="15" customHeight="1" x14ac:dyDescent="0.25">
      <c r="B98" s="187"/>
      <c r="C98" s="188"/>
      <c r="D98" s="188"/>
      <c r="E98" s="188"/>
      <c r="F98" s="188"/>
      <c r="G98" s="188"/>
      <c r="H98" s="188"/>
      <c r="I98" s="188"/>
      <c r="J98" s="188"/>
      <c r="K98" s="189"/>
    </row>
    <row r="99" spans="2:11" customFormat="1" ht="18.7" customHeight="1" x14ac:dyDescent="0.25">
      <c r="B99" s="190"/>
      <c r="C99" s="191"/>
      <c r="D99" s="191"/>
      <c r="E99" s="191"/>
      <c r="F99" s="191"/>
      <c r="G99" s="191"/>
      <c r="H99" s="191"/>
      <c r="I99" s="191"/>
      <c r="J99" s="191"/>
      <c r="K99" s="190"/>
    </row>
    <row r="100" spans="2:11" customFormat="1" ht="18.7" customHeight="1" x14ac:dyDescent="0.25">
      <c r="B100" s="170"/>
      <c r="C100" s="170"/>
      <c r="D100" s="170"/>
      <c r="E100" s="170"/>
      <c r="F100" s="170"/>
      <c r="G100" s="170"/>
      <c r="H100" s="170"/>
      <c r="I100" s="170"/>
      <c r="J100" s="170"/>
      <c r="K100" s="170"/>
    </row>
    <row r="101" spans="2:11" customFormat="1" ht="7.5" customHeight="1" x14ac:dyDescent="0.25">
      <c r="B101" s="171"/>
      <c r="C101" s="172"/>
      <c r="D101" s="172"/>
      <c r="E101" s="172"/>
      <c r="F101" s="172"/>
      <c r="G101" s="172"/>
      <c r="H101" s="172"/>
      <c r="I101" s="172"/>
      <c r="J101" s="172"/>
      <c r="K101" s="173"/>
    </row>
    <row r="102" spans="2:11" customFormat="1" ht="45" customHeight="1" x14ac:dyDescent="0.25">
      <c r="B102" s="174"/>
      <c r="C102" s="467" t="s">
        <v>1667</v>
      </c>
      <c r="D102" s="467"/>
      <c r="E102" s="467"/>
      <c r="F102" s="467"/>
      <c r="G102" s="467"/>
      <c r="H102" s="467"/>
      <c r="I102" s="467"/>
      <c r="J102" s="467"/>
      <c r="K102" s="175"/>
    </row>
    <row r="103" spans="2:11" customFormat="1" ht="17.3" customHeight="1" x14ac:dyDescent="0.25">
      <c r="B103" s="174"/>
      <c r="C103" s="176" t="s">
        <v>1622</v>
      </c>
      <c r="D103" s="176"/>
      <c r="E103" s="176"/>
      <c r="F103" s="176" t="s">
        <v>1623</v>
      </c>
      <c r="G103" s="177"/>
      <c r="H103" s="176" t="s">
        <v>57</v>
      </c>
      <c r="I103" s="176" t="s">
        <v>60</v>
      </c>
      <c r="J103" s="176" t="s">
        <v>1624</v>
      </c>
      <c r="K103" s="175"/>
    </row>
    <row r="104" spans="2:11" customFormat="1" ht="17.3" customHeight="1" x14ac:dyDescent="0.25">
      <c r="B104" s="174"/>
      <c r="C104" s="178" t="s">
        <v>1625</v>
      </c>
      <c r="D104" s="178"/>
      <c r="E104" s="178"/>
      <c r="F104" s="179" t="s">
        <v>1626</v>
      </c>
      <c r="G104" s="180"/>
      <c r="H104" s="178"/>
      <c r="I104" s="178"/>
      <c r="J104" s="178" t="s">
        <v>1627</v>
      </c>
      <c r="K104" s="175"/>
    </row>
    <row r="105" spans="2:11" customFormat="1" ht="5.3" customHeight="1" x14ac:dyDescent="0.25">
      <c r="B105" s="174"/>
      <c r="C105" s="176"/>
      <c r="D105" s="176"/>
      <c r="E105" s="176"/>
      <c r="F105" s="176"/>
      <c r="G105" s="192"/>
      <c r="H105" s="176"/>
      <c r="I105" s="176"/>
      <c r="J105" s="176"/>
      <c r="K105" s="175"/>
    </row>
    <row r="106" spans="2:11" customFormat="1" ht="15" customHeight="1" x14ac:dyDescent="0.25">
      <c r="B106" s="174"/>
      <c r="C106" s="163" t="s">
        <v>56</v>
      </c>
      <c r="D106" s="183"/>
      <c r="E106" s="183"/>
      <c r="F106" s="184" t="s">
        <v>1628</v>
      </c>
      <c r="G106" s="163"/>
      <c r="H106" s="163" t="s">
        <v>1668</v>
      </c>
      <c r="I106" s="163" t="s">
        <v>1630</v>
      </c>
      <c r="J106" s="163">
        <v>20</v>
      </c>
      <c r="K106" s="175"/>
    </row>
    <row r="107" spans="2:11" customFormat="1" ht="15" customHeight="1" x14ac:dyDescent="0.25">
      <c r="B107" s="174"/>
      <c r="C107" s="163" t="s">
        <v>1631</v>
      </c>
      <c r="D107" s="163"/>
      <c r="E107" s="163"/>
      <c r="F107" s="184" t="s">
        <v>1628</v>
      </c>
      <c r="G107" s="163"/>
      <c r="H107" s="163" t="s">
        <v>1668</v>
      </c>
      <c r="I107" s="163" t="s">
        <v>1630</v>
      </c>
      <c r="J107" s="163">
        <v>120</v>
      </c>
      <c r="K107" s="175"/>
    </row>
    <row r="108" spans="2:11" customFormat="1" ht="15" customHeight="1" x14ac:dyDescent="0.25">
      <c r="B108" s="186"/>
      <c r="C108" s="163" t="s">
        <v>1633</v>
      </c>
      <c r="D108" s="163"/>
      <c r="E108" s="163"/>
      <c r="F108" s="184" t="s">
        <v>1634</v>
      </c>
      <c r="G108" s="163"/>
      <c r="H108" s="163" t="s">
        <v>1668</v>
      </c>
      <c r="I108" s="163" t="s">
        <v>1630</v>
      </c>
      <c r="J108" s="163">
        <v>50</v>
      </c>
      <c r="K108" s="175"/>
    </row>
    <row r="109" spans="2:11" customFormat="1" ht="15" customHeight="1" x14ac:dyDescent="0.25">
      <c r="B109" s="186"/>
      <c r="C109" s="163" t="s">
        <v>1636</v>
      </c>
      <c r="D109" s="163"/>
      <c r="E109" s="163"/>
      <c r="F109" s="184" t="s">
        <v>1628</v>
      </c>
      <c r="G109" s="163"/>
      <c r="H109" s="163" t="s">
        <v>1668</v>
      </c>
      <c r="I109" s="163" t="s">
        <v>1638</v>
      </c>
      <c r="J109" s="163"/>
      <c r="K109" s="175"/>
    </row>
    <row r="110" spans="2:11" customFormat="1" ht="15" customHeight="1" x14ac:dyDescent="0.25">
      <c r="B110" s="186"/>
      <c r="C110" s="163" t="s">
        <v>1647</v>
      </c>
      <c r="D110" s="163"/>
      <c r="E110" s="163"/>
      <c r="F110" s="184" t="s">
        <v>1634</v>
      </c>
      <c r="G110" s="163"/>
      <c r="H110" s="163" t="s">
        <v>1668</v>
      </c>
      <c r="I110" s="163" t="s">
        <v>1630</v>
      </c>
      <c r="J110" s="163">
        <v>50</v>
      </c>
      <c r="K110" s="175"/>
    </row>
    <row r="111" spans="2:11" customFormat="1" ht="15" customHeight="1" x14ac:dyDescent="0.25">
      <c r="B111" s="186"/>
      <c r="C111" s="163" t="s">
        <v>1655</v>
      </c>
      <c r="D111" s="163"/>
      <c r="E111" s="163"/>
      <c r="F111" s="184" t="s">
        <v>1634</v>
      </c>
      <c r="G111" s="163"/>
      <c r="H111" s="163" t="s">
        <v>1668</v>
      </c>
      <c r="I111" s="163" t="s">
        <v>1630</v>
      </c>
      <c r="J111" s="163">
        <v>50</v>
      </c>
      <c r="K111" s="175"/>
    </row>
    <row r="112" spans="2:11" customFormat="1" ht="15" customHeight="1" x14ac:dyDescent="0.25">
      <c r="B112" s="186"/>
      <c r="C112" s="163" t="s">
        <v>1653</v>
      </c>
      <c r="D112" s="163"/>
      <c r="E112" s="163"/>
      <c r="F112" s="184" t="s">
        <v>1634</v>
      </c>
      <c r="G112" s="163"/>
      <c r="H112" s="163" t="s">
        <v>1668</v>
      </c>
      <c r="I112" s="163" t="s">
        <v>1630</v>
      </c>
      <c r="J112" s="163">
        <v>50</v>
      </c>
      <c r="K112" s="175"/>
    </row>
    <row r="113" spans="2:11" customFormat="1" ht="15" customHeight="1" x14ac:dyDescent="0.25">
      <c r="B113" s="186"/>
      <c r="C113" s="163" t="s">
        <v>56</v>
      </c>
      <c r="D113" s="163"/>
      <c r="E113" s="163"/>
      <c r="F113" s="184" t="s">
        <v>1628</v>
      </c>
      <c r="G113" s="163"/>
      <c r="H113" s="163" t="s">
        <v>1669</v>
      </c>
      <c r="I113" s="163" t="s">
        <v>1630</v>
      </c>
      <c r="J113" s="163">
        <v>20</v>
      </c>
      <c r="K113" s="175"/>
    </row>
    <row r="114" spans="2:11" customFormat="1" ht="15" customHeight="1" x14ac:dyDescent="0.25">
      <c r="B114" s="186"/>
      <c r="C114" s="163" t="s">
        <v>1670</v>
      </c>
      <c r="D114" s="163"/>
      <c r="E114" s="163"/>
      <c r="F114" s="184" t="s">
        <v>1628</v>
      </c>
      <c r="G114" s="163"/>
      <c r="H114" s="163" t="s">
        <v>1671</v>
      </c>
      <c r="I114" s="163" t="s">
        <v>1630</v>
      </c>
      <c r="J114" s="163">
        <v>120</v>
      </c>
      <c r="K114" s="175"/>
    </row>
    <row r="115" spans="2:11" customFormat="1" ht="15" customHeight="1" x14ac:dyDescent="0.25">
      <c r="B115" s="186"/>
      <c r="C115" s="163" t="s">
        <v>41</v>
      </c>
      <c r="D115" s="163"/>
      <c r="E115" s="163"/>
      <c r="F115" s="184" t="s">
        <v>1628</v>
      </c>
      <c r="G115" s="163"/>
      <c r="H115" s="163" t="s">
        <v>1672</v>
      </c>
      <c r="I115" s="163" t="s">
        <v>1663</v>
      </c>
      <c r="J115" s="163"/>
      <c r="K115" s="175"/>
    </row>
    <row r="116" spans="2:11" customFormat="1" ht="15" customHeight="1" x14ac:dyDescent="0.25">
      <c r="B116" s="186"/>
      <c r="C116" s="163" t="s">
        <v>51</v>
      </c>
      <c r="D116" s="163"/>
      <c r="E116" s="163"/>
      <c r="F116" s="184" t="s">
        <v>1628</v>
      </c>
      <c r="G116" s="163"/>
      <c r="H116" s="163" t="s">
        <v>1673</v>
      </c>
      <c r="I116" s="163" t="s">
        <v>1663</v>
      </c>
      <c r="J116" s="163"/>
      <c r="K116" s="175"/>
    </row>
    <row r="117" spans="2:11" customFormat="1" ht="15" customHeight="1" x14ac:dyDescent="0.25">
      <c r="B117" s="186"/>
      <c r="C117" s="163" t="s">
        <v>60</v>
      </c>
      <c r="D117" s="163"/>
      <c r="E117" s="163"/>
      <c r="F117" s="184" t="s">
        <v>1628</v>
      </c>
      <c r="G117" s="163"/>
      <c r="H117" s="163" t="s">
        <v>1674</v>
      </c>
      <c r="I117" s="163" t="s">
        <v>1675</v>
      </c>
      <c r="J117" s="163"/>
      <c r="K117" s="175"/>
    </row>
    <row r="118" spans="2:11" customFormat="1" ht="15" customHeight="1" x14ac:dyDescent="0.25">
      <c r="B118" s="187"/>
      <c r="C118" s="193"/>
      <c r="D118" s="193"/>
      <c r="E118" s="193"/>
      <c r="F118" s="193"/>
      <c r="G118" s="193"/>
      <c r="H118" s="193"/>
      <c r="I118" s="193"/>
      <c r="J118" s="193"/>
      <c r="K118" s="189"/>
    </row>
    <row r="119" spans="2:11" customFormat="1" ht="18.7" customHeight="1" x14ac:dyDescent="0.25">
      <c r="B119" s="194"/>
      <c r="C119" s="195"/>
      <c r="D119" s="195"/>
      <c r="E119" s="195"/>
      <c r="F119" s="196"/>
      <c r="G119" s="195"/>
      <c r="H119" s="195"/>
      <c r="I119" s="195"/>
      <c r="J119" s="195"/>
      <c r="K119" s="194"/>
    </row>
    <row r="120" spans="2:11" customFormat="1" ht="18.7" customHeight="1" x14ac:dyDescent="0.25">
      <c r="B120" s="170"/>
      <c r="C120" s="170"/>
      <c r="D120" s="170"/>
      <c r="E120" s="170"/>
      <c r="F120" s="170"/>
      <c r="G120" s="170"/>
      <c r="H120" s="170"/>
      <c r="I120" s="170"/>
      <c r="J120" s="170"/>
      <c r="K120" s="170"/>
    </row>
    <row r="121" spans="2:11" customFormat="1" ht="7.5" customHeight="1" x14ac:dyDescent="0.25">
      <c r="B121" s="197"/>
      <c r="C121" s="198"/>
      <c r="D121" s="198"/>
      <c r="E121" s="198"/>
      <c r="F121" s="198"/>
      <c r="G121" s="198"/>
      <c r="H121" s="198"/>
      <c r="I121" s="198"/>
      <c r="J121" s="198"/>
      <c r="K121" s="199"/>
    </row>
    <row r="122" spans="2:11" customFormat="1" ht="45" customHeight="1" x14ac:dyDescent="0.25">
      <c r="B122" s="200"/>
      <c r="C122" s="468" t="s">
        <v>1676</v>
      </c>
      <c r="D122" s="468"/>
      <c r="E122" s="468"/>
      <c r="F122" s="468"/>
      <c r="G122" s="468"/>
      <c r="H122" s="468"/>
      <c r="I122" s="468"/>
      <c r="J122" s="468"/>
      <c r="K122" s="201"/>
    </row>
    <row r="123" spans="2:11" customFormat="1" ht="17.3" customHeight="1" x14ac:dyDescent="0.25">
      <c r="B123" s="202"/>
      <c r="C123" s="176" t="s">
        <v>1622</v>
      </c>
      <c r="D123" s="176"/>
      <c r="E123" s="176"/>
      <c r="F123" s="176" t="s">
        <v>1623</v>
      </c>
      <c r="G123" s="177"/>
      <c r="H123" s="176" t="s">
        <v>57</v>
      </c>
      <c r="I123" s="176" t="s">
        <v>60</v>
      </c>
      <c r="J123" s="176" t="s">
        <v>1624</v>
      </c>
      <c r="K123" s="203"/>
    </row>
    <row r="124" spans="2:11" customFormat="1" ht="17.3" customHeight="1" x14ac:dyDescent="0.25">
      <c r="B124" s="202"/>
      <c r="C124" s="178" t="s">
        <v>1625</v>
      </c>
      <c r="D124" s="178"/>
      <c r="E124" s="178"/>
      <c r="F124" s="179" t="s">
        <v>1626</v>
      </c>
      <c r="G124" s="180"/>
      <c r="H124" s="178"/>
      <c r="I124" s="178"/>
      <c r="J124" s="178" t="s">
        <v>1627</v>
      </c>
      <c r="K124" s="203"/>
    </row>
    <row r="125" spans="2:11" customFormat="1" ht="5.3" customHeight="1" x14ac:dyDescent="0.25">
      <c r="B125" s="204"/>
      <c r="C125" s="181"/>
      <c r="D125" s="181"/>
      <c r="E125" s="181"/>
      <c r="F125" s="181"/>
      <c r="G125" s="205"/>
      <c r="H125" s="181"/>
      <c r="I125" s="181"/>
      <c r="J125" s="181"/>
      <c r="K125" s="206"/>
    </row>
    <row r="126" spans="2:11" customFormat="1" ht="15" customHeight="1" x14ac:dyDescent="0.25">
      <c r="B126" s="204"/>
      <c r="C126" s="163" t="s">
        <v>1631</v>
      </c>
      <c r="D126" s="183"/>
      <c r="E126" s="183"/>
      <c r="F126" s="184" t="s">
        <v>1628</v>
      </c>
      <c r="G126" s="163"/>
      <c r="H126" s="163" t="s">
        <v>1668</v>
      </c>
      <c r="I126" s="163" t="s">
        <v>1630</v>
      </c>
      <c r="J126" s="163">
        <v>120</v>
      </c>
      <c r="K126" s="207"/>
    </row>
    <row r="127" spans="2:11" customFormat="1" ht="15" customHeight="1" x14ac:dyDescent="0.25">
      <c r="B127" s="204"/>
      <c r="C127" s="163" t="s">
        <v>1677</v>
      </c>
      <c r="D127" s="163"/>
      <c r="E127" s="163"/>
      <c r="F127" s="184" t="s">
        <v>1628</v>
      </c>
      <c r="G127" s="163"/>
      <c r="H127" s="163" t="s">
        <v>1678</v>
      </c>
      <c r="I127" s="163" t="s">
        <v>1630</v>
      </c>
      <c r="J127" s="163" t="s">
        <v>1679</v>
      </c>
      <c r="K127" s="207"/>
    </row>
    <row r="128" spans="2:11" customFormat="1" ht="15" customHeight="1" x14ac:dyDescent="0.25">
      <c r="B128" s="204"/>
      <c r="C128" s="163" t="s">
        <v>1576</v>
      </c>
      <c r="D128" s="163"/>
      <c r="E128" s="163"/>
      <c r="F128" s="184" t="s">
        <v>1628</v>
      </c>
      <c r="G128" s="163"/>
      <c r="H128" s="163" t="s">
        <v>1680</v>
      </c>
      <c r="I128" s="163" t="s">
        <v>1630</v>
      </c>
      <c r="J128" s="163" t="s">
        <v>1679</v>
      </c>
      <c r="K128" s="207"/>
    </row>
    <row r="129" spans="2:11" customFormat="1" ht="15" customHeight="1" x14ac:dyDescent="0.25">
      <c r="B129" s="204"/>
      <c r="C129" s="163" t="s">
        <v>1639</v>
      </c>
      <c r="D129" s="163"/>
      <c r="E129" s="163"/>
      <c r="F129" s="184" t="s">
        <v>1634</v>
      </c>
      <c r="G129" s="163"/>
      <c r="H129" s="163" t="s">
        <v>1640</v>
      </c>
      <c r="I129" s="163" t="s">
        <v>1630</v>
      </c>
      <c r="J129" s="163">
        <v>15</v>
      </c>
      <c r="K129" s="207"/>
    </row>
    <row r="130" spans="2:11" customFormat="1" ht="15" customHeight="1" x14ac:dyDescent="0.25">
      <c r="B130" s="204"/>
      <c r="C130" s="163" t="s">
        <v>1641</v>
      </c>
      <c r="D130" s="163"/>
      <c r="E130" s="163"/>
      <c r="F130" s="184" t="s">
        <v>1634</v>
      </c>
      <c r="G130" s="163"/>
      <c r="H130" s="163" t="s">
        <v>1642</v>
      </c>
      <c r="I130" s="163" t="s">
        <v>1630</v>
      </c>
      <c r="J130" s="163">
        <v>15</v>
      </c>
      <c r="K130" s="207"/>
    </row>
    <row r="131" spans="2:11" customFormat="1" ht="15" customHeight="1" x14ac:dyDescent="0.25">
      <c r="B131" s="204"/>
      <c r="C131" s="163" t="s">
        <v>1643</v>
      </c>
      <c r="D131" s="163"/>
      <c r="E131" s="163"/>
      <c r="F131" s="184" t="s">
        <v>1634</v>
      </c>
      <c r="G131" s="163"/>
      <c r="H131" s="163" t="s">
        <v>1644</v>
      </c>
      <c r="I131" s="163" t="s">
        <v>1630</v>
      </c>
      <c r="J131" s="163">
        <v>20</v>
      </c>
      <c r="K131" s="207"/>
    </row>
    <row r="132" spans="2:11" customFormat="1" ht="15" customHeight="1" x14ac:dyDescent="0.25">
      <c r="B132" s="204"/>
      <c r="C132" s="163" t="s">
        <v>1645</v>
      </c>
      <c r="D132" s="163"/>
      <c r="E132" s="163"/>
      <c r="F132" s="184" t="s">
        <v>1634</v>
      </c>
      <c r="G132" s="163"/>
      <c r="H132" s="163" t="s">
        <v>1646</v>
      </c>
      <c r="I132" s="163" t="s">
        <v>1630</v>
      </c>
      <c r="J132" s="163">
        <v>20</v>
      </c>
      <c r="K132" s="207"/>
    </row>
    <row r="133" spans="2:11" customFormat="1" ht="15" customHeight="1" x14ac:dyDescent="0.25">
      <c r="B133" s="204"/>
      <c r="C133" s="163" t="s">
        <v>1633</v>
      </c>
      <c r="D133" s="163"/>
      <c r="E133" s="163"/>
      <c r="F133" s="184" t="s">
        <v>1634</v>
      </c>
      <c r="G133" s="163"/>
      <c r="H133" s="163" t="s">
        <v>1668</v>
      </c>
      <c r="I133" s="163" t="s">
        <v>1630</v>
      </c>
      <c r="J133" s="163">
        <v>50</v>
      </c>
      <c r="K133" s="207"/>
    </row>
    <row r="134" spans="2:11" customFormat="1" ht="15" customHeight="1" x14ac:dyDescent="0.25">
      <c r="B134" s="204"/>
      <c r="C134" s="163" t="s">
        <v>1647</v>
      </c>
      <c r="D134" s="163"/>
      <c r="E134" s="163"/>
      <c r="F134" s="184" t="s">
        <v>1634</v>
      </c>
      <c r="G134" s="163"/>
      <c r="H134" s="163" t="s">
        <v>1668</v>
      </c>
      <c r="I134" s="163" t="s">
        <v>1630</v>
      </c>
      <c r="J134" s="163">
        <v>50</v>
      </c>
      <c r="K134" s="207"/>
    </row>
    <row r="135" spans="2:11" customFormat="1" ht="15" customHeight="1" x14ac:dyDescent="0.25">
      <c r="B135" s="204"/>
      <c r="C135" s="163" t="s">
        <v>1653</v>
      </c>
      <c r="D135" s="163"/>
      <c r="E135" s="163"/>
      <c r="F135" s="184" t="s">
        <v>1634</v>
      </c>
      <c r="G135" s="163"/>
      <c r="H135" s="163" t="s">
        <v>1668</v>
      </c>
      <c r="I135" s="163" t="s">
        <v>1630</v>
      </c>
      <c r="J135" s="163">
        <v>50</v>
      </c>
      <c r="K135" s="207"/>
    </row>
    <row r="136" spans="2:11" customFormat="1" ht="15" customHeight="1" x14ac:dyDescent="0.25">
      <c r="B136" s="204"/>
      <c r="C136" s="163" t="s">
        <v>1655</v>
      </c>
      <c r="D136" s="163"/>
      <c r="E136" s="163"/>
      <c r="F136" s="184" t="s">
        <v>1634</v>
      </c>
      <c r="G136" s="163"/>
      <c r="H136" s="163" t="s">
        <v>1668</v>
      </c>
      <c r="I136" s="163" t="s">
        <v>1630</v>
      </c>
      <c r="J136" s="163">
        <v>50</v>
      </c>
      <c r="K136" s="207"/>
    </row>
    <row r="137" spans="2:11" customFormat="1" ht="15" customHeight="1" x14ac:dyDescent="0.25">
      <c r="B137" s="204"/>
      <c r="C137" s="163" t="s">
        <v>1656</v>
      </c>
      <c r="D137" s="163"/>
      <c r="E137" s="163"/>
      <c r="F137" s="184" t="s">
        <v>1634</v>
      </c>
      <c r="G137" s="163"/>
      <c r="H137" s="163" t="s">
        <v>1681</v>
      </c>
      <c r="I137" s="163" t="s">
        <v>1630</v>
      </c>
      <c r="J137" s="163">
        <v>255</v>
      </c>
      <c r="K137" s="207"/>
    </row>
    <row r="138" spans="2:11" customFormat="1" ht="15" customHeight="1" x14ac:dyDescent="0.25">
      <c r="B138" s="204"/>
      <c r="C138" s="163" t="s">
        <v>1658</v>
      </c>
      <c r="D138" s="163"/>
      <c r="E138" s="163"/>
      <c r="F138" s="184" t="s">
        <v>1628</v>
      </c>
      <c r="G138" s="163"/>
      <c r="H138" s="163" t="s">
        <v>1682</v>
      </c>
      <c r="I138" s="163" t="s">
        <v>1660</v>
      </c>
      <c r="J138" s="163"/>
      <c r="K138" s="207"/>
    </row>
    <row r="139" spans="2:11" customFormat="1" ht="15" customHeight="1" x14ac:dyDescent="0.25">
      <c r="B139" s="204"/>
      <c r="C139" s="163" t="s">
        <v>1661</v>
      </c>
      <c r="D139" s="163"/>
      <c r="E139" s="163"/>
      <c r="F139" s="184" t="s">
        <v>1628</v>
      </c>
      <c r="G139" s="163"/>
      <c r="H139" s="163" t="s">
        <v>1683</v>
      </c>
      <c r="I139" s="163" t="s">
        <v>1663</v>
      </c>
      <c r="J139" s="163"/>
      <c r="K139" s="207"/>
    </row>
    <row r="140" spans="2:11" customFormat="1" ht="15" customHeight="1" x14ac:dyDescent="0.25">
      <c r="B140" s="204"/>
      <c r="C140" s="163" t="s">
        <v>1664</v>
      </c>
      <c r="D140" s="163"/>
      <c r="E140" s="163"/>
      <c r="F140" s="184" t="s">
        <v>1628</v>
      </c>
      <c r="G140" s="163"/>
      <c r="H140" s="163" t="s">
        <v>1664</v>
      </c>
      <c r="I140" s="163" t="s">
        <v>1663</v>
      </c>
      <c r="J140" s="163"/>
      <c r="K140" s="207"/>
    </row>
    <row r="141" spans="2:11" customFormat="1" ht="15" customHeight="1" x14ac:dyDescent="0.25">
      <c r="B141" s="204"/>
      <c r="C141" s="163" t="s">
        <v>41</v>
      </c>
      <c r="D141" s="163"/>
      <c r="E141" s="163"/>
      <c r="F141" s="184" t="s">
        <v>1628</v>
      </c>
      <c r="G141" s="163"/>
      <c r="H141" s="163" t="s">
        <v>1684</v>
      </c>
      <c r="I141" s="163" t="s">
        <v>1663</v>
      </c>
      <c r="J141" s="163"/>
      <c r="K141" s="207"/>
    </row>
    <row r="142" spans="2:11" customFormat="1" ht="15" customHeight="1" x14ac:dyDescent="0.25">
      <c r="B142" s="204"/>
      <c r="C142" s="163" t="s">
        <v>1685</v>
      </c>
      <c r="D142" s="163"/>
      <c r="E142" s="163"/>
      <c r="F142" s="184" t="s">
        <v>1628</v>
      </c>
      <c r="G142" s="163"/>
      <c r="H142" s="163" t="s">
        <v>1686</v>
      </c>
      <c r="I142" s="163" t="s">
        <v>1663</v>
      </c>
      <c r="J142" s="163"/>
      <c r="K142" s="207"/>
    </row>
    <row r="143" spans="2:11" customFormat="1" ht="15" customHeight="1" x14ac:dyDescent="0.25">
      <c r="B143" s="208"/>
      <c r="C143" s="209"/>
      <c r="D143" s="209"/>
      <c r="E143" s="209"/>
      <c r="F143" s="209"/>
      <c r="G143" s="209"/>
      <c r="H143" s="209"/>
      <c r="I143" s="209"/>
      <c r="J143" s="209"/>
      <c r="K143" s="210"/>
    </row>
    <row r="144" spans="2:11" customFormat="1" ht="18.7" customHeight="1" x14ac:dyDescent="0.25">
      <c r="B144" s="195"/>
      <c r="C144" s="195"/>
      <c r="D144" s="195"/>
      <c r="E144" s="195"/>
      <c r="F144" s="196"/>
      <c r="G144" s="195"/>
      <c r="H144" s="195"/>
      <c r="I144" s="195"/>
      <c r="J144" s="195"/>
      <c r="K144" s="195"/>
    </row>
    <row r="145" spans="2:11" customFormat="1" ht="18.7" customHeight="1" x14ac:dyDescent="0.25">
      <c r="B145" s="170"/>
      <c r="C145" s="170"/>
      <c r="D145" s="170"/>
      <c r="E145" s="170"/>
      <c r="F145" s="170"/>
      <c r="G145" s="170"/>
      <c r="H145" s="170"/>
      <c r="I145" s="170"/>
      <c r="J145" s="170"/>
      <c r="K145" s="170"/>
    </row>
    <row r="146" spans="2:11" customFormat="1" ht="7.5" customHeight="1" x14ac:dyDescent="0.25">
      <c r="B146" s="171"/>
      <c r="C146" s="172"/>
      <c r="D146" s="172"/>
      <c r="E146" s="172"/>
      <c r="F146" s="172"/>
      <c r="G146" s="172"/>
      <c r="H146" s="172"/>
      <c r="I146" s="172"/>
      <c r="J146" s="172"/>
      <c r="K146" s="173"/>
    </row>
    <row r="147" spans="2:11" customFormat="1" ht="45" customHeight="1" x14ac:dyDescent="0.25">
      <c r="B147" s="174"/>
      <c r="C147" s="467" t="s">
        <v>1687</v>
      </c>
      <c r="D147" s="467"/>
      <c r="E147" s="467"/>
      <c r="F147" s="467"/>
      <c r="G147" s="467"/>
      <c r="H147" s="467"/>
      <c r="I147" s="467"/>
      <c r="J147" s="467"/>
      <c r="K147" s="175"/>
    </row>
    <row r="148" spans="2:11" customFormat="1" ht="17.3" customHeight="1" x14ac:dyDescent="0.25">
      <c r="B148" s="174"/>
      <c r="C148" s="176" t="s">
        <v>1622</v>
      </c>
      <c r="D148" s="176"/>
      <c r="E148" s="176"/>
      <c r="F148" s="176" t="s">
        <v>1623</v>
      </c>
      <c r="G148" s="177"/>
      <c r="H148" s="176" t="s">
        <v>57</v>
      </c>
      <c r="I148" s="176" t="s">
        <v>60</v>
      </c>
      <c r="J148" s="176" t="s">
        <v>1624</v>
      </c>
      <c r="K148" s="175"/>
    </row>
    <row r="149" spans="2:11" customFormat="1" ht="17.3" customHeight="1" x14ac:dyDescent="0.25">
      <c r="B149" s="174"/>
      <c r="C149" s="178" t="s">
        <v>1625</v>
      </c>
      <c r="D149" s="178"/>
      <c r="E149" s="178"/>
      <c r="F149" s="179" t="s">
        <v>1626</v>
      </c>
      <c r="G149" s="180"/>
      <c r="H149" s="178"/>
      <c r="I149" s="178"/>
      <c r="J149" s="178" t="s">
        <v>1627</v>
      </c>
      <c r="K149" s="175"/>
    </row>
    <row r="150" spans="2:11" customFormat="1" ht="5.3" customHeight="1" x14ac:dyDescent="0.25">
      <c r="B150" s="186"/>
      <c r="C150" s="181"/>
      <c r="D150" s="181"/>
      <c r="E150" s="181"/>
      <c r="F150" s="181"/>
      <c r="G150" s="182"/>
      <c r="H150" s="181"/>
      <c r="I150" s="181"/>
      <c r="J150" s="181"/>
      <c r="K150" s="207"/>
    </row>
    <row r="151" spans="2:11" customFormat="1" ht="15" customHeight="1" x14ac:dyDescent="0.25">
      <c r="B151" s="186"/>
      <c r="C151" s="211" t="s">
        <v>1631</v>
      </c>
      <c r="D151" s="163"/>
      <c r="E151" s="163"/>
      <c r="F151" s="212" t="s">
        <v>1628</v>
      </c>
      <c r="G151" s="163"/>
      <c r="H151" s="211" t="s">
        <v>1668</v>
      </c>
      <c r="I151" s="211" t="s">
        <v>1630</v>
      </c>
      <c r="J151" s="211">
        <v>120</v>
      </c>
      <c r="K151" s="207"/>
    </row>
    <row r="152" spans="2:11" customFormat="1" ht="15" customHeight="1" x14ac:dyDescent="0.25">
      <c r="B152" s="186"/>
      <c r="C152" s="211" t="s">
        <v>1677</v>
      </c>
      <c r="D152" s="163"/>
      <c r="E152" s="163"/>
      <c r="F152" s="212" t="s">
        <v>1628</v>
      </c>
      <c r="G152" s="163"/>
      <c r="H152" s="211" t="s">
        <v>1688</v>
      </c>
      <c r="I152" s="211" t="s">
        <v>1630</v>
      </c>
      <c r="J152" s="211" t="s">
        <v>1679</v>
      </c>
      <c r="K152" s="207"/>
    </row>
    <row r="153" spans="2:11" customFormat="1" ht="15" customHeight="1" x14ac:dyDescent="0.25">
      <c r="B153" s="186"/>
      <c r="C153" s="211" t="s">
        <v>1576</v>
      </c>
      <c r="D153" s="163"/>
      <c r="E153" s="163"/>
      <c r="F153" s="212" t="s">
        <v>1628</v>
      </c>
      <c r="G153" s="163"/>
      <c r="H153" s="211" t="s">
        <v>1689</v>
      </c>
      <c r="I153" s="211" t="s">
        <v>1630</v>
      </c>
      <c r="J153" s="211" t="s">
        <v>1679</v>
      </c>
      <c r="K153" s="207"/>
    </row>
    <row r="154" spans="2:11" customFormat="1" ht="15" customHeight="1" x14ac:dyDescent="0.25">
      <c r="B154" s="186"/>
      <c r="C154" s="211" t="s">
        <v>1633</v>
      </c>
      <c r="D154" s="163"/>
      <c r="E154" s="163"/>
      <c r="F154" s="212" t="s">
        <v>1634</v>
      </c>
      <c r="G154" s="163"/>
      <c r="H154" s="211" t="s">
        <v>1668</v>
      </c>
      <c r="I154" s="211" t="s">
        <v>1630</v>
      </c>
      <c r="J154" s="211">
        <v>50</v>
      </c>
      <c r="K154" s="207"/>
    </row>
    <row r="155" spans="2:11" customFormat="1" ht="15" customHeight="1" x14ac:dyDescent="0.25">
      <c r="B155" s="186"/>
      <c r="C155" s="211" t="s">
        <v>1636</v>
      </c>
      <c r="D155" s="163"/>
      <c r="E155" s="163"/>
      <c r="F155" s="212" t="s">
        <v>1628</v>
      </c>
      <c r="G155" s="163"/>
      <c r="H155" s="211" t="s">
        <v>1668</v>
      </c>
      <c r="I155" s="211" t="s">
        <v>1638</v>
      </c>
      <c r="J155" s="211"/>
      <c r="K155" s="207"/>
    </row>
    <row r="156" spans="2:11" customFormat="1" ht="15" customHeight="1" x14ac:dyDescent="0.25">
      <c r="B156" s="186"/>
      <c r="C156" s="211" t="s">
        <v>1647</v>
      </c>
      <c r="D156" s="163"/>
      <c r="E156" s="163"/>
      <c r="F156" s="212" t="s">
        <v>1634</v>
      </c>
      <c r="G156" s="163"/>
      <c r="H156" s="211" t="s">
        <v>1668</v>
      </c>
      <c r="I156" s="211" t="s">
        <v>1630</v>
      </c>
      <c r="J156" s="211">
        <v>50</v>
      </c>
      <c r="K156" s="207"/>
    </row>
    <row r="157" spans="2:11" customFormat="1" ht="15" customHeight="1" x14ac:dyDescent="0.25">
      <c r="B157" s="186"/>
      <c r="C157" s="211" t="s">
        <v>1655</v>
      </c>
      <c r="D157" s="163"/>
      <c r="E157" s="163"/>
      <c r="F157" s="212" t="s">
        <v>1634</v>
      </c>
      <c r="G157" s="163"/>
      <c r="H157" s="211" t="s">
        <v>1668</v>
      </c>
      <c r="I157" s="211" t="s">
        <v>1630</v>
      </c>
      <c r="J157" s="211">
        <v>50</v>
      </c>
      <c r="K157" s="207"/>
    </row>
    <row r="158" spans="2:11" customFormat="1" ht="15" customHeight="1" x14ac:dyDescent="0.25">
      <c r="B158" s="186"/>
      <c r="C158" s="211" t="s">
        <v>1653</v>
      </c>
      <c r="D158" s="163"/>
      <c r="E158" s="163"/>
      <c r="F158" s="212" t="s">
        <v>1634</v>
      </c>
      <c r="G158" s="163"/>
      <c r="H158" s="211" t="s">
        <v>1668</v>
      </c>
      <c r="I158" s="211" t="s">
        <v>1630</v>
      </c>
      <c r="J158" s="211">
        <v>50</v>
      </c>
      <c r="K158" s="207"/>
    </row>
    <row r="159" spans="2:11" customFormat="1" ht="15" customHeight="1" x14ac:dyDescent="0.25">
      <c r="B159" s="186"/>
      <c r="C159" s="211" t="s">
        <v>96</v>
      </c>
      <c r="D159" s="163"/>
      <c r="E159" s="163"/>
      <c r="F159" s="212" t="s">
        <v>1628</v>
      </c>
      <c r="G159" s="163"/>
      <c r="H159" s="211" t="s">
        <v>1690</v>
      </c>
      <c r="I159" s="211" t="s">
        <v>1630</v>
      </c>
      <c r="J159" s="211" t="s">
        <v>1691</v>
      </c>
      <c r="K159" s="207"/>
    </row>
    <row r="160" spans="2:11" customFormat="1" ht="15" customHeight="1" x14ac:dyDescent="0.25">
      <c r="B160" s="186"/>
      <c r="C160" s="211" t="s">
        <v>1692</v>
      </c>
      <c r="D160" s="163"/>
      <c r="E160" s="163"/>
      <c r="F160" s="212" t="s">
        <v>1628</v>
      </c>
      <c r="G160" s="163"/>
      <c r="H160" s="211" t="s">
        <v>1693</v>
      </c>
      <c r="I160" s="211" t="s">
        <v>1663</v>
      </c>
      <c r="J160" s="211"/>
      <c r="K160" s="207"/>
    </row>
    <row r="161" spans="2:11" customFormat="1" ht="15" customHeight="1" x14ac:dyDescent="0.25">
      <c r="B161" s="213"/>
      <c r="C161" s="193"/>
      <c r="D161" s="193"/>
      <c r="E161" s="193"/>
      <c r="F161" s="193"/>
      <c r="G161" s="193"/>
      <c r="H161" s="193"/>
      <c r="I161" s="193"/>
      <c r="J161" s="193"/>
      <c r="K161" s="214"/>
    </row>
    <row r="162" spans="2:11" customFormat="1" ht="18.7" customHeight="1" x14ac:dyDescent="0.25">
      <c r="B162" s="195"/>
      <c r="C162" s="205"/>
      <c r="D162" s="205"/>
      <c r="E162" s="205"/>
      <c r="F162" s="215"/>
      <c r="G162" s="205"/>
      <c r="H162" s="205"/>
      <c r="I162" s="205"/>
      <c r="J162" s="205"/>
      <c r="K162" s="195"/>
    </row>
    <row r="163" spans="2:11" customFormat="1" ht="18.7" customHeight="1" x14ac:dyDescent="0.25">
      <c r="B163" s="170"/>
      <c r="C163" s="170"/>
      <c r="D163" s="170"/>
      <c r="E163" s="170"/>
      <c r="F163" s="170"/>
      <c r="G163" s="170"/>
      <c r="H163" s="170"/>
      <c r="I163" s="170"/>
      <c r="J163" s="170"/>
      <c r="K163" s="170"/>
    </row>
    <row r="164" spans="2:11" customFormat="1" ht="7.5" customHeight="1" x14ac:dyDescent="0.25">
      <c r="B164" s="152"/>
      <c r="C164" s="153"/>
      <c r="D164" s="153"/>
      <c r="E164" s="153"/>
      <c r="F164" s="153"/>
      <c r="G164" s="153"/>
      <c r="H164" s="153"/>
      <c r="I164" s="153"/>
      <c r="J164" s="153"/>
      <c r="K164" s="154"/>
    </row>
    <row r="165" spans="2:11" customFormat="1" ht="45" customHeight="1" x14ac:dyDescent="0.25">
      <c r="B165" s="155"/>
      <c r="C165" s="468" t="s">
        <v>1694</v>
      </c>
      <c r="D165" s="468"/>
      <c r="E165" s="468"/>
      <c r="F165" s="468"/>
      <c r="G165" s="468"/>
      <c r="H165" s="468"/>
      <c r="I165" s="468"/>
      <c r="J165" s="468"/>
      <c r="K165" s="156"/>
    </row>
    <row r="166" spans="2:11" customFormat="1" ht="17.3" customHeight="1" x14ac:dyDescent="0.25">
      <c r="B166" s="155"/>
      <c r="C166" s="176" t="s">
        <v>1622</v>
      </c>
      <c r="D166" s="176"/>
      <c r="E166" s="176"/>
      <c r="F166" s="176" t="s">
        <v>1623</v>
      </c>
      <c r="G166" s="216"/>
      <c r="H166" s="217" t="s">
        <v>57</v>
      </c>
      <c r="I166" s="217" t="s">
        <v>60</v>
      </c>
      <c r="J166" s="176" t="s">
        <v>1624</v>
      </c>
      <c r="K166" s="156"/>
    </row>
    <row r="167" spans="2:11" customFormat="1" ht="17.3" customHeight="1" x14ac:dyDescent="0.25">
      <c r="B167" s="157"/>
      <c r="C167" s="178" t="s">
        <v>1625</v>
      </c>
      <c r="D167" s="178"/>
      <c r="E167" s="178"/>
      <c r="F167" s="179" t="s">
        <v>1626</v>
      </c>
      <c r="G167" s="218"/>
      <c r="H167" s="219"/>
      <c r="I167" s="219"/>
      <c r="J167" s="178" t="s">
        <v>1627</v>
      </c>
      <c r="K167" s="158"/>
    </row>
    <row r="168" spans="2:11" customFormat="1" ht="5.3" customHeight="1" x14ac:dyDescent="0.25">
      <c r="B168" s="186"/>
      <c r="C168" s="181"/>
      <c r="D168" s="181"/>
      <c r="E168" s="181"/>
      <c r="F168" s="181"/>
      <c r="G168" s="182"/>
      <c r="H168" s="181"/>
      <c r="I168" s="181"/>
      <c r="J168" s="181"/>
      <c r="K168" s="207"/>
    </row>
    <row r="169" spans="2:11" customFormat="1" ht="15" customHeight="1" x14ac:dyDescent="0.25">
      <c r="B169" s="186"/>
      <c r="C169" s="163" t="s">
        <v>1631</v>
      </c>
      <c r="D169" s="163"/>
      <c r="E169" s="163"/>
      <c r="F169" s="184" t="s">
        <v>1628</v>
      </c>
      <c r="G169" s="163"/>
      <c r="H169" s="163" t="s">
        <v>1668</v>
      </c>
      <c r="I169" s="163" t="s">
        <v>1630</v>
      </c>
      <c r="J169" s="163">
        <v>120</v>
      </c>
      <c r="K169" s="207"/>
    </row>
    <row r="170" spans="2:11" customFormat="1" ht="15" customHeight="1" x14ac:dyDescent="0.25">
      <c r="B170" s="186"/>
      <c r="C170" s="163" t="s">
        <v>1677</v>
      </c>
      <c r="D170" s="163"/>
      <c r="E170" s="163"/>
      <c r="F170" s="184" t="s">
        <v>1628</v>
      </c>
      <c r="G170" s="163"/>
      <c r="H170" s="163" t="s">
        <v>1678</v>
      </c>
      <c r="I170" s="163" t="s">
        <v>1630</v>
      </c>
      <c r="J170" s="163" t="s">
        <v>1679</v>
      </c>
      <c r="K170" s="207"/>
    </row>
    <row r="171" spans="2:11" customFormat="1" ht="15" customHeight="1" x14ac:dyDescent="0.25">
      <c r="B171" s="186"/>
      <c r="C171" s="163" t="s">
        <v>1576</v>
      </c>
      <c r="D171" s="163"/>
      <c r="E171" s="163"/>
      <c r="F171" s="184" t="s">
        <v>1628</v>
      </c>
      <c r="G171" s="163"/>
      <c r="H171" s="163" t="s">
        <v>1695</v>
      </c>
      <c r="I171" s="163" t="s">
        <v>1630</v>
      </c>
      <c r="J171" s="163" t="s">
        <v>1679</v>
      </c>
      <c r="K171" s="207"/>
    </row>
    <row r="172" spans="2:11" customFormat="1" ht="15" customHeight="1" x14ac:dyDescent="0.25">
      <c r="B172" s="186"/>
      <c r="C172" s="163" t="s">
        <v>1633</v>
      </c>
      <c r="D172" s="163"/>
      <c r="E172" s="163"/>
      <c r="F172" s="184" t="s">
        <v>1634</v>
      </c>
      <c r="G172" s="163"/>
      <c r="H172" s="163" t="s">
        <v>1695</v>
      </c>
      <c r="I172" s="163" t="s">
        <v>1630</v>
      </c>
      <c r="J172" s="163">
        <v>50</v>
      </c>
      <c r="K172" s="207"/>
    </row>
    <row r="173" spans="2:11" customFormat="1" ht="15" customHeight="1" x14ac:dyDescent="0.25">
      <c r="B173" s="186"/>
      <c r="C173" s="163" t="s">
        <v>1636</v>
      </c>
      <c r="D173" s="163"/>
      <c r="E173" s="163"/>
      <c r="F173" s="184" t="s">
        <v>1628</v>
      </c>
      <c r="G173" s="163"/>
      <c r="H173" s="163" t="s">
        <v>1695</v>
      </c>
      <c r="I173" s="163" t="s">
        <v>1638</v>
      </c>
      <c r="J173" s="163"/>
      <c r="K173" s="207"/>
    </row>
    <row r="174" spans="2:11" customFormat="1" ht="15" customHeight="1" x14ac:dyDescent="0.25">
      <c r="B174" s="186"/>
      <c r="C174" s="163" t="s">
        <v>1647</v>
      </c>
      <c r="D174" s="163"/>
      <c r="E174" s="163"/>
      <c r="F174" s="184" t="s">
        <v>1634</v>
      </c>
      <c r="G174" s="163"/>
      <c r="H174" s="163" t="s">
        <v>1695</v>
      </c>
      <c r="I174" s="163" t="s">
        <v>1630</v>
      </c>
      <c r="J174" s="163">
        <v>50</v>
      </c>
      <c r="K174" s="207"/>
    </row>
    <row r="175" spans="2:11" customFormat="1" ht="15" customHeight="1" x14ac:dyDescent="0.25">
      <c r="B175" s="186"/>
      <c r="C175" s="163" t="s">
        <v>1655</v>
      </c>
      <c r="D175" s="163"/>
      <c r="E175" s="163"/>
      <c r="F175" s="184" t="s">
        <v>1634</v>
      </c>
      <c r="G175" s="163"/>
      <c r="H175" s="163" t="s">
        <v>1695</v>
      </c>
      <c r="I175" s="163" t="s">
        <v>1630</v>
      </c>
      <c r="J175" s="163">
        <v>50</v>
      </c>
      <c r="K175" s="207"/>
    </row>
    <row r="176" spans="2:11" customFormat="1" ht="15" customHeight="1" x14ac:dyDescent="0.25">
      <c r="B176" s="186"/>
      <c r="C176" s="163" t="s">
        <v>1653</v>
      </c>
      <c r="D176" s="163"/>
      <c r="E176" s="163"/>
      <c r="F176" s="184" t="s">
        <v>1634</v>
      </c>
      <c r="G176" s="163"/>
      <c r="H176" s="163" t="s">
        <v>1695</v>
      </c>
      <c r="I176" s="163" t="s">
        <v>1630</v>
      </c>
      <c r="J176" s="163">
        <v>50</v>
      </c>
      <c r="K176" s="207"/>
    </row>
    <row r="177" spans="2:11" customFormat="1" ht="15" customHeight="1" x14ac:dyDescent="0.25">
      <c r="B177" s="186"/>
      <c r="C177" s="163" t="s">
        <v>117</v>
      </c>
      <c r="D177" s="163"/>
      <c r="E177" s="163"/>
      <c r="F177" s="184" t="s">
        <v>1628</v>
      </c>
      <c r="G177" s="163"/>
      <c r="H177" s="163" t="s">
        <v>1696</v>
      </c>
      <c r="I177" s="163" t="s">
        <v>1697</v>
      </c>
      <c r="J177" s="163"/>
      <c r="K177" s="207"/>
    </row>
    <row r="178" spans="2:11" customFormat="1" ht="15" customHeight="1" x14ac:dyDescent="0.25">
      <c r="B178" s="186"/>
      <c r="C178" s="163" t="s">
        <v>60</v>
      </c>
      <c r="D178" s="163"/>
      <c r="E178" s="163"/>
      <c r="F178" s="184" t="s">
        <v>1628</v>
      </c>
      <c r="G178" s="163"/>
      <c r="H178" s="163" t="s">
        <v>1698</v>
      </c>
      <c r="I178" s="163" t="s">
        <v>1699</v>
      </c>
      <c r="J178" s="163">
        <v>1</v>
      </c>
      <c r="K178" s="207"/>
    </row>
    <row r="179" spans="2:11" customFormat="1" ht="15" customHeight="1" x14ac:dyDescent="0.25">
      <c r="B179" s="186"/>
      <c r="C179" s="163" t="s">
        <v>56</v>
      </c>
      <c r="D179" s="163"/>
      <c r="E179" s="163"/>
      <c r="F179" s="184" t="s">
        <v>1628</v>
      </c>
      <c r="G179" s="163"/>
      <c r="H179" s="163" t="s">
        <v>1700</v>
      </c>
      <c r="I179" s="163" t="s">
        <v>1630</v>
      </c>
      <c r="J179" s="163">
        <v>20</v>
      </c>
      <c r="K179" s="207"/>
    </row>
    <row r="180" spans="2:11" customFormat="1" ht="15" customHeight="1" x14ac:dyDescent="0.25">
      <c r="B180" s="186"/>
      <c r="C180" s="163" t="s">
        <v>57</v>
      </c>
      <c r="D180" s="163"/>
      <c r="E180" s="163"/>
      <c r="F180" s="184" t="s">
        <v>1628</v>
      </c>
      <c r="G180" s="163"/>
      <c r="H180" s="163" t="s">
        <v>1701</v>
      </c>
      <c r="I180" s="163" t="s">
        <v>1630</v>
      </c>
      <c r="J180" s="163">
        <v>255</v>
      </c>
      <c r="K180" s="207"/>
    </row>
    <row r="181" spans="2:11" customFormat="1" ht="15" customHeight="1" x14ac:dyDescent="0.25">
      <c r="B181" s="186"/>
      <c r="C181" s="163" t="s">
        <v>118</v>
      </c>
      <c r="D181" s="163"/>
      <c r="E181" s="163"/>
      <c r="F181" s="184" t="s">
        <v>1628</v>
      </c>
      <c r="G181" s="163"/>
      <c r="H181" s="163" t="s">
        <v>1592</v>
      </c>
      <c r="I181" s="163" t="s">
        <v>1630</v>
      </c>
      <c r="J181" s="163">
        <v>10</v>
      </c>
      <c r="K181" s="207"/>
    </row>
    <row r="182" spans="2:11" customFormat="1" ht="15" customHeight="1" x14ac:dyDescent="0.25">
      <c r="B182" s="186"/>
      <c r="C182" s="163" t="s">
        <v>119</v>
      </c>
      <c r="D182" s="163"/>
      <c r="E182" s="163"/>
      <c r="F182" s="184" t="s">
        <v>1628</v>
      </c>
      <c r="G182" s="163"/>
      <c r="H182" s="163" t="s">
        <v>1702</v>
      </c>
      <c r="I182" s="163" t="s">
        <v>1663</v>
      </c>
      <c r="J182" s="163"/>
      <c r="K182" s="207"/>
    </row>
    <row r="183" spans="2:11" customFormat="1" ht="15" customHeight="1" x14ac:dyDescent="0.25">
      <c r="B183" s="186"/>
      <c r="C183" s="163" t="s">
        <v>1703</v>
      </c>
      <c r="D183" s="163"/>
      <c r="E183" s="163"/>
      <c r="F183" s="184" t="s">
        <v>1628</v>
      </c>
      <c r="G183" s="163"/>
      <c r="H183" s="163" t="s">
        <v>1704</v>
      </c>
      <c r="I183" s="163" t="s">
        <v>1663</v>
      </c>
      <c r="J183" s="163"/>
      <c r="K183" s="207"/>
    </row>
    <row r="184" spans="2:11" customFormat="1" ht="15" customHeight="1" x14ac:dyDescent="0.25">
      <c r="B184" s="186"/>
      <c r="C184" s="163" t="s">
        <v>1692</v>
      </c>
      <c r="D184" s="163"/>
      <c r="E184" s="163"/>
      <c r="F184" s="184" t="s">
        <v>1628</v>
      </c>
      <c r="G184" s="163"/>
      <c r="H184" s="163" t="s">
        <v>1705</v>
      </c>
      <c r="I184" s="163" t="s">
        <v>1663</v>
      </c>
      <c r="J184" s="163"/>
      <c r="K184" s="207"/>
    </row>
    <row r="185" spans="2:11" customFormat="1" ht="15" customHeight="1" x14ac:dyDescent="0.25">
      <c r="B185" s="186"/>
      <c r="C185" s="163" t="s">
        <v>121</v>
      </c>
      <c r="D185" s="163"/>
      <c r="E185" s="163"/>
      <c r="F185" s="184" t="s">
        <v>1634</v>
      </c>
      <c r="G185" s="163"/>
      <c r="H185" s="163" t="s">
        <v>1706</v>
      </c>
      <c r="I185" s="163" t="s">
        <v>1630</v>
      </c>
      <c r="J185" s="163">
        <v>50</v>
      </c>
      <c r="K185" s="207"/>
    </row>
    <row r="186" spans="2:11" customFormat="1" ht="15" customHeight="1" x14ac:dyDescent="0.25">
      <c r="B186" s="186"/>
      <c r="C186" s="163" t="s">
        <v>1707</v>
      </c>
      <c r="D186" s="163"/>
      <c r="E186" s="163"/>
      <c r="F186" s="184" t="s">
        <v>1634</v>
      </c>
      <c r="G186" s="163"/>
      <c r="H186" s="163" t="s">
        <v>1708</v>
      </c>
      <c r="I186" s="163" t="s">
        <v>1709</v>
      </c>
      <c r="J186" s="163"/>
      <c r="K186" s="207"/>
    </row>
    <row r="187" spans="2:11" customFormat="1" ht="15" customHeight="1" x14ac:dyDescent="0.25">
      <c r="B187" s="186"/>
      <c r="C187" s="163" t="s">
        <v>1710</v>
      </c>
      <c r="D187" s="163"/>
      <c r="E187" s="163"/>
      <c r="F187" s="184" t="s">
        <v>1634</v>
      </c>
      <c r="G187" s="163"/>
      <c r="H187" s="163" t="s">
        <v>1711</v>
      </c>
      <c r="I187" s="163" t="s">
        <v>1709</v>
      </c>
      <c r="J187" s="163"/>
      <c r="K187" s="207"/>
    </row>
    <row r="188" spans="2:11" customFormat="1" ht="15" customHeight="1" x14ac:dyDescent="0.25">
      <c r="B188" s="186"/>
      <c r="C188" s="163" t="s">
        <v>1712</v>
      </c>
      <c r="D188" s="163"/>
      <c r="E188" s="163"/>
      <c r="F188" s="184" t="s">
        <v>1634</v>
      </c>
      <c r="G188" s="163"/>
      <c r="H188" s="163" t="s">
        <v>1713</v>
      </c>
      <c r="I188" s="163" t="s">
        <v>1709</v>
      </c>
      <c r="J188" s="163"/>
      <c r="K188" s="207"/>
    </row>
    <row r="189" spans="2:11" customFormat="1" ht="15" customHeight="1" x14ac:dyDescent="0.25">
      <c r="B189" s="186"/>
      <c r="C189" s="220" t="s">
        <v>1714</v>
      </c>
      <c r="D189" s="163"/>
      <c r="E189" s="163"/>
      <c r="F189" s="184" t="s">
        <v>1634</v>
      </c>
      <c r="G189" s="163"/>
      <c r="H189" s="163" t="s">
        <v>1715</v>
      </c>
      <c r="I189" s="163" t="s">
        <v>1716</v>
      </c>
      <c r="J189" s="221" t="s">
        <v>1717</v>
      </c>
      <c r="K189" s="207"/>
    </row>
    <row r="190" spans="2:11" customFormat="1" ht="15" customHeight="1" x14ac:dyDescent="0.25">
      <c r="B190" s="186"/>
      <c r="C190" s="220" t="s">
        <v>45</v>
      </c>
      <c r="D190" s="163"/>
      <c r="E190" s="163"/>
      <c r="F190" s="184" t="s">
        <v>1628</v>
      </c>
      <c r="G190" s="163"/>
      <c r="H190" s="160" t="s">
        <v>1718</v>
      </c>
      <c r="I190" s="163" t="s">
        <v>1719</v>
      </c>
      <c r="J190" s="163"/>
      <c r="K190" s="207"/>
    </row>
    <row r="191" spans="2:11" customFormat="1" ht="15" customHeight="1" x14ac:dyDescent="0.25">
      <c r="B191" s="186"/>
      <c r="C191" s="220" t="s">
        <v>1720</v>
      </c>
      <c r="D191" s="163"/>
      <c r="E191" s="163"/>
      <c r="F191" s="184" t="s">
        <v>1628</v>
      </c>
      <c r="G191" s="163"/>
      <c r="H191" s="163" t="s">
        <v>1721</v>
      </c>
      <c r="I191" s="163" t="s">
        <v>1663</v>
      </c>
      <c r="J191" s="163"/>
      <c r="K191" s="207"/>
    </row>
    <row r="192" spans="2:11" customFormat="1" ht="15" customHeight="1" x14ac:dyDescent="0.25">
      <c r="B192" s="186"/>
      <c r="C192" s="220" t="s">
        <v>1722</v>
      </c>
      <c r="D192" s="163"/>
      <c r="E192" s="163"/>
      <c r="F192" s="184" t="s">
        <v>1628</v>
      </c>
      <c r="G192" s="163"/>
      <c r="H192" s="163" t="s">
        <v>1723</v>
      </c>
      <c r="I192" s="163" t="s">
        <v>1663</v>
      </c>
      <c r="J192" s="163"/>
      <c r="K192" s="207"/>
    </row>
    <row r="193" spans="2:11" customFormat="1" ht="15" customHeight="1" x14ac:dyDescent="0.25">
      <c r="B193" s="186"/>
      <c r="C193" s="220" t="s">
        <v>1724</v>
      </c>
      <c r="D193" s="163"/>
      <c r="E193" s="163"/>
      <c r="F193" s="184" t="s">
        <v>1634</v>
      </c>
      <c r="G193" s="163"/>
      <c r="H193" s="163" t="s">
        <v>1725</v>
      </c>
      <c r="I193" s="163" t="s">
        <v>1663</v>
      </c>
      <c r="J193" s="163"/>
      <c r="K193" s="207"/>
    </row>
    <row r="194" spans="2:11" customFormat="1" ht="15" customHeight="1" x14ac:dyDescent="0.25">
      <c r="B194" s="213"/>
      <c r="C194" s="222"/>
      <c r="D194" s="193"/>
      <c r="E194" s="193"/>
      <c r="F194" s="193"/>
      <c r="G194" s="193"/>
      <c r="H194" s="193"/>
      <c r="I194" s="193"/>
      <c r="J194" s="193"/>
      <c r="K194" s="214"/>
    </row>
    <row r="195" spans="2:11" customFormat="1" ht="18.7" customHeight="1" x14ac:dyDescent="0.25">
      <c r="B195" s="195"/>
      <c r="C195" s="205"/>
      <c r="D195" s="205"/>
      <c r="E195" s="205"/>
      <c r="F195" s="215"/>
      <c r="G195" s="205"/>
      <c r="H195" s="205"/>
      <c r="I195" s="205"/>
      <c r="J195" s="205"/>
      <c r="K195" s="195"/>
    </row>
    <row r="196" spans="2:11" customFormat="1" ht="18.7" customHeight="1" x14ac:dyDescent="0.25">
      <c r="B196" s="195"/>
      <c r="C196" s="205"/>
      <c r="D196" s="205"/>
      <c r="E196" s="205"/>
      <c r="F196" s="215"/>
      <c r="G196" s="205"/>
      <c r="H196" s="205"/>
      <c r="I196" s="205"/>
      <c r="J196" s="205"/>
      <c r="K196" s="195"/>
    </row>
    <row r="197" spans="2:11" customFormat="1" ht="18.7" customHeight="1" x14ac:dyDescent="0.25">
      <c r="B197" s="170"/>
      <c r="C197" s="170"/>
      <c r="D197" s="170"/>
      <c r="E197" s="170"/>
      <c r="F197" s="170"/>
      <c r="G197" s="170"/>
      <c r="H197" s="170"/>
      <c r="I197" s="170"/>
      <c r="J197" s="170"/>
      <c r="K197" s="170"/>
    </row>
    <row r="198" spans="2:11" customFormat="1" ht="11.25" x14ac:dyDescent="0.25">
      <c r="B198" s="152"/>
      <c r="C198" s="153"/>
      <c r="D198" s="153"/>
      <c r="E198" s="153"/>
      <c r="F198" s="153"/>
      <c r="G198" s="153"/>
      <c r="H198" s="153"/>
      <c r="I198" s="153"/>
      <c r="J198" s="153"/>
      <c r="K198" s="154"/>
    </row>
    <row r="199" spans="2:11" customFormat="1" ht="21.05" x14ac:dyDescent="0.25">
      <c r="B199" s="155"/>
      <c r="C199" s="468" t="s">
        <v>1726</v>
      </c>
      <c r="D199" s="468"/>
      <c r="E199" s="468"/>
      <c r="F199" s="468"/>
      <c r="G199" s="468"/>
      <c r="H199" s="468"/>
      <c r="I199" s="468"/>
      <c r="J199" s="468"/>
      <c r="K199" s="156"/>
    </row>
    <row r="200" spans="2:11" customFormat="1" ht="25.5" customHeight="1" x14ac:dyDescent="0.35">
      <c r="B200" s="155"/>
      <c r="C200" s="223" t="s">
        <v>1727</v>
      </c>
      <c r="D200" s="223"/>
      <c r="E200" s="223"/>
      <c r="F200" s="223" t="s">
        <v>1728</v>
      </c>
      <c r="G200" s="224"/>
      <c r="H200" s="469" t="s">
        <v>1729</v>
      </c>
      <c r="I200" s="469"/>
      <c r="J200" s="469"/>
      <c r="K200" s="156"/>
    </row>
    <row r="201" spans="2:11" customFormat="1" ht="5.3" customHeight="1" x14ac:dyDescent="0.25">
      <c r="B201" s="186"/>
      <c r="C201" s="181"/>
      <c r="D201" s="181"/>
      <c r="E201" s="181"/>
      <c r="F201" s="181"/>
      <c r="G201" s="205"/>
      <c r="H201" s="181"/>
      <c r="I201" s="181"/>
      <c r="J201" s="181"/>
      <c r="K201" s="207"/>
    </row>
    <row r="202" spans="2:11" customFormat="1" ht="15" customHeight="1" x14ac:dyDescent="0.25">
      <c r="B202" s="186"/>
      <c r="C202" s="163" t="s">
        <v>1719</v>
      </c>
      <c r="D202" s="163"/>
      <c r="E202" s="163"/>
      <c r="F202" s="184" t="s">
        <v>46</v>
      </c>
      <c r="G202" s="163"/>
      <c r="H202" s="470" t="s">
        <v>1730</v>
      </c>
      <c r="I202" s="470"/>
      <c r="J202" s="470"/>
      <c r="K202" s="207"/>
    </row>
    <row r="203" spans="2:11" customFormat="1" ht="15" customHeight="1" x14ac:dyDescent="0.25">
      <c r="B203" s="186"/>
      <c r="C203" s="163"/>
      <c r="D203" s="163"/>
      <c r="E203" s="163"/>
      <c r="F203" s="184" t="s">
        <v>47</v>
      </c>
      <c r="G203" s="163"/>
      <c r="H203" s="470" t="s">
        <v>1731</v>
      </c>
      <c r="I203" s="470"/>
      <c r="J203" s="470"/>
      <c r="K203" s="207"/>
    </row>
    <row r="204" spans="2:11" customFormat="1" ht="15" customHeight="1" x14ac:dyDescent="0.25">
      <c r="B204" s="186"/>
      <c r="C204" s="163"/>
      <c r="D204" s="163"/>
      <c r="E204" s="163"/>
      <c r="F204" s="184" t="s">
        <v>50</v>
      </c>
      <c r="G204" s="163"/>
      <c r="H204" s="470" t="s">
        <v>1732</v>
      </c>
      <c r="I204" s="470"/>
      <c r="J204" s="470"/>
      <c r="K204" s="207"/>
    </row>
    <row r="205" spans="2:11" customFormat="1" ht="15" customHeight="1" x14ac:dyDescent="0.25">
      <c r="B205" s="186"/>
      <c r="C205" s="163"/>
      <c r="D205" s="163"/>
      <c r="E205" s="163"/>
      <c r="F205" s="184" t="s">
        <v>48</v>
      </c>
      <c r="G205" s="163"/>
      <c r="H205" s="470" t="s">
        <v>1733</v>
      </c>
      <c r="I205" s="470"/>
      <c r="J205" s="470"/>
      <c r="K205" s="207"/>
    </row>
    <row r="206" spans="2:11" customFormat="1" ht="15" customHeight="1" x14ac:dyDescent="0.25">
      <c r="B206" s="186"/>
      <c r="C206" s="163"/>
      <c r="D206" s="163"/>
      <c r="E206" s="163"/>
      <c r="F206" s="184" t="s">
        <v>49</v>
      </c>
      <c r="G206" s="163"/>
      <c r="H206" s="470" t="s">
        <v>1734</v>
      </c>
      <c r="I206" s="470"/>
      <c r="J206" s="470"/>
      <c r="K206" s="207"/>
    </row>
    <row r="207" spans="2:11" customFormat="1" ht="15" customHeight="1" x14ac:dyDescent="0.25">
      <c r="B207" s="186"/>
      <c r="C207" s="163"/>
      <c r="D207" s="163"/>
      <c r="E207" s="163"/>
      <c r="F207" s="184"/>
      <c r="G207" s="163"/>
      <c r="H207" s="163"/>
      <c r="I207" s="163"/>
      <c r="J207" s="163"/>
      <c r="K207" s="207"/>
    </row>
    <row r="208" spans="2:11" customFormat="1" ht="15" customHeight="1" x14ac:dyDescent="0.25">
      <c r="B208" s="186"/>
      <c r="C208" s="163" t="s">
        <v>1675</v>
      </c>
      <c r="D208" s="163"/>
      <c r="E208" s="163"/>
      <c r="F208" s="184" t="s">
        <v>82</v>
      </c>
      <c r="G208" s="163"/>
      <c r="H208" s="470" t="s">
        <v>1735</v>
      </c>
      <c r="I208" s="470"/>
      <c r="J208" s="470"/>
      <c r="K208" s="207"/>
    </row>
    <row r="209" spans="2:11" customFormat="1" ht="15" customHeight="1" x14ac:dyDescent="0.25">
      <c r="B209" s="186"/>
      <c r="C209" s="163"/>
      <c r="D209" s="163"/>
      <c r="E209" s="163"/>
      <c r="F209" s="184" t="s">
        <v>1570</v>
      </c>
      <c r="G209" s="163"/>
      <c r="H209" s="470" t="s">
        <v>1571</v>
      </c>
      <c r="I209" s="470"/>
      <c r="J209" s="470"/>
      <c r="K209" s="207"/>
    </row>
    <row r="210" spans="2:11" customFormat="1" ht="15" customHeight="1" x14ac:dyDescent="0.25">
      <c r="B210" s="186"/>
      <c r="C210" s="163"/>
      <c r="D210" s="163"/>
      <c r="E210" s="163"/>
      <c r="F210" s="184" t="s">
        <v>1568</v>
      </c>
      <c r="G210" s="163"/>
      <c r="H210" s="470" t="s">
        <v>1736</v>
      </c>
      <c r="I210" s="470"/>
      <c r="J210" s="470"/>
      <c r="K210" s="207"/>
    </row>
    <row r="211" spans="2:11" customFormat="1" ht="15" customHeight="1" x14ac:dyDescent="0.25">
      <c r="B211" s="225"/>
      <c r="C211" s="163"/>
      <c r="D211" s="163"/>
      <c r="E211" s="163"/>
      <c r="F211" s="184" t="s">
        <v>1572</v>
      </c>
      <c r="G211" s="220"/>
      <c r="H211" s="471" t="s">
        <v>1573</v>
      </c>
      <c r="I211" s="471"/>
      <c r="J211" s="471"/>
      <c r="K211" s="226"/>
    </row>
    <row r="212" spans="2:11" customFormat="1" ht="15" customHeight="1" x14ac:dyDescent="0.25">
      <c r="B212" s="225"/>
      <c r="C212" s="163"/>
      <c r="D212" s="163"/>
      <c r="E212" s="163"/>
      <c r="F212" s="184" t="s">
        <v>1574</v>
      </c>
      <c r="G212" s="220"/>
      <c r="H212" s="471" t="s">
        <v>1555</v>
      </c>
      <c r="I212" s="471"/>
      <c r="J212" s="471"/>
      <c r="K212" s="226"/>
    </row>
    <row r="213" spans="2:11" customFormat="1" ht="15" customHeight="1" x14ac:dyDescent="0.25">
      <c r="B213" s="225"/>
      <c r="C213" s="163"/>
      <c r="D213" s="163"/>
      <c r="E213" s="163"/>
      <c r="F213" s="184"/>
      <c r="G213" s="220"/>
      <c r="H213" s="211"/>
      <c r="I213" s="211"/>
      <c r="J213" s="211"/>
      <c r="K213" s="226"/>
    </row>
    <row r="214" spans="2:11" customFormat="1" ht="15" customHeight="1" x14ac:dyDescent="0.25">
      <c r="B214" s="225"/>
      <c r="C214" s="163" t="s">
        <v>1699</v>
      </c>
      <c r="D214" s="163"/>
      <c r="E214" s="163"/>
      <c r="F214" s="184">
        <v>1</v>
      </c>
      <c r="G214" s="220"/>
      <c r="H214" s="471" t="s">
        <v>1737</v>
      </c>
      <c r="I214" s="471"/>
      <c r="J214" s="471"/>
      <c r="K214" s="226"/>
    </row>
    <row r="215" spans="2:11" customFormat="1" ht="15" customHeight="1" x14ac:dyDescent="0.25">
      <c r="B215" s="225"/>
      <c r="C215" s="163"/>
      <c r="D215" s="163"/>
      <c r="E215" s="163"/>
      <c r="F215" s="184">
        <v>2</v>
      </c>
      <c r="G215" s="220"/>
      <c r="H215" s="471" t="s">
        <v>1738</v>
      </c>
      <c r="I215" s="471"/>
      <c r="J215" s="471"/>
      <c r="K215" s="226"/>
    </row>
    <row r="216" spans="2:11" customFormat="1" ht="15" customHeight="1" x14ac:dyDescent="0.25">
      <c r="B216" s="225"/>
      <c r="C216" s="163"/>
      <c r="D216" s="163"/>
      <c r="E216" s="163"/>
      <c r="F216" s="184">
        <v>3</v>
      </c>
      <c r="G216" s="220"/>
      <c r="H216" s="471" t="s">
        <v>1739</v>
      </c>
      <c r="I216" s="471"/>
      <c r="J216" s="471"/>
      <c r="K216" s="226"/>
    </row>
    <row r="217" spans="2:11" customFormat="1" ht="15" customHeight="1" x14ac:dyDescent="0.25">
      <c r="B217" s="225"/>
      <c r="C217" s="163"/>
      <c r="D217" s="163"/>
      <c r="E217" s="163"/>
      <c r="F217" s="184">
        <v>4</v>
      </c>
      <c r="G217" s="220"/>
      <c r="H217" s="471" t="s">
        <v>1740</v>
      </c>
      <c r="I217" s="471"/>
      <c r="J217" s="471"/>
      <c r="K217" s="226"/>
    </row>
    <row r="218" spans="2:11" customFormat="1" ht="12.75" customHeight="1" x14ac:dyDescent="0.25">
      <c r="B218" s="227"/>
      <c r="C218" s="228"/>
      <c r="D218" s="228"/>
      <c r="E218" s="228"/>
      <c r="F218" s="228"/>
      <c r="G218" s="228"/>
      <c r="H218" s="228"/>
      <c r="I218" s="228"/>
      <c r="J218" s="228"/>
      <c r="K218" s="22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1185C347B18F4459746EC796C7CC7CB" ma:contentTypeVersion="13" ma:contentTypeDescription="Vytvoří nový dokument" ma:contentTypeScope="" ma:versionID="abc2aad902a89dd00c20652976ab3d74">
  <xsd:schema xmlns:xsd="http://www.w3.org/2001/XMLSchema" xmlns:xs="http://www.w3.org/2001/XMLSchema" xmlns:p="http://schemas.microsoft.com/office/2006/metadata/properties" xmlns:ns2="a74e652c-685b-43de-8b39-b161c5759ae9" xmlns:ns3="20789181-8579-4ea7-9f11-be4d9e886dbe" targetNamespace="http://schemas.microsoft.com/office/2006/metadata/properties" ma:root="true" ma:fieldsID="a8a46d8ad3078236f56078923563710c" ns2:_="" ns3:_="">
    <xsd:import namespace="a74e652c-685b-43de-8b39-b161c5759ae9"/>
    <xsd:import namespace="20789181-8579-4ea7-9f11-be4d9e886db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4e652c-685b-43de-8b39-b161c5759a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Značky obrázků" ma:readOnly="false" ma:fieldId="{5cf76f15-5ced-4ddc-b409-7134ff3c332f}" ma:taxonomyMulti="true" ma:sspId="d49e0efe-0d23-4f9b-8e01-4ca9848cbb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789181-8579-4ea7-9f11-be4d9e886db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e65891e-baa5-4470-b214-2d1713cdbce3}" ma:internalName="TaxCatchAll" ma:showField="CatchAllData" ma:web="20789181-8579-4ea7-9f11-be4d9e886db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4e652c-685b-43de-8b39-b161c5759ae9">
      <Terms xmlns="http://schemas.microsoft.com/office/infopath/2007/PartnerControls"/>
    </lcf76f155ced4ddcb4097134ff3c332f>
    <TaxCatchAll xmlns="20789181-8579-4ea7-9f11-be4d9e886d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FD70D-8CF3-4B49-BD41-96AC77B32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4e652c-685b-43de-8b39-b161c5759ae9"/>
    <ds:schemaRef ds:uri="20789181-8579-4ea7-9f11-be4d9e886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AFF6E9-E922-4528-9A4E-97E7C197597E}">
  <ds:schemaRefs>
    <ds:schemaRef ds:uri="http://schemas.microsoft.com/office/2006/metadata/properties"/>
    <ds:schemaRef ds:uri="http://schemas.microsoft.com/office/infopath/2007/PartnerControls"/>
    <ds:schemaRef ds:uri="a74e652c-685b-43de-8b39-b161c5759ae9"/>
    <ds:schemaRef ds:uri="20789181-8579-4ea7-9f11-be4d9e886dbe"/>
  </ds:schemaRefs>
</ds:datastoreItem>
</file>

<file path=customXml/itemProps3.xml><?xml version="1.0" encoding="utf-8"?>
<ds:datastoreItem xmlns:ds="http://schemas.openxmlformats.org/officeDocument/2006/customXml" ds:itemID="{5115DD16-0F75-456A-A75B-A24CA12709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22</vt:i4>
      </vt:variant>
    </vt:vector>
  </HeadingPairs>
  <TitlesOfParts>
    <vt:vector size="35" baseType="lpstr">
      <vt:lpstr>Rekapitulace stavby</vt:lpstr>
      <vt:lpstr> Stavební práce 1.PP</vt:lpstr>
      <vt:lpstr>Stavební práce 1.NP-3.NP</vt:lpstr>
      <vt:lpstr> Sanace</vt:lpstr>
      <vt:lpstr>ELSIL+MaR</vt:lpstr>
      <vt:lpstr>D.1.1.4a) - SO 01 Kotelna...</vt:lpstr>
      <vt:lpstr>D.1.1.4c) - SO 01 Kotelna...</vt:lpstr>
      <vt:lpstr>D.1.1.4d) - SO 01 Kotelna...</vt:lpstr>
      <vt:lpstr>D.1.2.4c) - SO 02 Prádeln...</vt:lpstr>
      <vt:lpstr>D.2.1.1 - Rekonstrukce úl...</vt:lpstr>
      <vt:lpstr>D.2.3.1b - Napojení mobil...</vt:lpstr>
      <vt:lpstr>VRN+ON</vt:lpstr>
      <vt:lpstr>Pokyny pro vyplnění</vt:lpstr>
      <vt:lpstr>' Sanace'!Názvy_tisku</vt:lpstr>
      <vt:lpstr>' Stavební práce 1.PP'!Názvy_tisku</vt:lpstr>
      <vt:lpstr>'D.1.1.4a) - SO 01 Kotelna...'!Názvy_tisku</vt:lpstr>
      <vt:lpstr>'D.1.1.4c) - SO 01 Kotelna...'!Názvy_tisku</vt:lpstr>
      <vt:lpstr>'D.1.1.4d) - SO 01 Kotelna...'!Názvy_tisku</vt:lpstr>
      <vt:lpstr>'D.1.2.4c) - SO 02 Prádeln...'!Názvy_tisku</vt:lpstr>
      <vt:lpstr>'D.2.1.1 - Rekonstrukce úl...'!Názvy_tisku</vt:lpstr>
      <vt:lpstr>'D.2.3.1b - Napojení mobil...'!Názvy_tisku</vt:lpstr>
      <vt:lpstr>'ELSIL+MaR'!Názvy_tisku</vt:lpstr>
      <vt:lpstr>'Rekapitulace stavby'!Názvy_tisku</vt:lpstr>
      <vt:lpstr>'Stavební práce 1.NP-3.NP'!Názvy_tisku</vt:lpstr>
      <vt:lpstr>' Sanace'!Oblast_tisku</vt:lpstr>
      <vt:lpstr>' Stavební práce 1.PP'!Oblast_tisku</vt:lpstr>
      <vt:lpstr>'D.1.1.4a) - SO 01 Kotelna...'!Oblast_tisku</vt:lpstr>
      <vt:lpstr>'D.1.1.4c) - SO 01 Kotelna...'!Oblast_tisku</vt:lpstr>
      <vt:lpstr>'D.1.1.4d) - SO 01 Kotelna...'!Oblast_tisku</vt:lpstr>
      <vt:lpstr>'D.1.2.4c) - SO 02 Prádeln...'!Oblast_tisku</vt:lpstr>
      <vt:lpstr>'D.2.1.1 - Rekonstrukce úl...'!Oblast_tisku</vt:lpstr>
      <vt:lpstr>'D.2.3.1b - Napojení mobil...'!Oblast_tisku</vt:lpstr>
      <vt:lpstr>'Pokyny pro vyplnění'!Oblast_tisku</vt:lpstr>
      <vt:lpstr>'Rekapitulace stavby'!Oblast_tisku</vt:lpstr>
      <vt:lpstr>'Stavební práce 1.NP-3.NP'!Oblast_tisku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Suchomel</dc:creator>
  <cp:lastModifiedBy>Petr Suchomel</cp:lastModifiedBy>
  <cp:lastPrinted>2023-07-10T07:23:03Z</cp:lastPrinted>
  <dcterms:created xsi:type="dcterms:W3CDTF">2023-06-16T15:51:28Z</dcterms:created>
  <dcterms:modified xsi:type="dcterms:W3CDTF">2023-07-10T12:13:52Z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0x01010091185C347B18F4459746EC796C7CC7CB</vt:lpwstr>
  </property>
  <property fmtid="{D5CDD505-2E9C-101B-9397-08002B2CF9AE}" pid="3" name="MediaServiceImageTags">
    <vt:lpwstr/>
  </property>
</Properties>
</file>