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710 - Výměna oken" sheetId="2" r:id="rId2"/>
  </sheets>
  <definedNames>
    <definedName name="_xlnm.Print_Area" localSheetId="0">'Rekapitulace stavby'!$D$4:$AO$76,'Rekapitulace stavby'!$C$82:$AQ$96</definedName>
    <definedName name="_xlnm._FilterDatabase" localSheetId="1" hidden="1">'SO 710 - Výměna oken'!$C$129:$K$203</definedName>
    <definedName name="_xlnm.Print_Area" localSheetId="1">'SO 710 - Výměna oken'!$C$4:$J$76,'SO 710 - Výměna oken'!$C$82:$J$111,'SO 710 - Výměna oken'!$C$117:$K$203</definedName>
    <definedName name="_xlnm.Print_Titles" localSheetId="0">'Rekapitulace stavby'!$92:$92</definedName>
    <definedName name="_xlnm.Print_Titles" localSheetId="1">'SO 710 - Výměna oken'!$129:$129</definedName>
  </definedNames>
  <calcPr fullCalcOnLoad="1"/>
</workbook>
</file>

<file path=xl/sharedStrings.xml><?xml version="1.0" encoding="utf-8"?>
<sst xmlns="http://schemas.openxmlformats.org/spreadsheetml/2006/main" count="1111" uniqueCount="330">
  <si>
    <t>Export Komplet</t>
  </si>
  <si>
    <t/>
  </si>
  <si>
    <t>2.0</t>
  </si>
  <si>
    <t>False</t>
  </si>
  <si>
    <t>{a3df563c-bb04-49dc-ba83-1a74dc6755f1}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</si>
  <si>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</si>
  <si>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</si>
  <si>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</si>
  <si>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</si>
  <si>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</si>
  <si>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</si>
  <si>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</si>
  <si>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</si>
  <si>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</si>
  <si>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</si>
  <si>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</si>
  <si>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</si>
  <si>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Stavba technického vybavení objekt na st.p.parc.č. 2/5-k.ú. Oselce</t>
  </si>
  <si>
    <t>KSO:</t>
  </si>
  <si>
    <t>CC-CZ:</t>
  </si>
  <si>
    <t>Místo:</t>
  </si>
  <si>
    <t>Oselce</t>
  </si>
  <si>
    <t>Datum:</t>
  </si>
  <si>
    <t>2. 5. 2023</t>
  </si>
  <si>
    <t>Zadavatel:</t>
  </si>
  <si>
    <t>IČ:</t>
  </si>
  <si>
    <t>Střední škola a Základní škola, Oselce</t>
  </si>
  <si>
    <t>DIČ:</t>
  </si>
  <si>
    <t>Uchazeč:</t>
  </si>
  <si>
    <t>Vyplň údaj</t>
  </si>
  <si>
    <t>Projektant:</t>
  </si>
  <si>
    <t>Ing. Václav Sládek</t>
  </si>
  <si>
    <t>True</t>
  </si>
  <si>
    <t>Zpracovatel:</t>
  </si>
  <si>
    <t>Jitka Heřmanová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</si>
  <si>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</si>
  <si>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</si>
  <si>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</si>
  <si>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</si>
  <si>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</si>
  <si>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</si>
  <si>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</si>
  <si>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</si>
  <si>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</si>
  <si>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</si>
  <si>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</si>
  <si>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</si>
  <si>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</si>
  <si>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</si>
  <si>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</si>
  <si>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</si>
  <si>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</si>
  <si>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</si>
  <si>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</si>
  <si>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</si>
  <si>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</si>
  <si>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</si>
  <si>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</si>
  <si>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</si>
  <si>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</si>
  <si>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</si>
  <si>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</si>
  <si>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</si>
  <si>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</si>
  <si>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</si>
  <si>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</si>
  <si>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</si>
  <si>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</si>
  <si>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</si>
  <si>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</si>
  <si>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</si>
  <si>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</si>
  <si>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</si>
  <si>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</si>
  <si>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</si>
  <si>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</si>
  <si>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</si>
  <si>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</si>
  <si>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</si>
  <si>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</si>
  <si>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</si>
  <si>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710</t>
  </si>
  <si>
    <t>Výměna oken</t>
  </si>
  <si>
    <t>STA</t>
  </si>
  <si>
    <t>1</t>
  </si>
  <si>
    <t>{87c62f67-ffbb-446a-8eb9-538245f5cdd5}</t>
  </si>
  <si>
    <t>2</t>
  </si>
  <si>
    <t>KRYCÍ LIST SOUPISU PRACÍ</t>
  </si>
  <si>
    <t>Objekt:</t>
  </si>
  <si>
    <t>SO 710 - Výměna oken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</si>
  <si>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</si>
  <si>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</si>
  <si>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</si>
  <si>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</si>
  <si>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</si>
  <si>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</si>
  <si>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</si>
  <si>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</si>
  <si>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</si>
  <si>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</si>
  <si>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</si>
  <si>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</si>
  <si>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</si>
  <si>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</si>
  <si>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</si>
  <si>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</si>
  <si>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</si>
  <si>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</si>
  <si>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</si>
  <si>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</si>
  <si>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</si>
  <si>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</si>
  <si>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</si>
  <si>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</si>
  <si>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</si>
  <si>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</si>
  <si>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</si>
  <si>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</si>
  <si>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</si>
  <si>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</si>
  <si>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</si>
  <si>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</si>
  <si>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</si>
  <si>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</si>
  <si>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</si>
  <si>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</si>
  <si>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</si>
  <si>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</si>
  <si>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349231811</t>
  </si>
  <si>
    <t>Přizdívka ostění s ozubem z cihel tl přes 80 do 150 mm</t>
  </si>
  <si>
    <t>m2</t>
  </si>
  <si>
    <t>CS ÚRS 2023 01</t>
  </si>
  <si>
    <t>4</t>
  </si>
  <si>
    <t>-696292756</t>
  </si>
  <si>
    <t>VV</t>
  </si>
  <si>
    <t>(2,6*18+0,8*4)*0,5</t>
  </si>
  <si>
    <t>6</t>
  </si>
  <si>
    <t>Úpravy povrchů, podlahy a osazování výplní</t>
  </si>
  <si>
    <t>612325302</t>
  </si>
  <si>
    <t>Vápenocementová štuková omítka ostění nebo nadpraží</t>
  </si>
  <si>
    <t>1167358029</t>
  </si>
  <si>
    <t>(4*6+2,4*3+2,6*9+(2,7+0,8)*2)*2*1,1</t>
  </si>
  <si>
    <t>622212011</t>
  </si>
  <si>
    <t>Montáž kontaktního zateplení vnějšího ostění, nadpraží nebo parapetu hl. špalety do 200 mm lepením desek z polystyrenu tl do 80 mm</t>
  </si>
  <si>
    <t>m</t>
  </si>
  <si>
    <t>275994910</t>
  </si>
  <si>
    <t>((2,7+0,8)*2+2,4*3+4*6+2,6*9)*2</t>
  </si>
  <si>
    <t>M</t>
  </si>
  <si>
    <t>28375948</t>
  </si>
  <si>
    <t>deska EPS 100 fasádní λ=0,037 tl 80mm</t>
  </si>
  <si>
    <t>8</t>
  </si>
  <si>
    <t>279533504</t>
  </si>
  <si>
    <t>((2,7+0,8)*2+2,4*3+4*6+2,6*9)*2*0,2</t>
  </si>
  <si>
    <t>24,64*1,1 'Přepočtené koeficientem množství</t>
  </si>
  <si>
    <t>9</t>
  </si>
  <si>
    <t>Ostatní konstrukce a práce, bourání</t>
  </si>
  <si>
    <t>5</t>
  </si>
  <si>
    <t>941111121</t>
  </si>
  <si>
    <t>Montáž lešení řadového trubkového lehkého s podlahami zatížení do 200 kg/m2 š od 0,9 do 1,2 m v do 10 m</t>
  </si>
  <si>
    <t>35505403</t>
  </si>
  <si>
    <t>(20+25)*3,45</t>
  </si>
  <si>
    <t>941111212</t>
  </si>
  <si>
    <t>Příplatek k lešení řadovému trubkovému lehkému s podlahami š 0,9 m v 25 m za první a ZKD den použití</t>
  </si>
  <si>
    <t>-1240356511</t>
  </si>
  <si>
    <t>155,25*15 'Přepočtené koeficientem množství</t>
  </si>
  <si>
    <t>7</t>
  </si>
  <si>
    <t>941111821</t>
  </si>
  <si>
    <t>Demontáž lešení řadového trubkového lehkého s podlahami zatížení do 200 kg/m2 š od 0,9 do 1,2 m v do 10 m</t>
  </si>
  <si>
    <t>1468297156</t>
  </si>
  <si>
    <t>949101111</t>
  </si>
  <si>
    <t>Lešení pomocné pro objekty pozemních staveb s lešeňovou podlahou v do 1,9 m zatížení do 150 kg/m2</t>
  </si>
  <si>
    <t>-104967507</t>
  </si>
  <si>
    <t>20+25</t>
  </si>
  <si>
    <t>962081131</t>
  </si>
  <si>
    <t>Bourání příček ze skleněných tvárnic tl do 100 mm</t>
  </si>
  <si>
    <t>1284192526</t>
  </si>
  <si>
    <t>"bourání stávající výplně oken"(4*6+2,4*3)*2,6+2,7*0,8*2</t>
  </si>
  <si>
    <t>997</t>
  </si>
  <si>
    <t>Přesun sutě</t>
  </si>
  <si>
    <t>10</t>
  </si>
  <si>
    <t>997013151</t>
  </si>
  <si>
    <t>Vnitrostaveništní doprava suti a vybouraných hmot pro budovy v do 6 m s omezením mechanizace</t>
  </si>
  <si>
    <t>t</t>
  </si>
  <si>
    <t>586561444</t>
  </si>
  <si>
    <t>11</t>
  </si>
  <si>
    <t>997013501</t>
  </si>
  <si>
    <t>Odvoz suti a vybouraných hmot na skládku nebo meziskládku do 1 km se složením</t>
  </si>
  <si>
    <t>-310748014</t>
  </si>
  <si>
    <t>12</t>
  </si>
  <si>
    <t>997013509</t>
  </si>
  <si>
    <t>Příplatek k odvozu suti a vybouraných hmot na skládku ZKD 1 km přes 1 km</t>
  </si>
  <si>
    <t>2078070034</t>
  </si>
  <si>
    <t>5,269*9 'Přepočtené koeficientem množství</t>
  </si>
  <si>
    <t>13</t>
  </si>
  <si>
    <t>997013804</t>
  </si>
  <si>
    <t>Poplatek za uložení na skládce (skládkovné) stavebního odpadu ze skla kód odpadu 17 02 02</t>
  </si>
  <si>
    <t>1142093832</t>
  </si>
  <si>
    <t>998</t>
  </si>
  <si>
    <t>Přesun hmot</t>
  </si>
  <si>
    <t>14</t>
  </si>
  <si>
    <t>998017001</t>
  </si>
  <si>
    <t>Přesun hmot s omezením mechanizace pro budovy v do 6 m</t>
  </si>
  <si>
    <t>-830523804</t>
  </si>
  <si>
    <t>PSV</t>
  </si>
  <si>
    <t>Práce a dodávky PSV</t>
  </si>
  <si>
    <t>764</t>
  </si>
  <si>
    <t>Konstrukce klempířské</t>
  </si>
  <si>
    <t>764002851</t>
  </si>
  <si>
    <t>Demontáž oplechování parapetů do suti</t>
  </si>
  <si>
    <t>16</t>
  </si>
  <si>
    <t>-1536709173</t>
  </si>
  <si>
    <t>4*6+2,4*3+2,7*2</t>
  </si>
  <si>
    <t>764216644</t>
  </si>
  <si>
    <t>Oplechování rovných parapetů celoplošně lepené z Pz s povrchovou úpravou rš 330 mm</t>
  </si>
  <si>
    <t>-659445401</t>
  </si>
  <si>
    <t>17</t>
  </si>
  <si>
    <t>998764101</t>
  </si>
  <si>
    <t>Přesun hmot tonážní pro konstrukce klempířské v objektech v do 6 m</t>
  </si>
  <si>
    <t>-941292667</t>
  </si>
  <si>
    <t>766</t>
  </si>
  <si>
    <t>Konstrukce truhlářské</t>
  </si>
  <si>
    <t>18</t>
  </si>
  <si>
    <t>766622115</t>
  </si>
  <si>
    <t>Montáž plastových oken plochy přes 1 m2 pevných v do 1,5 m s rámem do zdiva</t>
  </si>
  <si>
    <t>-63345233</t>
  </si>
  <si>
    <t>2,7*0,8*2</t>
  </si>
  <si>
    <t>19</t>
  </si>
  <si>
    <t>61140044</t>
  </si>
  <si>
    <t>okno plastové s fixním zasklením bezpečnostní sklo přes plochu 1m2 do v 1,5m</t>
  </si>
  <si>
    <t>32</t>
  </si>
  <si>
    <t>1194795330</t>
  </si>
  <si>
    <t>20</t>
  </si>
  <si>
    <t>766622133</t>
  </si>
  <si>
    <t>Montáž plastových oken plochy přes 1 m2 otevíravých v přes 2,5 m s rámem do zdiva</t>
  </si>
  <si>
    <t>-95958491</t>
  </si>
  <si>
    <t>(4*6+2,4*3)*2,6</t>
  </si>
  <si>
    <t>61140056</t>
  </si>
  <si>
    <t>okno plastové otevíravé/sklopné  bezpečnostní sklo přes plochu 1m2 přes v 2,5m</t>
  </si>
  <si>
    <t>1598772574</t>
  </si>
  <si>
    <t>22</t>
  </si>
  <si>
    <t>766629513</t>
  </si>
  <si>
    <t>Příplatek k montáži oken za izolaci pro rovné ostění perlinka připojovací spára do 20 mm</t>
  </si>
  <si>
    <t>-845771918</t>
  </si>
  <si>
    <t>(4*6+2,4*3+2,6*9+(2,7+0,8)*2)*2</t>
  </si>
  <si>
    <t>23</t>
  </si>
  <si>
    <t>998766101</t>
  </si>
  <si>
    <t>Přesun hmot tonážní pro kce truhlářské v objektech v do 6 m</t>
  </si>
  <si>
    <t>-1849853360</t>
  </si>
  <si>
    <t>24</t>
  </si>
  <si>
    <t>998766181</t>
  </si>
  <si>
    <t>Příplatek k přesunu hmot tonážní 766 prováděný bez použití mechanizace</t>
  </si>
  <si>
    <t>-21028798</t>
  </si>
  <si>
    <t>781</t>
  </si>
  <si>
    <t>Dokončovací práce - obklady</t>
  </si>
  <si>
    <t>25</t>
  </si>
  <si>
    <t>781121011</t>
  </si>
  <si>
    <t>Nátěr penetrační na stěnu</t>
  </si>
  <si>
    <t>729715590</t>
  </si>
  <si>
    <t>(4*6+2,4*3)*0,2</t>
  </si>
  <si>
    <t>26</t>
  </si>
  <si>
    <t>781471810</t>
  </si>
  <si>
    <t>Demontáž obkladů z obkladaček keramických kladených do malty</t>
  </si>
  <si>
    <t>683602214</t>
  </si>
  <si>
    <t>27</t>
  </si>
  <si>
    <t>781477111</t>
  </si>
  <si>
    <t>Příplatek k montáži obkladů vnitřních keramických hladkých za plochu do 10 m2</t>
  </si>
  <si>
    <t>-1471278210</t>
  </si>
  <si>
    <t>28</t>
  </si>
  <si>
    <t>781477114</t>
  </si>
  <si>
    <t>Příplatek k montáži obkladů vnitřních keramických hladkých za spárování tmelem dvousložkovým</t>
  </si>
  <si>
    <t>-499152079</t>
  </si>
  <si>
    <t>29</t>
  </si>
  <si>
    <t>781495211</t>
  </si>
  <si>
    <t>Čištění vnitřních ploch stěn po provedení obkladu chemickými prostředky</t>
  </si>
  <si>
    <t>-76396727</t>
  </si>
  <si>
    <t>30</t>
  </si>
  <si>
    <t>781674113</t>
  </si>
  <si>
    <t>Montáž obkladů parapetů š přes 150 do 200 mm z dlaždic keramických lepených flexibilním lepidlem</t>
  </si>
  <si>
    <t>-1326741389</t>
  </si>
  <si>
    <t>4*6+2,4*3</t>
  </si>
  <si>
    <t>31</t>
  </si>
  <si>
    <t>59761071</t>
  </si>
  <si>
    <t>obklad keramický hladký přes 12 do 19ks/m2</t>
  </si>
  <si>
    <t>-2073998845</t>
  </si>
  <si>
    <t>31,2*0,22 'Přepočtené koeficientem množství</t>
  </si>
  <si>
    <t>998781101</t>
  </si>
  <si>
    <t>Přesun hmot tonážní pro obklady keramické v objektech v do 6 m</t>
  </si>
  <si>
    <t>420477269</t>
  </si>
  <si>
    <t>784</t>
  </si>
  <si>
    <t>Dokončovací práce - malby a tapety</t>
  </si>
  <si>
    <t>33</t>
  </si>
  <si>
    <t>784181105</t>
  </si>
  <si>
    <t>Základní akrylátová jednonásobná bezbarvá penetrace podkladu v místnostech v přes 5,00 m</t>
  </si>
  <si>
    <t>-1505892287</t>
  </si>
  <si>
    <t>34</t>
  </si>
  <si>
    <t>784211105</t>
  </si>
  <si>
    <t>Dvojnásobné bílé malby ze směsí za mokra výborně oděruvzdorných v místnostech v přes 5,00 m</t>
  </si>
  <si>
    <t>-52329877</t>
  </si>
  <si>
    <t>(4*6+2,4*3+2,6*9+(2,7+0,8)*2)*2*0,8</t>
  </si>
  <si>
    <t>35</t>
  </si>
  <si>
    <t>784211141</t>
  </si>
  <si>
    <t>Příplatek k cenám 2x maleb ze směsí za mokra oděruvzdorných za provádění pl do 5 m2</t>
  </si>
  <si>
    <t>1505555678</t>
  </si>
  <si>
    <t>VRN</t>
  </si>
  <si>
    <t>Vedlejší rozpočtové náklady</t>
  </si>
  <si>
    <t>VRN3</t>
  </si>
  <si>
    <t>Zařízení staveniště</t>
  </si>
  <si>
    <t>36</t>
  </si>
  <si>
    <t>032503000</t>
  </si>
  <si>
    <t>Skládky na staveništi</t>
  </si>
  <si>
    <t>kpl</t>
  </si>
  <si>
    <t>1024</t>
  </si>
  <si>
    <t>-1449093747</t>
  </si>
  <si>
    <t>P</t>
  </si>
  <si>
    <t>Poznámka k položce:
kontejner, pronájem, odvoz</t>
  </si>
  <si>
    <t>37</t>
  </si>
  <si>
    <t>034002000</t>
  </si>
  <si>
    <t>Zabezpečení staveniště</t>
  </si>
  <si>
    <t>-678826081</t>
  </si>
  <si>
    <t>VRN4</t>
  </si>
  <si>
    <t>Inženýrská činnost</t>
  </si>
  <si>
    <t>38</t>
  </si>
  <si>
    <t>045002000</t>
  </si>
  <si>
    <t>Kompletační a koordinační činnost</t>
  </si>
  <si>
    <t>-1037204716</t>
  </si>
  <si>
    <t>39</t>
  </si>
  <si>
    <t>049002000</t>
  </si>
  <si>
    <t>Ostatní inženýrská činnost</t>
  </si>
  <si>
    <t>-1047548132</t>
  </si>
  <si>
    <t>Poznámka k položce:
Ekologická likvidace odpadu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</si>
</sst>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26</v>
      </c>
      <c r="AK11" s="29" t="s">
        <v>27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28</v>
      </c>
      <c r="AK13" s="29" t="s">
        <v>25</v>
      </c>
      <c r="AN13" s="31" t="s">
        <v>29</v>
      </c>
      <c r="AR13" s="19"/>
      <c r="BE13" s="28"/>
      <c r="BS13" s="16" t="s">
        <v>6</v>
      </c>
    </row>
    <row r="14" spans="2:71" ht="12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30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31</v>
      </c>
      <c r="AK17" s="29" t="s">
        <v>27</v>
      </c>
      <c r="AN17" s="24" t="s">
        <v>1</v>
      </c>
      <c r="AR17" s="19"/>
      <c r="BE17" s="28"/>
      <c r="BS17" s="16" t="s">
        <v>32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33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34</v>
      </c>
      <c r="AK20" s="29" t="s">
        <v>27</v>
      </c>
      <c r="AN20" s="24" t="s">
        <v>1</v>
      </c>
      <c r="AR20" s="19"/>
      <c r="BE20" s="28"/>
      <c r="BS20" s="16" t="s">
        <v>32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35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40</v>
      </c>
      <c r="E29" s="3"/>
      <c r="F29" s="29" t="s">
        <v>41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42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43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44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45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49" t="s">
        <v>48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50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51</v>
      </c>
      <c r="AI60" s="38"/>
      <c r="AJ60" s="38"/>
      <c r="AK60" s="38"/>
      <c r="AL60" s="38"/>
      <c r="AM60" s="55" t="s">
        <v>52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54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51</v>
      </c>
      <c r="AI75" s="38"/>
      <c r="AJ75" s="38"/>
      <c r="AK75" s="38"/>
      <c r="AL75" s="38"/>
      <c r="AM75" s="55" t="s">
        <v>52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05/2023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Stavba technického vybavení objekt na st.p.parc.č. 2/5-k.ú. Oselce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>Oselce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2. 5. 2023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>Střední škola a Základní škola, Oselce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67" t="str">
        <f>IF(E17="","",E17)</f>
        <v>Ing. Václav Sládek</v>
      </c>
      <c r="AN89" s="4"/>
      <c r="AO89" s="4"/>
      <c r="AP89" s="4"/>
      <c r="AQ89" s="35"/>
      <c r="AR89" s="36"/>
      <c r="AS89" s="68" t="s">
        <v>56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67" t="str">
        <f>IF(E20="","",E20)</f>
        <v>Jitka Heřmanová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57</v>
      </c>
      <c r="D92" s="77"/>
      <c r="E92" s="77"/>
      <c r="F92" s="77"/>
      <c r="G92" s="77"/>
      <c r="H92" s="78"/>
      <c r="I92" s="79" t="s">
        <v>58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59</v>
      </c>
      <c r="AH92" s="77"/>
      <c r="AI92" s="77"/>
      <c r="AJ92" s="77"/>
      <c r="AK92" s="77"/>
      <c r="AL92" s="77"/>
      <c r="AM92" s="77"/>
      <c r="AN92" s="79" t="s">
        <v>60</v>
      </c>
      <c r="AO92" s="77"/>
      <c r="AP92" s="81"/>
      <c r="AQ92" s="82" t="s">
        <v>61</v>
      </c>
      <c r="AR92" s="36"/>
      <c r="AS92" s="83" t="s">
        <v>62</v>
      </c>
      <c r="AT92" s="84" t="s">
        <v>63</v>
      </c>
      <c r="AU92" s="84" t="s">
        <v>64</v>
      </c>
      <c r="AV92" s="84" t="s">
        <v>65</v>
      </c>
      <c r="AW92" s="84" t="s">
        <v>66</v>
      </c>
      <c r="AX92" s="84" t="s">
        <v>67</v>
      </c>
      <c r="AY92" s="84" t="s">
        <v>68</v>
      </c>
      <c r="AZ92" s="84" t="s">
        <v>69</v>
      </c>
      <c r="BA92" s="84" t="s">
        <v>70</v>
      </c>
      <c r="BB92" s="84" t="s">
        <v>71</v>
      </c>
      <c r="BC92" s="84" t="s">
        <v>72</v>
      </c>
      <c r="BD92" s="85" t="s">
        <v>73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74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75</v>
      </c>
      <c r="BT94" s="99" t="s">
        <v>76</v>
      </c>
      <c r="BU94" s="100" t="s">
        <v>77</v>
      </c>
      <c r="BV94" s="99" t="s">
        <v>78</v>
      </c>
      <c r="BW94" s="99" t="s">
        <v>4</v>
      </c>
      <c r="BX94" s="99" t="s">
        <v>79</v>
      </c>
      <c r="CL94" s="99" t="s">
        <v>1</v>
      </c>
    </row>
    <row r="95" spans="1:91" s="7" customFormat="1" ht="16.5" customHeight="1">
      <c r="A95" s="101" t="s">
        <v>80</v>
      </c>
      <c r="B95" s="102"/>
      <c r="C95" s="103"/>
      <c r="D95" s="104" t="s">
        <v>81</v>
      </c>
      <c r="E95" s="104"/>
      <c r="F95" s="104"/>
      <c r="G95" s="104"/>
      <c r="H95" s="104"/>
      <c r="I95" s="105"/>
      <c r="J95" s="104" t="s">
        <v>82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710 - Výměna oken'!J30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83</v>
      </c>
      <c r="AR95" s="102"/>
      <c r="AS95" s="108">
        <v>0</v>
      </c>
      <c r="AT95" s="109">
        <f>ROUND(SUM(AV95:AW95),2)</f>
        <v>0</v>
      </c>
      <c r="AU95" s="110">
        <f>'SO 710 - Výměna oken'!P130</f>
        <v>0</v>
      </c>
      <c r="AV95" s="109">
        <f>'SO 710 - Výměna oken'!J33</f>
        <v>0</v>
      </c>
      <c r="AW95" s="109">
        <f>'SO 710 - Výměna oken'!J34</f>
        <v>0</v>
      </c>
      <c r="AX95" s="109">
        <f>'SO 710 - Výměna oken'!J35</f>
        <v>0</v>
      </c>
      <c r="AY95" s="109">
        <f>'SO 710 - Výměna oken'!J36</f>
        <v>0</v>
      </c>
      <c r="AZ95" s="109">
        <f>'SO 710 - Výměna oken'!F33</f>
        <v>0</v>
      </c>
      <c r="BA95" s="109">
        <f>'SO 710 - Výměna oken'!F34</f>
        <v>0</v>
      </c>
      <c r="BB95" s="109">
        <f>'SO 710 - Výměna oken'!F35</f>
        <v>0</v>
      </c>
      <c r="BC95" s="109">
        <f>'SO 710 - Výměna oken'!F36</f>
        <v>0</v>
      </c>
      <c r="BD95" s="111">
        <f>'SO 710 - Výměna oken'!F37</f>
        <v>0</v>
      </c>
      <c r="BE95" s="7"/>
      <c r="BT95" s="112" t="s">
        <v>84</v>
      </c>
      <c r="BV95" s="112" t="s">
        <v>78</v>
      </c>
      <c r="BW95" s="112" t="s">
        <v>85</v>
      </c>
      <c r="BX95" s="112" t="s">
        <v>4</v>
      </c>
      <c r="CL95" s="112" t="s">
        <v>1</v>
      </c>
      <c r="CM95" s="112" t="s">
        <v>86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710 - Výměna oke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s="1" customFormat="1" ht="24.95" customHeight="1">
      <c r="B4" s="19"/>
      <c r="D4" s="20" t="s">
        <v>87</v>
      </c>
      <c r="L4" s="19"/>
      <c r="M4" s="113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4" t="str">
        <f>'Rekapitulace stavby'!K6</f>
        <v>Stavba technického vybavení objekt na st.p.parc.č. 2/5-k.ú. Oselce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88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89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2. 5. 2023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">
        <v>26</v>
      </c>
      <c r="F15" s="35"/>
      <c r="G15" s="35"/>
      <c r="H15" s="35"/>
      <c r="I15" s="29" t="s">
        <v>27</v>
      </c>
      <c r="J15" s="24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28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27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30</v>
      </c>
      <c r="E20" s="35"/>
      <c r="F20" s="35"/>
      <c r="G20" s="35"/>
      <c r="H20" s="35"/>
      <c r="I20" s="29" t="s">
        <v>25</v>
      </c>
      <c r="J20" s="24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">
        <v>31</v>
      </c>
      <c r="F21" s="35"/>
      <c r="G21" s="35"/>
      <c r="H21" s="35"/>
      <c r="I21" s="29" t="s">
        <v>27</v>
      </c>
      <c r="J21" s="24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33</v>
      </c>
      <c r="E23" s="35"/>
      <c r="F23" s="35"/>
      <c r="G23" s="35"/>
      <c r="H23" s="35"/>
      <c r="I23" s="29" t="s">
        <v>25</v>
      </c>
      <c r="J23" s="2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">
        <v>34</v>
      </c>
      <c r="F24" s="35"/>
      <c r="G24" s="35"/>
      <c r="H24" s="35"/>
      <c r="I24" s="29" t="s">
        <v>27</v>
      </c>
      <c r="J24" s="2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5"/>
      <c r="B27" s="116"/>
      <c r="C27" s="115"/>
      <c r="D27" s="115"/>
      <c r="E27" s="33" t="s">
        <v>1</v>
      </c>
      <c r="F27" s="33"/>
      <c r="G27" s="33"/>
      <c r="H27" s="3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18" t="s">
        <v>36</v>
      </c>
      <c r="E30" s="35"/>
      <c r="F30" s="35"/>
      <c r="G30" s="35"/>
      <c r="H30" s="35"/>
      <c r="I30" s="35"/>
      <c r="J30" s="93">
        <f>ROUND(J130,2)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38</v>
      </c>
      <c r="G32" s="35"/>
      <c r="H32" s="35"/>
      <c r="I32" s="40" t="s">
        <v>37</v>
      </c>
      <c r="J32" s="40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19" t="s">
        <v>40</v>
      </c>
      <c r="E33" s="29" t="s">
        <v>41</v>
      </c>
      <c r="F33" s="120">
        <f>ROUND((SUM(BE130:BE203)),2)</f>
        <v>0</v>
      </c>
      <c r="G33" s="35"/>
      <c r="H33" s="35"/>
      <c r="I33" s="121">
        <v>0.21</v>
      </c>
      <c r="J33" s="120">
        <f>ROUND(((SUM(BE130:BE203))*I33),2)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42</v>
      </c>
      <c r="F34" s="120">
        <f>ROUND((SUM(BF130:BF203)),2)</f>
        <v>0</v>
      </c>
      <c r="G34" s="35"/>
      <c r="H34" s="35"/>
      <c r="I34" s="121">
        <v>0.15</v>
      </c>
      <c r="J34" s="120">
        <f>ROUND(((SUM(BF130:BF203))*I34),2)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43</v>
      </c>
      <c r="F35" s="120">
        <f>ROUND((SUM(BG130:BG203)),2)</f>
        <v>0</v>
      </c>
      <c r="G35" s="35"/>
      <c r="H35" s="35"/>
      <c r="I35" s="121">
        <v>0.21</v>
      </c>
      <c r="J35" s="12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44</v>
      </c>
      <c r="F36" s="120">
        <f>ROUND((SUM(BH130:BH203)),2)</f>
        <v>0</v>
      </c>
      <c r="G36" s="35"/>
      <c r="H36" s="35"/>
      <c r="I36" s="121">
        <v>0.15</v>
      </c>
      <c r="J36" s="12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45</v>
      </c>
      <c r="F37" s="120">
        <f>ROUND((SUM(BI130:BI203)),2)</f>
        <v>0</v>
      </c>
      <c r="G37" s="35"/>
      <c r="H37" s="35"/>
      <c r="I37" s="121">
        <v>0</v>
      </c>
      <c r="J37" s="12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2"/>
      <c r="D39" s="123" t="s">
        <v>46</v>
      </c>
      <c r="E39" s="78"/>
      <c r="F39" s="78"/>
      <c r="G39" s="124" t="s">
        <v>47</v>
      </c>
      <c r="H39" s="125" t="s">
        <v>48</v>
      </c>
      <c r="I39" s="78"/>
      <c r="J39" s="126">
        <f>SUM(J30:J37)</f>
        <v>0</v>
      </c>
      <c r="K39" s="127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49</v>
      </c>
      <c r="E50" s="54"/>
      <c r="F50" s="54"/>
      <c r="G50" s="53" t="s">
        <v>50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51</v>
      </c>
      <c r="E61" s="38"/>
      <c r="F61" s="128" t="s">
        <v>52</v>
      </c>
      <c r="G61" s="55" t="s">
        <v>51</v>
      </c>
      <c r="H61" s="38"/>
      <c r="I61" s="38"/>
      <c r="J61" s="129" t="s">
        <v>52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53</v>
      </c>
      <c r="E65" s="56"/>
      <c r="F65" s="56"/>
      <c r="G65" s="53" t="s">
        <v>54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51</v>
      </c>
      <c r="E76" s="38"/>
      <c r="F76" s="128" t="s">
        <v>52</v>
      </c>
      <c r="G76" s="55" t="s">
        <v>51</v>
      </c>
      <c r="H76" s="38"/>
      <c r="I76" s="38"/>
      <c r="J76" s="129" t="s">
        <v>52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4" t="str">
        <f>E7</f>
        <v>Stavba technického vybavení objekt na st.p.parc.č. 2/5-k.ú. Oselce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710 - Výměna oken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>Oselce</v>
      </c>
      <c r="G89" s="35"/>
      <c r="H89" s="35"/>
      <c r="I89" s="29" t="s">
        <v>22</v>
      </c>
      <c r="J89" s="66" t="str">
        <f>IF(J12="","",J12)</f>
        <v>2. 5. 2023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>Střední škola a Základní škola, Oselce</v>
      </c>
      <c r="G91" s="35"/>
      <c r="H91" s="35"/>
      <c r="I91" s="29" t="s">
        <v>30</v>
      </c>
      <c r="J91" s="33" t="str">
        <f>E21</f>
        <v>Ing. Václav Sládek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5"/>
      <c r="E92" s="35"/>
      <c r="F92" s="24" t="str">
        <f>IF(E18="","",E18)</f>
        <v>Vyplň údaj</v>
      </c>
      <c r="G92" s="35"/>
      <c r="H92" s="35"/>
      <c r="I92" s="29" t="s">
        <v>33</v>
      </c>
      <c r="J92" s="33" t="str">
        <f>E24</f>
        <v>Jitka Heřmanová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0" t="s">
        <v>91</v>
      </c>
      <c r="D94" s="122"/>
      <c r="E94" s="122"/>
      <c r="F94" s="122"/>
      <c r="G94" s="122"/>
      <c r="H94" s="122"/>
      <c r="I94" s="122"/>
      <c r="J94" s="131" t="s">
        <v>92</v>
      </c>
      <c r="K94" s="122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2" t="s">
        <v>93</v>
      </c>
      <c r="D96" s="35"/>
      <c r="E96" s="35"/>
      <c r="F96" s="35"/>
      <c r="G96" s="35"/>
      <c r="H96" s="35"/>
      <c r="I96" s="35"/>
      <c r="J96" s="93">
        <f>J130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94</v>
      </c>
    </row>
    <row r="97" spans="1:31" s="9" customFormat="1" ht="24.95" customHeight="1">
      <c r="A97" s="9"/>
      <c r="B97" s="133"/>
      <c r="C97" s="9"/>
      <c r="D97" s="134" t="s">
        <v>95</v>
      </c>
      <c r="E97" s="135"/>
      <c r="F97" s="135"/>
      <c r="G97" s="135"/>
      <c r="H97" s="135"/>
      <c r="I97" s="135"/>
      <c r="J97" s="136">
        <f>J131</f>
        <v>0</v>
      </c>
      <c r="K97" s="9"/>
      <c r="L97" s="13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37"/>
      <c r="C98" s="10"/>
      <c r="D98" s="138" t="s">
        <v>96</v>
      </c>
      <c r="E98" s="139"/>
      <c r="F98" s="139"/>
      <c r="G98" s="139"/>
      <c r="H98" s="139"/>
      <c r="I98" s="139"/>
      <c r="J98" s="140">
        <f>J132</f>
        <v>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7"/>
      <c r="C99" s="10"/>
      <c r="D99" s="138" t="s">
        <v>97</v>
      </c>
      <c r="E99" s="139"/>
      <c r="F99" s="139"/>
      <c r="G99" s="139"/>
      <c r="H99" s="139"/>
      <c r="I99" s="139"/>
      <c r="J99" s="140">
        <f>J135</f>
        <v>0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7"/>
      <c r="C100" s="10"/>
      <c r="D100" s="138" t="s">
        <v>98</v>
      </c>
      <c r="E100" s="139"/>
      <c r="F100" s="139"/>
      <c r="G100" s="139"/>
      <c r="H100" s="139"/>
      <c r="I100" s="139"/>
      <c r="J100" s="140">
        <f>J143</f>
        <v>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7"/>
      <c r="C101" s="10"/>
      <c r="D101" s="138" t="s">
        <v>99</v>
      </c>
      <c r="E101" s="139"/>
      <c r="F101" s="139"/>
      <c r="G101" s="139"/>
      <c r="H101" s="139"/>
      <c r="I101" s="139"/>
      <c r="J101" s="140">
        <f>J153</f>
        <v>0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37"/>
      <c r="C102" s="10"/>
      <c r="D102" s="138" t="s">
        <v>100</v>
      </c>
      <c r="E102" s="139"/>
      <c r="F102" s="139"/>
      <c r="G102" s="139"/>
      <c r="H102" s="139"/>
      <c r="I102" s="139"/>
      <c r="J102" s="140">
        <f>J159</f>
        <v>0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33"/>
      <c r="C103" s="9"/>
      <c r="D103" s="134" t="s">
        <v>101</v>
      </c>
      <c r="E103" s="135"/>
      <c r="F103" s="135"/>
      <c r="G103" s="135"/>
      <c r="H103" s="135"/>
      <c r="I103" s="135"/>
      <c r="J103" s="136">
        <f>J161</f>
        <v>0</v>
      </c>
      <c r="K103" s="9"/>
      <c r="L103" s="13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37"/>
      <c r="C104" s="10"/>
      <c r="D104" s="138" t="s">
        <v>102</v>
      </c>
      <c r="E104" s="139"/>
      <c r="F104" s="139"/>
      <c r="G104" s="139"/>
      <c r="H104" s="139"/>
      <c r="I104" s="139"/>
      <c r="J104" s="140">
        <f>J162</f>
        <v>0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7"/>
      <c r="C105" s="10"/>
      <c r="D105" s="138" t="s">
        <v>103</v>
      </c>
      <c r="E105" s="139"/>
      <c r="F105" s="139"/>
      <c r="G105" s="139"/>
      <c r="H105" s="139"/>
      <c r="I105" s="139"/>
      <c r="J105" s="140">
        <f>J167</f>
        <v>0</v>
      </c>
      <c r="K105" s="10"/>
      <c r="L105" s="13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7"/>
      <c r="C106" s="10"/>
      <c r="D106" s="138" t="s">
        <v>104</v>
      </c>
      <c r="E106" s="139"/>
      <c r="F106" s="139"/>
      <c r="G106" s="139"/>
      <c r="H106" s="139"/>
      <c r="I106" s="139"/>
      <c r="J106" s="140">
        <f>J178</f>
        <v>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37"/>
      <c r="C107" s="10"/>
      <c r="D107" s="138" t="s">
        <v>105</v>
      </c>
      <c r="E107" s="139"/>
      <c r="F107" s="139"/>
      <c r="G107" s="139"/>
      <c r="H107" s="139"/>
      <c r="I107" s="139"/>
      <c r="J107" s="140">
        <f>J190</f>
        <v>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33"/>
      <c r="C108" s="9"/>
      <c r="D108" s="134" t="s">
        <v>106</v>
      </c>
      <c r="E108" s="135"/>
      <c r="F108" s="135"/>
      <c r="G108" s="135"/>
      <c r="H108" s="135"/>
      <c r="I108" s="135"/>
      <c r="J108" s="136">
        <f>J195</f>
        <v>0</v>
      </c>
      <c r="K108" s="9"/>
      <c r="L108" s="13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37"/>
      <c r="C109" s="10"/>
      <c r="D109" s="138" t="s">
        <v>107</v>
      </c>
      <c r="E109" s="139"/>
      <c r="F109" s="139"/>
      <c r="G109" s="139"/>
      <c r="H109" s="139"/>
      <c r="I109" s="139"/>
      <c r="J109" s="140">
        <f>J196</f>
        <v>0</v>
      </c>
      <c r="K109" s="10"/>
      <c r="L109" s="13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37"/>
      <c r="C110" s="10"/>
      <c r="D110" s="138" t="s">
        <v>108</v>
      </c>
      <c r="E110" s="139"/>
      <c r="F110" s="139"/>
      <c r="G110" s="139"/>
      <c r="H110" s="139"/>
      <c r="I110" s="139"/>
      <c r="J110" s="140">
        <f>J200</f>
        <v>0</v>
      </c>
      <c r="K110" s="10"/>
      <c r="L110" s="13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5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9"/>
      <c r="C116" s="60"/>
      <c r="D116" s="60"/>
      <c r="E116" s="60"/>
      <c r="F116" s="60"/>
      <c r="G116" s="60"/>
      <c r="H116" s="60"/>
      <c r="I116" s="60"/>
      <c r="J116" s="60"/>
      <c r="K116" s="60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0" t="s">
        <v>109</v>
      </c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16</v>
      </c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5"/>
      <c r="D120" s="35"/>
      <c r="E120" s="114" t="str">
        <f>E7</f>
        <v>Stavba technického vybavení objekt na st.p.parc.č. 2/5-k.ú. Oselce</v>
      </c>
      <c r="F120" s="29"/>
      <c r="G120" s="29"/>
      <c r="H120" s="29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88</v>
      </c>
      <c r="D121" s="35"/>
      <c r="E121" s="35"/>
      <c r="F121" s="35"/>
      <c r="G121" s="35"/>
      <c r="H121" s="35"/>
      <c r="I121" s="3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5"/>
      <c r="D122" s="35"/>
      <c r="E122" s="64" t="str">
        <f>E9</f>
        <v>SO 710 - Výměna oken</v>
      </c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9" t="s">
        <v>20</v>
      </c>
      <c r="D124" s="35"/>
      <c r="E124" s="35"/>
      <c r="F124" s="24" t="str">
        <f>F12</f>
        <v>Oselce</v>
      </c>
      <c r="G124" s="35"/>
      <c r="H124" s="35"/>
      <c r="I124" s="29" t="s">
        <v>22</v>
      </c>
      <c r="J124" s="66" t="str">
        <f>IF(J12="","",J12)</f>
        <v>2. 5. 2023</v>
      </c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29" t="s">
        <v>24</v>
      </c>
      <c r="D126" s="35"/>
      <c r="E126" s="35"/>
      <c r="F126" s="24" t="str">
        <f>E15</f>
        <v>Střední škola a Základní škola, Oselce</v>
      </c>
      <c r="G126" s="35"/>
      <c r="H126" s="35"/>
      <c r="I126" s="29" t="s">
        <v>30</v>
      </c>
      <c r="J126" s="33" t="str">
        <f>E21</f>
        <v>Ing. Václav Sládek</v>
      </c>
      <c r="K126" s="35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28</v>
      </c>
      <c r="D127" s="35"/>
      <c r="E127" s="35"/>
      <c r="F127" s="24" t="str">
        <f>IF(E18="","",E18)</f>
        <v>Vyplň údaj</v>
      </c>
      <c r="G127" s="35"/>
      <c r="H127" s="35"/>
      <c r="I127" s="29" t="s">
        <v>33</v>
      </c>
      <c r="J127" s="33" t="str">
        <f>E24</f>
        <v>Jitka Heřmanová</v>
      </c>
      <c r="K127" s="35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11" customFormat="1" ht="29.25" customHeight="1">
      <c r="A129" s="141"/>
      <c r="B129" s="142"/>
      <c r="C129" s="143" t="s">
        <v>110</v>
      </c>
      <c r="D129" s="144" t="s">
        <v>61</v>
      </c>
      <c r="E129" s="144" t="s">
        <v>57</v>
      </c>
      <c r="F129" s="144" t="s">
        <v>58</v>
      </c>
      <c r="G129" s="144" t="s">
        <v>111</v>
      </c>
      <c r="H129" s="144" t="s">
        <v>112</v>
      </c>
      <c r="I129" s="144" t="s">
        <v>113</v>
      </c>
      <c r="J129" s="144" t="s">
        <v>92</v>
      </c>
      <c r="K129" s="145" t="s">
        <v>114</v>
      </c>
      <c r="L129" s="146"/>
      <c r="M129" s="83" t="s">
        <v>1</v>
      </c>
      <c r="N129" s="84" t="s">
        <v>40</v>
      </c>
      <c r="O129" s="84" t="s">
        <v>115</v>
      </c>
      <c r="P129" s="84" t="s">
        <v>116</v>
      </c>
      <c r="Q129" s="84" t="s">
        <v>117</v>
      </c>
      <c r="R129" s="84" t="s">
        <v>118</v>
      </c>
      <c r="S129" s="84" t="s">
        <v>119</v>
      </c>
      <c r="T129" s="85" t="s">
        <v>120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</row>
    <row r="130" spans="1:63" s="2" customFormat="1" ht="22.8" customHeight="1">
      <c r="A130" s="35"/>
      <c r="B130" s="36"/>
      <c r="C130" s="90" t="s">
        <v>121</v>
      </c>
      <c r="D130" s="35"/>
      <c r="E130" s="35"/>
      <c r="F130" s="35"/>
      <c r="G130" s="35"/>
      <c r="H130" s="35"/>
      <c r="I130" s="35"/>
      <c r="J130" s="147">
        <f>BK130</f>
        <v>0</v>
      </c>
      <c r="K130" s="35"/>
      <c r="L130" s="36"/>
      <c r="M130" s="86"/>
      <c r="N130" s="70"/>
      <c r="O130" s="87"/>
      <c r="P130" s="148">
        <f>P131+P161+P195</f>
        <v>0</v>
      </c>
      <c r="Q130" s="87"/>
      <c r="R130" s="148">
        <f>R131+R161+R195</f>
        <v>14.952550560000002</v>
      </c>
      <c r="S130" s="87"/>
      <c r="T130" s="149">
        <f>T131+T161+T195</f>
        <v>5.2688820000000005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75</v>
      </c>
      <c r="AU130" s="16" t="s">
        <v>94</v>
      </c>
      <c r="BK130" s="150">
        <f>BK131+BK161+BK195</f>
        <v>0</v>
      </c>
    </row>
    <row r="131" spans="1:63" s="12" customFormat="1" ht="25.9" customHeight="1">
      <c r="A131" s="12"/>
      <c r="B131" s="151"/>
      <c r="C131" s="12"/>
      <c r="D131" s="152" t="s">
        <v>75</v>
      </c>
      <c r="E131" s="153" t="s">
        <v>122</v>
      </c>
      <c r="F131" s="153" t="s">
        <v>123</v>
      </c>
      <c r="G131" s="12"/>
      <c r="H131" s="12"/>
      <c r="I131" s="154"/>
      <c r="J131" s="155">
        <f>BK131</f>
        <v>0</v>
      </c>
      <c r="K131" s="12"/>
      <c r="L131" s="151"/>
      <c r="M131" s="156"/>
      <c r="N131" s="157"/>
      <c r="O131" s="157"/>
      <c r="P131" s="158">
        <f>P132+P135+P143+P153+P159</f>
        <v>0</v>
      </c>
      <c r="Q131" s="157"/>
      <c r="R131" s="158">
        <f>R132+R135+R143+R153+R159</f>
        <v>11.504064960000003</v>
      </c>
      <c r="S131" s="157"/>
      <c r="T131" s="159">
        <f>T132+T135+T143+T153+T159</f>
        <v>4.6992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2" t="s">
        <v>84</v>
      </c>
      <c r="AT131" s="160" t="s">
        <v>75</v>
      </c>
      <c r="AU131" s="160" t="s">
        <v>76</v>
      </c>
      <c r="AY131" s="152" t="s">
        <v>124</v>
      </c>
      <c r="BK131" s="161">
        <f>BK132+BK135+BK143+BK153+BK159</f>
        <v>0</v>
      </c>
    </row>
    <row r="132" spans="1:63" s="12" customFormat="1" ht="22.8" customHeight="1">
      <c r="A132" s="12"/>
      <c r="B132" s="151"/>
      <c r="C132" s="12"/>
      <c r="D132" s="152" t="s">
        <v>75</v>
      </c>
      <c r="E132" s="162" t="s">
        <v>125</v>
      </c>
      <c r="F132" s="162" t="s">
        <v>126</v>
      </c>
      <c r="G132" s="12"/>
      <c r="H132" s="12"/>
      <c r="I132" s="154"/>
      <c r="J132" s="163">
        <f>BK132</f>
        <v>0</v>
      </c>
      <c r="K132" s="12"/>
      <c r="L132" s="151"/>
      <c r="M132" s="156"/>
      <c r="N132" s="157"/>
      <c r="O132" s="157"/>
      <c r="P132" s="158">
        <f>SUM(P133:P134)</f>
        <v>0</v>
      </c>
      <c r="Q132" s="157"/>
      <c r="R132" s="158">
        <f>SUM(R133:R134)</f>
        <v>6.680750000000001</v>
      </c>
      <c r="S132" s="157"/>
      <c r="T132" s="159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2" t="s">
        <v>84</v>
      </c>
      <c r="AT132" s="160" t="s">
        <v>75</v>
      </c>
      <c r="AU132" s="160" t="s">
        <v>84</v>
      </c>
      <c r="AY132" s="152" t="s">
        <v>124</v>
      </c>
      <c r="BK132" s="161">
        <f>SUM(BK133:BK134)</f>
        <v>0</v>
      </c>
    </row>
    <row r="133" spans="1:65" s="2" customFormat="1" ht="21.75" customHeight="1">
      <c r="A133" s="35"/>
      <c r="B133" s="164"/>
      <c r="C133" s="165" t="s">
        <v>84</v>
      </c>
      <c r="D133" s="165" t="s">
        <v>127</v>
      </c>
      <c r="E133" s="166" t="s">
        <v>128</v>
      </c>
      <c r="F133" s="167" t="s">
        <v>129</v>
      </c>
      <c r="G133" s="168" t="s">
        <v>130</v>
      </c>
      <c r="H133" s="169">
        <v>25</v>
      </c>
      <c r="I133" s="170"/>
      <c r="J133" s="171">
        <f>ROUND(I133*H133,2)</f>
        <v>0</v>
      </c>
      <c r="K133" s="167" t="s">
        <v>131</v>
      </c>
      <c r="L133" s="36"/>
      <c r="M133" s="172" t="s">
        <v>1</v>
      </c>
      <c r="N133" s="173" t="s">
        <v>41</v>
      </c>
      <c r="O133" s="74"/>
      <c r="P133" s="174">
        <f>O133*H133</f>
        <v>0</v>
      </c>
      <c r="Q133" s="174">
        <v>0.26723</v>
      </c>
      <c r="R133" s="174">
        <f>Q133*H133</f>
        <v>6.680750000000001</v>
      </c>
      <c r="S133" s="174">
        <v>0</v>
      </c>
      <c r="T133" s="175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6" t="s">
        <v>132</v>
      </c>
      <c r="AT133" s="176" t="s">
        <v>127</v>
      </c>
      <c r="AU133" s="176" t="s">
        <v>86</v>
      </c>
      <c r="AY133" s="16" t="s">
        <v>124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6" t="s">
        <v>84</v>
      </c>
      <c r="BK133" s="177">
        <f>ROUND(I133*H133,2)</f>
        <v>0</v>
      </c>
      <c r="BL133" s="16" t="s">
        <v>132</v>
      </c>
      <c r="BM133" s="176" t="s">
        <v>133</v>
      </c>
    </row>
    <row r="134" spans="1:51" s="13" customFormat="1" ht="12">
      <c r="A134" s="13"/>
      <c r="B134" s="178"/>
      <c r="C134" s="13"/>
      <c r="D134" s="179" t="s">
        <v>134</v>
      </c>
      <c r="E134" s="180" t="s">
        <v>1</v>
      </c>
      <c r="F134" s="181" t="s">
        <v>135</v>
      </c>
      <c r="G134" s="13"/>
      <c r="H134" s="182">
        <v>25</v>
      </c>
      <c r="I134" s="183"/>
      <c r="J134" s="13"/>
      <c r="K134" s="13"/>
      <c r="L134" s="178"/>
      <c r="M134" s="184"/>
      <c r="N134" s="185"/>
      <c r="O134" s="185"/>
      <c r="P134" s="185"/>
      <c r="Q134" s="185"/>
      <c r="R134" s="185"/>
      <c r="S134" s="185"/>
      <c r="T134" s="18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0" t="s">
        <v>134</v>
      </c>
      <c r="AU134" s="180" t="s">
        <v>86</v>
      </c>
      <c r="AV134" s="13" t="s">
        <v>86</v>
      </c>
      <c r="AW134" s="13" t="s">
        <v>32</v>
      </c>
      <c r="AX134" s="13" t="s">
        <v>84</v>
      </c>
      <c r="AY134" s="180" t="s">
        <v>124</v>
      </c>
    </row>
    <row r="135" spans="1:63" s="12" customFormat="1" ht="22.8" customHeight="1">
      <c r="A135" s="12"/>
      <c r="B135" s="151"/>
      <c r="C135" s="12"/>
      <c r="D135" s="152" t="s">
        <v>75</v>
      </c>
      <c r="E135" s="162" t="s">
        <v>136</v>
      </c>
      <c r="F135" s="162" t="s">
        <v>137</v>
      </c>
      <c r="G135" s="12"/>
      <c r="H135" s="12"/>
      <c r="I135" s="154"/>
      <c r="J135" s="163">
        <f>BK135</f>
        <v>0</v>
      </c>
      <c r="K135" s="12"/>
      <c r="L135" s="151"/>
      <c r="M135" s="156"/>
      <c r="N135" s="157"/>
      <c r="O135" s="157"/>
      <c r="P135" s="158">
        <f>SUM(P136:P142)</f>
        <v>0</v>
      </c>
      <c r="Q135" s="157"/>
      <c r="R135" s="158">
        <f>SUM(R136:R142)</f>
        <v>4.817464960000001</v>
      </c>
      <c r="S135" s="157"/>
      <c r="T135" s="159">
        <f>SUM(T136:T142)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2" t="s">
        <v>84</v>
      </c>
      <c r="AT135" s="160" t="s">
        <v>75</v>
      </c>
      <c r="AU135" s="160" t="s">
        <v>84</v>
      </c>
      <c r="AY135" s="152" t="s">
        <v>124</v>
      </c>
      <c r="BK135" s="161">
        <f>SUM(BK136:BK142)</f>
        <v>0</v>
      </c>
    </row>
    <row r="136" spans="1:65" s="2" customFormat="1" ht="24.15" customHeight="1">
      <c r="A136" s="35"/>
      <c r="B136" s="164"/>
      <c r="C136" s="165" t="s">
        <v>86</v>
      </c>
      <c r="D136" s="165" t="s">
        <v>127</v>
      </c>
      <c r="E136" s="166" t="s">
        <v>138</v>
      </c>
      <c r="F136" s="167" t="s">
        <v>139</v>
      </c>
      <c r="G136" s="168" t="s">
        <v>130</v>
      </c>
      <c r="H136" s="169">
        <v>135.52</v>
      </c>
      <c r="I136" s="170"/>
      <c r="J136" s="171">
        <f>ROUND(I136*H136,2)</f>
        <v>0</v>
      </c>
      <c r="K136" s="167" t="s">
        <v>131</v>
      </c>
      <c r="L136" s="36"/>
      <c r="M136" s="172" t="s">
        <v>1</v>
      </c>
      <c r="N136" s="173" t="s">
        <v>41</v>
      </c>
      <c r="O136" s="74"/>
      <c r="P136" s="174">
        <f>O136*H136</f>
        <v>0</v>
      </c>
      <c r="Q136" s="174">
        <v>0.03358</v>
      </c>
      <c r="R136" s="174">
        <f>Q136*H136</f>
        <v>4.5507616</v>
      </c>
      <c r="S136" s="174">
        <v>0</v>
      </c>
      <c r="T136" s="17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76" t="s">
        <v>132</v>
      </c>
      <c r="AT136" s="176" t="s">
        <v>127</v>
      </c>
      <c r="AU136" s="176" t="s">
        <v>86</v>
      </c>
      <c r="AY136" s="16" t="s">
        <v>124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6" t="s">
        <v>84</v>
      </c>
      <c r="BK136" s="177">
        <f>ROUND(I136*H136,2)</f>
        <v>0</v>
      </c>
      <c r="BL136" s="16" t="s">
        <v>132</v>
      </c>
      <c r="BM136" s="176" t="s">
        <v>140</v>
      </c>
    </row>
    <row r="137" spans="1:51" s="13" customFormat="1" ht="12">
      <c r="A137" s="13"/>
      <c r="B137" s="178"/>
      <c r="C137" s="13"/>
      <c r="D137" s="179" t="s">
        <v>134</v>
      </c>
      <c r="E137" s="180" t="s">
        <v>1</v>
      </c>
      <c r="F137" s="181" t="s">
        <v>141</v>
      </c>
      <c r="G137" s="13"/>
      <c r="H137" s="182">
        <v>135.52</v>
      </c>
      <c r="I137" s="183"/>
      <c r="J137" s="13"/>
      <c r="K137" s="13"/>
      <c r="L137" s="178"/>
      <c r="M137" s="184"/>
      <c r="N137" s="185"/>
      <c r="O137" s="185"/>
      <c r="P137" s="185"/>
      <c r="Q137" s="185"/>
      <c r="R137" s="185"/>
      <c r="S137" s="185"/>
      <c r="T137" s="18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0" t="s">
        <v>134</v>
      </c>
      <c r="AU137" s="180" t="s">
        <v>86</v>
      </c>
      <c r="AV137" s="13" t="s">
        <v>86</v>
      </c>
      <c r="AW137" s="13" t="s">
        <v>32</v>
      </c>
      <c r="AX137" s="13" t="s">
        <v>84</v>
      </c>
      <c r="AY137" s="180" t="s">
        <v>124</v>
      </c>
    </row>
    <row r="138" spans="1:65" s="2" customFormat="1" ht="37.8" customHeight="1">
      <c r="A138" s="35"/>
      <c r="B138" s="164"/>
      <c r="C138" s="165" t="s">
        <v>125</v>
      </c>
      <c r="D138" s="165" t="s">
        <v>127</v>
      </c>
      <c r="E138" s="166" t="s">
        <v>142</v>
      </c>
      <c r="F138" s="167" t="s">
        <v>143</v>
      </c>
      <c r="G138" s="168" t="s">
        <v>144</v>
      </c>
      <c r="H138" s="169">
        <v>123.2</v>
      </c>
      <c r="I138" s="170"/>
      <c r="J138" s="171">
        <f>ROUND(I138*H138,2)</f>
        <v>0</v>
      </c>
      <c r="K138" s="167" t="s">
        <v>131</v>
      </c>
      <c r="L138" s="36"/>
      <c r="M138" s="172" t="s">
        <v>1</v>
      </c>
      <c r="N138" s="173" t="s">
        <v>41</v>
      </c>
      <c r="O138" s="74"/>
      <c r="P138" s="174">
        <f>O138*H138</f>
        <v>0</v>
      </c>
      <c r="Q138" s="174">
        <v>0.00176</v>
      </c>
      <c r="R138" s="174">
        <f>Q138*H138</f>
        <v>0.21683200000000002</v>
      </c>
      <c r="S138" s="174">
        <v>0</v>
      </c>
      <c r="T138" s="17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76" t="s">
        <v>132</v>
      </c>
      <c r="AT138" s="176" t="s">
        <v>127</v>
      </c>
      <c r="AU138" s="176" t="s">
        <v>86</v>
      </c>
      <c r="AY138" s="16" t="s">
        <v>124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6" t="s">
        <v>84</v>
      </c>
      <c r="BK138" s="177">
        <f>ROUND(I138*H138,2)</f>
        <v>0</v>
      </c>
      <c r="BL138" s="16" t="s">
        <v>132</v>
      </c>
      <c r="BM138" s="176" t="s">
        <v>145</v>
      </c>
    </row>
    <row r="139" spans="1:51" s="13" customFormat="1" ht="12">
      <c r="A139" s="13"/>
      <c r="B139" s="178"/>
      <c r="C139" s="13"/>
      <c r="D139" s="179" t="s">
        <v>134</v>
      </c>
      <c r="E139" s="180" t="s">
        <v>1</v>
      </c>
      <c r="F139" s="181" t="s">
        <v>146</v>
      </c>
      <c r="G139" s="13"/>
      <c r="H139" s="182">
        <v>123.2</v>
      </c>
      <c r="I139" s="183"/>
      <c r="J139" s="13"/>
      <c r="K139" s="13"/>
      <c r="L139" s="178"/>
      <c r="M139" s="184"/>
      <c r="N139" s="185"/>
      <c r="O139" s="185"/>
      <c r="P139" s="185"/>
      <c r="Q139" s="185"/>
      <c r="R139" s="185"/>
      <c r="S139" s="185"/>
      <c r="T139" s="18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0" t="s">
        <v>134</v>
      </c>
      <c r="AU139" s="180" t="s">
        <v>86</v>
      </c>
      <c r="AV139" s="13" t="s">
        <v>86</v>
      </c>
      <c r="AW139" s="13" t="s">
        <v>32</v>
      </c>
      <c r="AX139" s="13" t="s">
        <v>84</v>
      </c>
      <c r="AY139" s="180" t="s">
        <v>124</v>
      </c>
    </row>
    <row r="140" spans="1:65" s="2" customFormat="1" ht="16.5" customHeight="1">
      <c r="A140" s="35"/>
      <c r="B140" s="164"/>
      <c r="C140" s="187" t="s">
        <v>132</v>
      </c>
      <c r="D140" s="187" t="s">
        <v>147</v>
      </c>
      <c r="E140" s="188" t="s">
        <v>148</v>
      </c>
      <c r="F140" s="189" t="s">
        <v>149</v>
      </c>
      <c r="G140" s="190" t="s">
        <v>130</v>
      </c>
      <c r="H140" s="191">
        <v>27.104</v>
      </c>
      <c r="I140" s="192"/>
      <c r="J140" s="193">
        <f>ROUND(I140*H140,2)</f>
        <v>0</v>
      </c>
      <c r="K140" s="189" t="s">
        <v>131</v>
      </c>
      <c r="L140" s="194"/>
      <c r="M140" s="195" t="s">
        <v>1</v>
      </c>
      <c r="N140" s="196" t="s">
        <v>41</v>
      </c>
      <c r="O140" s="74"/>
      <c r="P140" s="174">
        <f>O140*H140</f>
        <v>0</v>
      </c>
      <c r="Q140" s="174">
        <v>0.00184</v>
      </c>
      <c r="R140" s="174">
        <f>Q140*H140</f>
        <v>0.04987136</v>
      </c>
      <c r="S140" s="174">
        <v>0</v>
      </c>
      <c r="T140" s="17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76" t="s">
        <v>150</v>
      </c>
      <c r="AT140" s="176" t="s">
        <v>147</v>
      </c>
      <c r="AU140" s="176" t="s">
        <v>86</v>
      </c>
      <c r="AY140" s="16" t="s">
        <v>124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6" t="s">
        <v>84</v>
      </c>
      <c r="BK140" s="177">
        <f>ROUND(I140*H140,2)</f>
        <v>0</v>
      </c>
      <c r="BL140" s="16" t="s">
        <v>132</v>
      </c>
      <c r="BM140" s="176" t="s">
        <v>151</v>
      </c>
    </row>
    <row r="141" spans="1:51" s="13" customFormat="1" ht="12">
      <c r="A141" s="13"/>
      <c r="B141" s="178"/>
      <c r="C141" s="13"/>
      <c r="D141" s="179" t="s">
        <v>134</v>
      </c>
      <c r="E141" s="180" t="s">
        <v>1</v>
      </c>
      <c r="F141" s="181" t="s">
        <v>152</v>
      </c>
      <c r="G141" s="13"/>
      <c r="H141" s="182">
        <v>24.64</v>
      </c>
      <c r="I141" s="183"/>
      <c r="J141" s="13"/>
      <c r="K141" s="13"/>
      <c r="L141" s="178"/>
      <c r="M141" s="184"/>
      <c r="N141" s="185"/>
      <c r="O141" s="185"/>
      <c r="P141" s="185"/>
      <c r="Q141" s="185"/>
      <c r="R141" s="185"/>
      <c r="S141" s="185"/>
      <c r="T141" s="18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0" t="s">
        <v>134</v>
      </c>
      <c r="AU141" s="180" t="s">
        <v>86</v>
      </c>
      <c r="AV141" s="13" t="s">
        <v>86</v>
      </c>
      <c r="AW141" s="13" t="s">
        <v>32</v>
      </c>
      <c r="AX141" s="13" t="s">
        <v>84</v>
      </c>
      <c r="AY141" s="180" t="s">
        <v>124</v>
      </c>
    </row>
    <row r="142" spans="1:51" s="13" customFormat="1" ht="12">
      <c r="A142" s="13"/>
      <c r="B142" s="178"/>
      <c r="C142" s="13"/>
      <c r="D142" s="179" t="s">
        <v>134</v>
      </c>
      <c r="E142" s="13"/>
      <c r="F142" s="181" t="s">
        <v>153</v>
      </c>
      <c r="G142" s="13"/>
      <c r="H142" s="182">
        <v>27.104</v>
      </c>
      <c r="I142" s="183"/>
      <c r="J142" s="13"/>
      <c r="K142" s="13"/>
      <c r="L142" s="178"/>
      <c r="M142" s="184"/>
      <c r="N142" s="185"/>
      <c r="O142" s="185"/>
      <c r="P142" s="185"/>
      <c r="Q142" s="185"/>
      <c r="R142" s="185"/>
      <c r="S142" s="185"/>
      <c r="T142" s="18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0" t="s">
        <v>134</v>
      </c>
      <c r="AU142" s="180" t="s">
        <v>86</v>
      </c>
      <c r="AV142" s="13" t="s">
        <v>86</v>
      </c>
      <c r="AW142" s="13" t="s">
        <v>3</v>
      </c>
      <c r="AX142" s="13" t="s">
        <v>84</v>
      </c>
      <c r="AY142" s="180" t="s">
        <v>124</v>
      </c>
    </row>
    <row r="143" spans="1:63" s="12" customFormat="1" ht="22.8" customHeight="1">
      <c r="A143" s="12"/>
      <c r="B143" s="151"/>
      <c r="C143" s="12"/>
      <c r="D143" s="152" t="s">
        <v>75</v>
      </c>
      <c r="E143" s="162" t="s">
        <v>154</v>
      </c>
      <c r="F143" s="162" t="s">
        <v>155</v>
      </c>
      <c r="G143" s="12"/>
      <c r="H143" s="12"/>
      <c r="I143" s="154"/>
      <c r="J143" s="163">
        <f>BK143</f>
        <v>0</v>
      </c>
      <c r="K143" s="12"/>
      <c r="L143" s="151"/>
      <c r="M143" s="156"/>
      <c r="N143" s="157"/>
      <c r="O143" s="157"/>
      <c r="P143" s="158">
        <f>SUM(P144:P152)</f>
        <v>0</v>
      </c>
      <c r="Q143" s="157"/>
      <c r="R143" s="158">
        <f>SUM(R144:R152)</f>
        <v>0.005849999999999999</v>
      </c>
      <c r="S143" s="157"/>
      <c r="T143" s="159">
        <f>SUM(T144:T152)</f>
        <v>4.6992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2" t="s">
        <v>84</v>
      </c>
      <c r="AT143" s="160" t="s">
        <v>75</v>
      </c>
      <c r="AU143" s="160" t="s">
        <v>84</v>
      </c>
      <c r="AY143" s="152" t="s">
        <v>124</v>
      </c>
      <c r="BK143" s="161">
        <f>SUM(BK144:BK152)</f>
        <v>0</v>
      </c>
    </row>
    <row r="144" spans="1:65" s="2" customFormat="1" ht="37.8" customHeight="1">
      <c r="A144" s="35"/>
      <c r="B144" s="164"/>
      <c r="C144" s="165" t="s">
        <v>156</v>
      </c>
      <c r="D144" s="165" t="s">
        <v>127</v>
      </c>
      <c r="E144" s="166" t="s">
        <v>157</v>
      </c>
      <c r="F144" s="167" t="s">
        <v>158</v>
      </c>
      <c r="G144" s="168" t="s">
        <v>130</v>
      </c>
      <c r="H144" s="169">
        <v>155.25</v>
      </c>
      <c r="I144" s="170"/>
      <c r="J144" s="171">
        <f>ROUND(I144*H144,2)</f>
        <v>0</v>
      </c>
      <c r="K144" s="167" t="s">
        <v>131</v>
      </c>
      <c r="L144" s="36"/>
      <c r="M144" s="172" t="s">
        <v>1</v>
      </c>
      <c r="N144" s="173" t="s">
        <v>41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132</v>
      </c>
      <c r="AT144" s="176" t="s">
        <v>127</v>
      </c>
      <c r="AU144" s="176" t="s">
        <v>86</v>
      </c>
      <c r="AY144" s="16" t="s">
        <v>124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84</v>
      </c>
      <c r="BK144" s="177">
        <f>ROUND(I144*H144,2)</f>
        <v>0</v>
      </c>
      <c r="BL144" s="16" t="s">
        <v>132</v>
      </c>
      <c r="BM144" s="176" t="s">
        <v>159</v>
      </c>
    </row>
    <row r="145" spans="1:51" s="13" customFormat="1" ht="12">
      <c r="A145" s="13"/>
      <c r="B145" s="178"/>
      <c r="C145" s="13"/>
      <c r="D145" s="179" t="s">
        <v>134</v>
      </c>
      <c r="E145" s="180" t="s">
        <v>1</v>
      </c>
      <c r="F145" s="181" t="s">
        <v>160</v>
      </c>
      <c r="G145" s="13"/>
      <c r="H145" s="182">
        <v>155.25</v>
      </c>
      <c r="I145" s="183"/>
      <c r="J145" s="13"/>
      <c r="K145" s="13"/>
      <c r="L145" s="178"/>
      <c r="M145" s="184"/>
      <c r="N145" s="185"/>
      <c r="O145" s="185"/>
      <c r="P145" s="185"/>
      <c r="Q145" s="185"/>
      <c r="R145" s="185"/>
      <c r="S145" s="185"/>
      <c r="T145" s="18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0" t="s">
        <v>134</v>
      </c>
      <c r="AU145" s="180" t="s">
        <v>86</v>
      </c>
      <c r="AV145" s="13" t="s">
        <v>86</v>
      </c>
      <c r="AW145" s="13" t="s">
        <v>32</v>
      </c>
      <c r="AX145" s="13" t="s">
        <v>84</v>
      </c>
      <c r="AY145" s="180" t="s">
        <v>124</v>
      </c>
    </row>
    <row r="146" spans="1:65" s="2" customFormat="1" ht="33" customHeight="1">
      <c r="A146" s="35"/>
      <c r="B146" s="164"/>
      <c r="C146" s="165" t="s">
        <v>136</v>
      </c>
      <c r="D146" s="165" t="s">
        <v>127</v>
      </c>
      <c r="E146" s="166" t="s">
        <v>161</v>
      </c>
      <c r="F146" s="167" t="s">
        <v>162</v>
      </c>
      <c r="G146" s="168" t="s">
        <v>130</v>
      </c>
      <c r="H146" s="169">
        <v>2328.75</v>
      </c>
      <c r="I146" s="170"/>
      <c r="J146" s="171">
        <f>ROUND(I146*H146,2)</f>
        <v>0</v>
      </c>
      <c r="K146" s="167" t="s">
        <v>131</v>
      </c>
      <c r="L146" s="36"/>
      <c r="M146" s="172" t="s">
        <v>1</v>
      </c>
      <c r="N146" s="173" t="s">
        <v>41</v>
      </c>
      <c r="O146" s="74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6" t="s">
        <v>132</v>
      </c>
      <c r="AT146" s="176" t="s">
        <v>127</v>
      </c>
      <c r="AU146" s="176" t="s">
        <v>86</v>
      </c>
      <c r="AY146" s="16" t="s">
        <v>124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6" t="s">
        <v>84</v>
      </c>
      <c r="BK146" s="177">
        <f>ROUND(I146*H146,2)</f>
        <v>0</v>
      </c>
      <c r="BL146" s="16" t="s">
        <v>132</v>
      </c>
      <c r="BM146" s="176" t="s">
        <v>163</v>
      </c>
    </row>
    <row r="147" spans="1:51" s="13" customFormat="1" ht="12">
      <c r="A147" s="13"/>
      <c r="B147" s="178"/>
      <c r="C147" s="13"/>
      <c r="D147" s="179" t="s">
        <v>134</v>
      </c>
      <c r="E147" s="13"/>
      <c r="F147" s="181" t="s">
        <v>164</v>
      </c>
      <c r="G147" s="13"/>
      <c r="H147" s="182">
        <v>2328.75</v>
      </c>
      <c r="I147" s="183"/>
      <c r="J147" s="13"/>
      <c r="K147" s="13"/>
      <c r="L147" s="178"/>
      <c r="M147" s="184"/>
      <c r="N147" s="185"/>
      <c r="O147" s="185"/>
      <c r="P147" s="185"/>
      <c r="Q147" s="185"/>
      <c r="R147" s="185"/>
      <c r="S147" s="185"/>
      <c r="T147" s="18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0" t="s">
        <v>134</v>
      </c>
      <c r="AU147" s="180" t="s">
        <v>86</v>
      </c>
      <c r="AV147" s="13" t="s">
        <v>86</v>
      </c>
      <c r="AW147" s="13" t="s">
        <v>3</v>
      </c>
      <c r="AX147" s="13" t="s">
        <v>84</v>
      </c>
      <c r="AY147" s="180" t="s">
        <v>124</v>
      </c>
    </row>
    <row r="148" spans="1:65" s="2" customFormat="1" ht="37.8" customHeight="1">
      <c r="A148" s="35"/>
      <c r="B148" s="164"/>
      <c r="C148" s="165" t="s">
        <v>165</v>
      </c>
      <c r="D148" s="165" t="s">
        <v>127</v>
      </c>
      <c r="E148" s="166" t="s">
        <v>166</v>
      </c>
      <c r="F148" s="167" t="s">
        <v>167</v>
      </c>
      <c r="G148" s="168" t="s">
        <v>130</v>
      </c>
      <c r="H148" s="169">
        <v>155.25</v>
      </c>
      <c r="I148" s="170"/>
      <c r="J148" s="171">
        <f>ROUND(I148*H148,2)</f>
        <v>0</v>
      </c>
      <c r="K148" s="167" t="s">
        <v>131</v>
      </c>
      <c r="L148" s="36"/>
      <c r="M148" s="172" t="s">
        <v>1</v>
      </c>
      <c r="N148" s="173" t="s">
        <v>41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132</v>
      </c>
      <c r="AT148" s="176" t="s">
        <v>127</v>
      </c>
      <c r="AU148" s="176" t="s">
        <v>86</v>
      </c>
      <c r="AY148" s="16" t="s">
        <v>124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84</v>
      </c>
      <c r="BK148" s="177">
        <f>ROUND(I148*H148,2)</f>
        <v>0</v>
      </c>
      <c r="BL148" s="16" t="s">
        <v>132</v>
      </c>
      <c r="BM148" s="176" t="s">
        <v>168</v>
      </c>
    </row>
    <row r="149" spans="1:65" s="2" customFormat="1" ht="33" customHeight="1">
      <c r="A149" s="35"/>
      <c r="B149" s="164"/>
      <c r="C149" s="165" t="s">
        <v>150</v>
      </c>
      <c r="D149" s="165" t="s">
        <v>127</v>
      </c>
      <c r="E149" s="166" t="s">
        <v>169</v>
      </c>
      <c r="F149" s="167" t="s">
        <v>170</v>
      </c>
      <c r="G149" s="168" t="s">
        <v>130</v>
      </c>
      <c r="H149" s="169">
        <v>45</v>
      </c>
      <c r="I149" s="170"/>
      <c r="J149" s="171">
        <f>ROUND(I149*H149,2)</f>
        <v>0</v>
      </c>
      <c r="K149" s="167" t="s">
        <v>131</v>
      </c>
      <c r="L149" s="36"/>
      <c r="M149" s="172" t="s">
        <v>1</v>
      </c>
      <c r="N149" s="173" t="s">
        <v>41</v>
      </c>
      <c r="O149" s="74"/>
      <c r="P149" s="174">
        <f>O149*H149</f>
        <v>0</v>
      </c>
      <c r="Q149" s="174">
        <v>0.00013</v>
      </c>
      <c r="R149" s="174">
        <f>Q149*H149</f>
        <v>0.005849999999999999</v>
      </c>
      <c r="S149" s="174">
        <v>0</v>
      </c>
      <c r="T149" s="17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76" t="s">
        <v>132</v>
      </c>
      <c r="AT149" s="176" t="s">
        <v>127</v>
      </c>
      <c r="AU149" s="176" t="s">
        <v>86</v>
      </c>
      <c r="AY149" s="16" t="s">
        <v>124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6" t="s">
        <v>84</v>
      </c>
      <c r="BK149" s="177">
        <f>ROUND(I149*H149,2)</f>
        <v>0</v>
      </c>
      <c r="BL149" s="16" t="s">
        <v>132</v>
      </c>
      <c r="BM149" s="176" t="s">
        <v>171</v>
      </c>
    </row>
    <row r="150" spans="1:51" s="13" customFormat="1" ht="12">
      <c r="A150" s="13"/>
      <c r="B150" s="178"/>
      <c r="C150" s="13"/>
      <c r="D150" s="179" t="s">
        <v>134</v>
      </c>
      <c r="E150" s="180" t="s">
        <v>1</v>
      </c>
      <c r="F150" s="181" t="s">
        <v>172</v>
      </c>
      <c r="G150" s="13"/>
      <c r="H150" s="182">
        <v>45</v>
      </c>
      <c r="I150" s="183"/>
      <c r="J150" s="13"/>
      <c r="K150" s="13"/>
      <c r="L150" s="178"/>
      <c r="M150" s="184"/>
      <c r="N150" s="185"/>
      <c r="O150" s="185"/>
      <c r="P150" s="185"/>
      <c r="Q150" s="185"/>
      <c r="R150" s="185"/>
      <c r="S150" s="185"/>
      <c r="T150" s="18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0" t="s">
        <v>134</v>
      </c>
      <c r="AU150" s="180" t="s">
        <v>86</v>
      </c>
      <c r="AV150" s="13" t="s">
        <v>86</v>
      </c>
      <c r="AW150" s="13" t="s">
        <v>32</v>
      </c>
      <c r="AX150" s="13" t="s">
        <v>84</v>
      </c>
      <c r="AY150" s="180" t="s">
        <v>124</v>
      </c>
    </row>
    <row r="151" spans="1:65" s="2" customFormat="1" ht="21.75" customHeight="1">
      <c r="A151" s="35"/>
      <c r="B151" s="164"/>
      <c r="C151" s="165" t="s">
        <v>154</v>
      </c>
      <c r="D151" s="165" t="s">
        <v>127</v>
      </c>
      <c r="E151" s="166" t="s">
        <v>173</v>
      </c>
      <c r="F151" s="167" t="s">
        <v>174</v>
      </c>
      <c r="G151" s="168" t="s">
        <v>130</v>
      </c>
      <c r="H151" s="169">
        <v>85.44</v>
      </c>
      <c r="I151" s="170"/>
      <c r="J151" s="171">
        <f>ROUND(I151*H151,2)</f>
        <v>0</v>
      </c>
      <c r="K151" s="167" t="s">
        <v>131</v>
      </c>
      <c r="L151" s="36"/>
      <c r="M151" s="172" t="s">
        <v>1</v>
      </c>
      <c r="N151" s="173" t="s">
        <v>41</v>
      </c>
      <c r="O151" s="74"/>
      <c r="P151" s="174">
        <f>O151*H151</f>
        <v>0</v>
      </c>
      <c r="Q151" s="174">
        <v>0</v>
      </c>
      <c r="R151" s="174">
        <f>Q151*H151</f>
        <v>0</v>
      </c>
      <c r="S151" s="174">
        <v>0.055</v>
      </c>
      <c r="T151" s="175">
        <f>S151*H151</f>
        <v>4.6992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76" t="s">
        <v>132</v>
      </c>
      <c r="AT151" s="176" t="s">
        <v>127</v>
      </c>
      <c r="AU151" s="176" t="s">
        <v>86</v>
      </c>
      <c r="AY151" s="16" t="s">
        <v>124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6" t="s">
        <v>84</v>
      </c>
      <c r="BK151" s="177">
        <f>ROUND(I151*H151,2)</f>
        <v>0</v>
      </c>
      <c r="BL151" s="16" t="s">
        <v>132</v>
      </c>
      <c r="BM151" s="176" t="s">
        <v>175</v>
      </c>
    </row>
    <row r="152" spans="1:51" s="13" customFormat="1" ht="12">
      <c r="A152" s="13"/>
      <c r="B152" s="178"/>
      <c r="C152" s="13"/>
      <c r="D152" s="179" t="s">
        <v>134</v>
      </c>
      <c r="E152" s="180" t="s">
        <v>1</v>
      </c>
      <c r="F152" s="181" t="s">
        <v>176</v>
      </c>
      <c r="G152" s="13"/>
      <c r="H152" s="182">
        <v>85.44</v>
      </c>
      <c r="I152" s="183"/>
      <c r="J152" s="13"/>
      <c r="K152" s="13"/>
      <c r="L152" s="178"/>
      <c r="M152" s="184"/>
      <c r="N152" s="185"/>
      <c r="O152" s="185"/>
      <c r="P152" s="185"/>
      <c r="Q152" s="185"/>
      <c r="R152" s="185"/>
      <c r="S152" s="185"/>
      <c r="T152" s="18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0" t="s">
        <v>134</v>
      </c>
      <c r="AU152" s="180" t="s">
        <v>86</v>
      </c>
      <c r="AV152" s="13" t="s">
        <v>86</v>
      </c>
      <c r="AW152" s="13" t="s">
        <v>32</v>
      </c>
      <c r="AX152" s="13" t="s">
        <v>84</v>
      </c>
      <c r="AY152" s="180" t="s">
        <v>124</v>
      </c>
    </row>
    <row r="153" spans="1:63" s="12" customFormat="1" ht="22.8" customHeight="1">
      <c r="A153" s="12"/>
      <c r="B153" s="151"/>
      <c r="C153" s="12"/>
      <c r="D153" s="152" t="s">
        <v>75</v>
      </c>
      <c r="E153" s="162" t="s">
        <v>177</v>
      </c>
      <c r="F153" s="162" t="s">
        <v>178</v>
      </c>
      <c r="G153" s="12"/>
      <c r="H153" s="12"/>
      <c r="I153" s="154"/>
      <c r="J153" s="163">
        <f>BK153</f>
        <v>0</v>
      </c>
      <c r="K153" s="12"/>
      <c r="L153" s="151"/>
      <c r="M153" s="156"/>
      <c r="N153" s="157"/>
      <c r="O153" s="157"/>
      <c r="P153" s="158">
        <f>SUM(P154:P158)</f>
        <v>0</v>
      </c>
      <c r="Q153" s="157"/>
      <c r="R153" s="158">
        <f>SUM(R154:R158)</f>
        <v>0</v>
      </c>
      <c r="S153" s="157"/>
      <c r="T153" s="159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2" t="s">
        <v>84</v>
      </c>
      <c r="AT153" s="160" t="s">
        <v>75</v>
      </c>
      <c r="AU153" s="160" t="s">
        <v>84</v>
      </c>
      <c r="AY153" s="152" t="s">
        <v>124</v>
      </c>
      <c r="BK153" s="161">
        <f>SUM(BK154:BK158)</f>
        <v>0</v>
      </c>
    </row>
    <row r="154" spans="1:65" s="2" customFormat="1" ht="33" customHeight="1">
      <c r="A154" s="35"/>
      <c r="B154" s="164"/>
      <c r="C154" s="165" t="s">
        <v>179</v>
      </c>
      <c r="D154" s="165" t="s">
        <v>127</v>
      </c>
      <c r="E154" s="166" t="s">
        <v>180</v>
      </c>
      <c r="F154" s="167" t="s">
        <v>181</v>
      </c>
      <c r="G154" s="168" t="s">
        <v>182</v>
      </c>
      <c r="H154" s="169">
        <v>5.269</v>
      </c>
      <c r="I154" s="170"/>
      <c r="J154" s="171">
        <f>ROUND(I154*H154,2)</f>
        <v>0</v>
      </c>
      <c r="K154" s="167" t="s">
        <v>131</v>
      </c>
      <c r="L154" s="36"/>
      <c r="M154" s="172" t="s">
        <v>1</v>
      </c>
      <c r="N154" s="173" t="s">
        <v>41</v>
      </c>
      <c r="O154" s="74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76" t="s">
        <v>132</v>
      </c>
      <c r="AT154" s="176" t="s">
        <v>127</v>
      </c>
      <c r="AU154" s="176" t="s">
        <v>86</v>
      </c>
      <c r="AY154" s="16" t="s">
        <v>124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6" t="s">
        <v>84</v>
      </c>
      <c r="BK154" s="177">
        <f>ROUND(I154*H154,2)</f>
        <v>0</v>
      </c>
      <c r="BL154" s="16" t="s">
        <v>132</v>
      </c>
      <c r="BM154" s="176" t="s">
        <v>183</v>
      </c>
    </row>
    <row r="155" spans="1:65" s="2" customFormat="1" ht="24.15" customHeight="1">
      <c r="A155" s="35"/>
      <c r="B155" s="164"/>
      <c r="C155" s="165" t="s">
        <v>184</v>
      </c>
      <c r="D155" s="165" t="s">
        <v>127</v>
      </c>
      <c r="E155" s="166" t="s">
        <v>185</v>
      </c>
      <c r="F155" s="167" t="s">
        <v>186</v>
      </c>
      <c r="G155" s="168" t="s">
        <v>182</v>
      </c>
      <c r="H155" s="169">
        <v>5.269</v>
      </c>
      <c r="I155" s="170"/>
      <c r="J155" s="171">
        <f>ROUND(I155*H155,2)</f>
        <v>0</v>
      </c>
      <c r="K155" s="167" t="s">
        <v>131</v>
      </c>
      <c r="L155" s="36"/>
      <c r="M155" s="172" t="s">
        <v>1</v>
      </c>
      <c r="N155" s="173" t="s">
        <v>41</v>
      </c>
      <c r="O155" s="74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76" t="s">
        <v>132</v>
      </c>
      <c r="AT155" s="176" t="s">
        <v>127</v>
      </c>
      <c r="AU155" s="176" t="s">
        <v>86</v>
      </c>
      <c r="AY155" s="16" t="s">
        <v>124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6" t="s">
        <v>84</v>
      </c>
      <c r="BK155" s="177">
        <f>ROUND(I155*H155,2)</f>
        <v>0</v>
      </c>
      <c r="BL155" s="16" t="s">
        <v>132</v>
      </c>
      <c r="BM155" s="176" t="s">
        <v>187</v>
      </c>
    </row>
    <row r="156" spans="1:65" s="2" customFormat="1" ht="24.15" customHeight="1">
      <c r="A156" s="35"/>
      <c r="B156" s="164"/>
      <c r="C156" s="165" t="s">
        <v>188</v>
      </c>
      <c r="D156" s="165" t="s">
        <v>127</v>
      </c>
      <c r="E156" s="166" t="s">
        <v>189</v>
      </c>
      <c r="F156" s="167" t="s">
        <v>190</v>
      </c>
      <c r="G156" s="168" t="s">
        <v>182</v>
      </c>
      <c r="H156" s="169">
        <v>47.421</v>
      </c>
      <c r="I156" s="170"/>
      <c r="J156" s="171">
        <f>ROUND(I156*H156,2)</f>
        <v>0</v>
      </c>
      <c r="K156" s="167" t="s">
        <v>131</v>
      </c>
      <c r="L156" s="36"/>
      <c r="M156" s="172" t="s">
        <v>1</v>
      </c>
      <c r="N156" s="173" t="s">
        <v>41</v>
      </c>
      <c r="O156" s="74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6" t="s">
        <v>132</v>
      </c>
      <c r="AT156" s="176" t="s">
        <v>127</v>
      </c>
      <c r="AU156" s="176" t="s">
        <v>86</v>
      </c>
      <c r="AY156" s="16" t="s">
        <v>124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6" t="s">
        <v>84</v>
      </c>
      <c r="BK156" s="177">
        <f>ROUND(I156*H156,2)</f>
        <v>0</v>
      </c>
      <c r="BL156" s="16" t="s">
        <v>132</v>
      </c>
      <c r="BM156" s="176" t="s">
        <v>191</v>
      </c>
    </row>
    <row r="157" spans="1:51" s="13" customFormat="1" ht="12">
      <c r="A157" s="13"/>
      <c r="B157" s="178"/>
      <c r="C157" s="13"/>
      <c r="D157" s="179" t="s">
        <v>134</v>
      </c>
      <c r="E157" s="13"/>
      <c r="F157" s="181" t="s">
        <v>192</v>
      </c>
      <c r="G157" s="13"/>
      <c r="H157" s="182">
        <v>47.421</v>
      </c>
      <c r="I157" s="183"/>
      <c r="J157" s="13"/>
      <c r="K157" s="13"/>
      <c r="L157" s="178"/>
      <c r="M157" s="184"/>
      <c r="N157" s="185"/>
      <c r="O157" s="185"/>
      <c r="P157" s="185"/>
      <c r="Q157" s="185"/>
      <c r="R157" s="185"/>
      <c r="S157" s="185"/>
      <c r="T157" s="18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0" t="s">
        <v>134</v>
      </c>
      <c r="AU157" s="180" t="s">
        <v>86</v>
      </c>
      <c r="AV157" s="13" t="s">
        <v>86</v>
      </c>
      <c r="AW157" s="13" t="s">
        <v>3</v>
      </c>
      <c r="AX157" s="13" t="s">
        <v>84</v>
      </c>
      <c r="AY157" s="180" t="s">
        <v>124</v>
      </c>
    </row>
    <row r="158" spans="1:65" s="2" customFormat="1" ht="33" customHeight="1">
      <c r="A158" s="35"/>
      <c r="B158" s="164"/>
      <c r="C158" s="165" t="s">
        <v>193</v>
      </c>
      <c r="D158" s="165" t="s">
        <v>127</v>
      </c>
      <c r="E158" s="166" t="s">
        <v>194</v>
      </c>
      <c r="F158" s="167" t="s">
        <v>195</v>
      </c>
      <c r="G158" s="168" t="s">
        <v>182</v>
      </c>
      <c r="H158" s="169">
        <v>5.269</v>
      </c>
      <c r="I158" s="170"/>
      <c r="J158" s="171">
        <f>ROUND(I158*H158,2)</f>
        <v>0</v>
      </c>
      <c r="K158" s="167" t="s">
        <v>131</v>
      </c>
      <c r="L158" s="36"/>
      <c r="M158" s="172" t="s">
        <v>1</v>
      </c>
      <c r="N158" s="173" t="s">
        <v>41</v>
      </c>
      <c r="O158" s="74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76" t="s">
        <v>132</v>
      </c>
      <c r="AT158" s="176" t="s">
        <v>127</v>
      </c>
      <c r="AU158" s="176" t="s">
        <v>86</v>
      </c>
      <c r="AY158" s="16" t="s">
        <v>124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6" t="s">
        <v>84</v>
      </c>
      <c r="BK158" s="177">
        <f>ROUND(I158*H158,2)</f>
        <v>0</v>
      </c>
      <c r="BL158" s="16" t="s">
        <v>132</v>
      </c>
      <c r="BM158" s="176" t="s">
        <v>196</v>
      </c>
    </row>
    <row r="159" spans="1:63" s="12" customFormat="1" ht="22.8" customHeight="1">
      <c r="A159" s="12"/>
      <c r="B159" s="151"/>
      <c r="C159" s="12"/>
      <c r="D159" s="152" t="s">
        <v>75</v>
      </c>
      <c r="E159" s="162" t="s">
        <v>197</v>
      </c>
      <c r="F159" s="162" t="s">
        <v>198</v>
      </c>
      <c r="G159" s="12"/>
      <c r="H159" s="12"/>
      <c r="I159" s="154"/>
      <c r="J159" s="163">
        <f>BK159</f>
        <v>0</v>
      </c>
      <c r="K159" s="12"/>
      <c r="L159" s="151"/>
      <c r="M159" s="156"/>
      <c r="N159" s="157"/>
      <c r="O159" s="157"/>
      <c r="P159" s="158">
        <f>P160</f>
        <v>0</v>
      </c>
      <c r="Q159" s="157"/>
      <c r="R159" s="158">
        <f>R160</f>
        <v>0</v>
      </c>
      <c r="S159" s="157"/>
      <c r="T159" s="159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2" t="s">
        <v>84</v>
      </c>
      <c r="AT159" s="160" t="s">
        <v>75</v>
      </c>
      <c r="AU159" s="160" t="s">
        <v>84</v>
      </c>
      <c r="AY159" s="152" t="s">
        <v>124</v>
      </c>
      <c r="BK159" s="161">
        <f>BK160</f>
        <v>0</v>
      </c>
    </row>
    <row r="160" spans="1:65" s="2" customFormat="1" ht="24.15" customHeight="1">
      <c r="A160" s="35"/>
      <c r="B160" s="164"/>
      <c r="C160" s="165" t="s">
        <v>199</v>
      </c>
      <c r="D160" s="165" t="s">
        <v>127</v>
      </c>
      <c r="E160" s="166" t="s">
        <v>200</v>
      </c>
      <c r="F160" s="167" t="s">
        <v>201</v>
      </c>
      <c r="G160" s="168" t="s">
        <v>182</v>
      </c>
      <c r="H160" s="169">
        <v>11.504</v>
      </c>
      <c r="I160" s="170"/>
      <c r="J160" s="171">
        <f>ROUND(I160*H160,2)</f>
        <v>0</v>
      </c>
      <c r="K160" s="167" t="s">
        <v>131</v>
      </c>
      <c r="L160" s="36"/>
      <c r="M160" s="172" t="s">
        <v>1</v>
      </c>
      <c r="N160" s="173" t="s">
        <v>41</v>
      </c>
      <c r="O160" s="74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132</v>
      </c>
      <c r="AT160" s="176" t="s">
        <v>127</v>
      </c>
      <c r="AU160" s="176" t="s">
        <v>86</v>
      </c>
      <c r="AY160" s="16" t="s">
        <v>124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84</v>
      </c>
      <c r="BK160" s="177">
        <f>ROUND(I160*H160,2)</f>
        <v>0</v>
      </c>
      <c r="BL160" s="16" t="s">
        <v>132</v>
      </c>
      <c r="BM160" s="176" t="s">
        <v>202</v>
      </c>
    </row>
    <row r="161" spans="1:63" s="12" customFormat="1" ht="25.9" customHeight="1">
      <c r="A161" s="12"/>
      <c r="B161" s="151"/>
      <c r="C161" s="12"/>
      <c r="D161" s="152" t="s">
        <v>75</v>
      </c>
      <c r="E161" s="153" t="s">
        <v>203</v>
      </c>
      <c r="F161" s="153" t="s">
        <v>204</v>
      </c>
      <c r="G161" s="12"/>
      <c r="H161" s="12"/>
      <c r="I161" s="154"/>
      <c r="J161" s="155">
        <f>BK161</f>
        <v>0</v>
      </c>
      <c r="K161" s="12"/>
      <c r="L161" s="151"/>
      <c r="M161" s="156"/>
      <c r="N161" s="157"/>
      <c r="O161" s="157"/>
      <c r="P161" s="158">
        <f>P162+P167+P178+P190</f>
        <v>0</v>
      </c>
      <c r="Q161" s="157"/>
      <c r="R161" s="158">
        <f>R162+R167+R178+R190</f>
        <v>3.4484856</v>
      </c>
      <c r="S161" s="157"/>
      <c r="T161" s="159">
        <f>T162+T167+T178+T190</f>
        <v>0.569682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2" t="s">
        <v>86</v>
      </c>
      <c r="AT161" s="160" t="s">
        <v>75</v>
      </c>
      <c r="AU161" s="160" t="s">
        <v>76</v>
      </c>
      <c r="AY161" s="152" t="s">
        <v>124</v>
      </c>
      <c r="BK161" s="161">
        <f>BK162+BK167+BK178+BK190</f>
        <v>0</v>
      </c>
    </row>
    <row r="162" spans="1:63" s="12" customFormat="1" ht="22.8" customHeight="1">
      <c r="A162" s="12"/>
      <c r="B162" s="151"/>
      <c r="C162" s="12"/>
      <c r="D162" s="152" t="s">
        <v>75</v>
      </c>
      <c r="E162" s="162" t="s">
        <v>205</v>
      </c>
      <c r="F162" s="162" t="s">
        <v>206</v>
      </c>
      <c r="G162" s="12"/>
      <c r="H162" s="12"/>
      <c r="I162" s="154"/>
      <c r="J162" s="163">
        <f>BK162</f>
        <v>0</v>
      </c>
      <c r="K162" s="12"/>
      <c r="L162" s="151"/>
      <c r="M162" s="156"/>
      <c r="N162" s="157"/>
      <c r="O162" s="157"/>
      <c r="P162" s="158">
        <f>SUM(P163:P166)</f>
        <v>0</v>
      </c>
      <c r="Q162" s="157"/>
      <c r="R162" s="158">
        <f>SUM(R163:R166)</f>
        <v>0.131028</v>
      </c>
      <c r="S162" s="157"/>
      <c r="T162" s="159">
        <f>SUM(T163:T166)</f>
        <v>0.061122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52" t="s">
        <v>86</v>
      </c>
      <c r="AT162" s="160" t="s">
        <v>75</v>
      </c>
      <c r="AU162" s="160" t="s">
        <v>84</v>
      </c>
      <c r="AY162" s="152" t="s">
        <v>124</v>
      </c>
      <c r="BK162" s="161">
        <f>SUM(BK163:BK166)</f>
        <v>0</v>
      </c>
    </row>
    <row r="163" spans="1:65" s="2" customFormat="1" ht="16.5" customHeight="1">
      <c r="A163" s="35"/>
      <c r="B163" s="164"/>
      <c r="C163" s="165" t="s">
        <v>8</v>
      </c>
      <c r="D163" s="165" t="s">
        <v>127</v>
      </c>
      <c r="E163" s="166" t="s">
        <v>207</v>
      </c>
      <c r="F163" s="167" t="s">
        <v>208</v>
      </c>
      <c r="G163" s="168" t="s">
        <v>144</v>
      </c>
      <c r="H163" s="169">
        <v>36.6</v>
      </c>
      <c r="I163" s="170"/>
      <c r="J163" s="171">
        <f>ROUND(I163*H163,2)</f>
        <v>0</v>
      </c>
      <c r="K163" s="167" t="s">
        <v>131</v>
      </c>
      <c r="L163" s="36"/>
      <c r="M163" s="172" t="s">
        <v>1</v>
      </c>
      <c r="N163" s="173" t="s">
        <v>41</v>
      </c>
      <c r="O163" s="74"/>
      <c r="P163" s="174">
        <f>O163*H163</f>
        <v>0</v>
      </c>
      <c r="Q163" s="174">
        <v>0</v>
      </c>
      <c r="R163" s="174">
        <f>Q163*H163</f>
        <v>0</v>
      </c>
      <c r="S163" s="174">
        <v>0.00167</v>
      </c>
      <c r="T163" s="175">
        <f>S163*H163</f>
        <v>0.061122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76" t="s">
        <v>209</v>
      </c>
      <c r="AT163" s="176" t="s">
        <v>127</v>
      </c>
      <c r="AU163" s="176" t="s">
        <v>86</v>
      </c>
      <c r="AY163" s="16" t="s">
        <v>124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6" t="s">
        <v>84</v>
      </c>
      <c r="BK163" s="177">
        <f>ROUND(I163*H163,2)</f>
        <v>0</v>
      </c>
      <c r="BL163" s="16" t="s">
        <v>209</v>
      </c>
      <c r="BM163" s="176" t="s">
        <v>210</v>
      </c>
    </row>
    <row r="164" spans="1:51" s="13" customFormat="1" ht="12">
      <c r="A164" s="13"/>
      <c r="B164" s="178"/>
      <c r="C164" s="13"/>
      <c r="D164" s="179" t="s">
        <v>134</v>
      </c>
      <c r="E164" s="180" t="s">
        <v>1</v>
      </c>
      <c r="F164" s="181" t="s">
        <v>211</v>
      </c>
      <c r="G164" s="13"/>
      <c r="H164" s="182">
        <v>36.6</v>
      </c>
      <c r="I164" s="183"/>
      <c r="J164" s="13"/>
      <c r="K164" s="13"/>
      <c r="L164" s="178"/>
      <c r="M164" s="184"/>
      <c r="N164" s="185"/>
      <c r="O164" s="185"/>
      <c r="P164" s="185"/>
      <c r="Q164" s="185"/>
      <c r="R164" s="185"/>
      <c r="S164" s="185"/>
      <c r="T164" s="18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0" t="s">
        <v>134</v>
      </c>
      <c r="AU164" s="180" t="s">
        <v>86</v>
      </c>
      <c r="AV164" s="13" t="s">
        <v>86</v>
      </c>
      <c r="AW164" s="13" t="s">
        <v>32</v>
      </c>
      <c r="AX164" s="13" t="s">
        <v>84</v>
      </c>
      <c r="AY164" s="180" t="s">
        <v>124</v>
      </c>
    </row>
    <row r="165" spans="1:65" s="2" customFormat="1" ht="24.15" customHeight="1">
      <c r="A165" s="35"/>
      <c r="B165" s="164"/>
      <c r="C165" s="165" t="s">
        <v>209</v>
      </c>
      <c r="D165" s="165" t="s">
        <v>127</v>
      </c>
      <c r="E165" s="166" t="s">
        <v>212</v>
      </c>
      <c r="F165" s="167" t="s">
        <v>213</v>
      </c>
      <c r="G165" s="168" t="s">
        <v>144</v>
      </c>
      <c r="H165" s="169">
        <v>36.6</v>
      </c>
      <c r="I165" s="170"/>
      <c r="J165" s="171">
        <f>ROUND(I165*H165,2)</f>
        <v>0</v>
      </c>
      <c r="K165" s="167" t="s">
        <v>131</v>
      </c>
      <c r="L165" s="36"/>
      <c r="M165" s="172" t="s">
        <v>1</v>
      </c>
      <c r="N165" s="173" t="s">
        <v>41</v>
      </c>
      <c r="O165" s="74"/>
      <c r="P165" s="174">
        <f>O165*H165</f>
        <v>0</v>
      </c>
      <c r="Q165" s="174">
        <v>0.00358</v>
      </c>
      <c r="R165" s="174">
        <f>Q165*H165</f>
        <v>0.131028</v>
      </c>
      <c r="S165" s="174">
        <v>0</v>
      </c>
      <c r="T165" s="17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76" t="s">
        <v>209</v>
      </c>
      <c r="AT165" s="176" t="s">
        <v>127</v>
      </c>
      <c r="AU165" s="176" t="s">
        <v>86</v>
      </c>
      <c r="AY165" s="16" t="s">
        <v>124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6" t="s">
        <v>84</v>
      </c>
      <c r="BK165" s="177">
        <f>ROUND(I165*H165,2)</f>
        <v>0</v>
      </c>
      <c r="BL165" s="16" t="s">
        <v>209</v>
      </c>
      <c r="BM165" s="176" t="s">
        <v>214</v>
      </c>
    </row>
    <row r="166" spans="1:65" s="2" customFormat="1" ht="24.15" customHeight="1">
      <c r="A166" s="35"/>
      <c r="B166" s="164"/>
      <c r="C166" s="165" t="s">
        <v>215</v>
      </c>
      <c r="D166" s="165" t="s">
        <v>127</v>
      </c>
      <c r="E166" s="166" t="s">
        <v>216</v>
      </c>
      <c r="F166" s="167" t="s">
        <v>217</v>
      </c>
      <c r="G166" s="168" t="s">
        <v>182</v>
      </c>
      <c r="H166" s="169">
        <v>0.131</v>
      </c>
      <c r="I166" s="170"/>
      <c r="J166" s="171">
        <f>ROUND(I166*H166,2)</f>
        <v>0</v>
      </c>
      <c r="K166" s="167" t="s">
        <v>131</v>
      </c>
      <c r="L166" s="36"/>
      <c r="M166" s="172" t="s">
        <v>1</v>
      </c>
      <c r="N166" s="173" t="s">
        <v>41</v>
      </c>
      <c r="O166" s="74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76" t="s">
        <v>209</v>
      </c>
      <c r="AT166" s="176" t="s">
        <v>127</v>
      </c>
      <c r="AU166" s="176" t="s">
        <v>86</v>
      </c>
      <c r="AY166" s="16" t="s">
        <v>124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6" t="s">
        <v>84</v>
      </c>
      <c r="BK166" s="177">
        <f>ROUND(I166*H166,2)</f>
        <v>0</v>
      </c>
      <c r="BL166" s="16" t="s">
        <v>209</v>
      </c>
      <c r="BM166" s="176" t="s">
        <v>218</v>
      </c>
    </row>
    <row r="167" spans="1:63" s="12" customFormat="1" ht="22.8" customHeight="1">
      <c r="A167" s="12"/>
      <c r="B167" s="151"/>
      <c r="C167" s="12"/>
      <c r="D167" s="152" t="s">
        <v>75</v>
      </c>
      <c r="E167" s="162" t="s">
        <v>219</v>
      </c>
      <c r="F167" s="162" t="s">
        <v>220</v>
      </c>
      <c r="G167" s="12"/>
      <c r="H167" s="12"/>
      <c r="I167" s="154"/>
      <c r="J167" s="163">
        <f>BK167</f>
        <v>0</v>
      </c>
      <c r="K167" s="12"/>
      <c r="L167" s="151"/>
      <c r="M167" s="156"/>
      <c r="N167" s="157"/>
      <c r="O167" s="157"/>
      <c r="P167" s="158">
        <f>SUM(P168:P177)</f>
        <v>0</v>
      </c>
      <c r="Q167" s="157"/>
      <c r="R167" s="158">
        <f>SUM(R168:R177)</f>
        <v>3.1508144000000002</v>
      </c>
      <c r="S167" s="157"/>
      <c r="T167" s="159">
        <f>SUM(T168:T177)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2" t="s">
        <v>86</v>
      </c>
      <c r="AT167" s="160" t="s">
        <v>75</v>
      </c>
      <c r="AU167" s="160" t="s">
        <v>84</v>
      </c>
      <c r="AY167" s="152" t="s">
        <v>124</v>
      </c>
      <c r="BK167" s="161">
        <f>SUM(BK168:BK177)</f>
        <v>0</v>
      </c>
    </row>
    <row r="168" spans="1:65" s="2" customFormat="1" ht="24.15" customHeight="1">
      <c r="A168" s="35"/>
      <c r="B168" s="164"/>
      <c r="C168" s="165" t="s">
        <v>221</v>
      </c>
      <c r="D168" s="165" t="s">
        <v>127</v>
      </c>
      <c r="E168" s="166" t="s">
        <v>222</v>
      </c>
      <c r="F168" s="167" t="s">
        <v>223</v>
      </c>
      <c r="G168" s="168" t="s">
        <v>130</v>
      </c>
      <c r="H168" s="169">
        <v>4.32</v>
      </c>
      <c r="I168" s="170"/>
      <c r="J168" s="171">
        <f>ROUND(I168*H168,2)</f>
        <v>0</v>
      </c>
      <c r="K168" s="167" t="s">
        <v>131</v>
      </c>
      <c r="L168" s="36"/>
      <c r="M168" s="172" t="s">
        <v>1</v>
      </c>
      <c r="N168" s="173" t="s">
        <v>41</v>
      </c>
      <c r="O168" s="74"/>
      <c r="P168" s="174">
        <f>O168*H168</f>
        <v>0</v>
      </c>
      <c r="Q168" s="174">
        <v>0.00026</v>
      </c>
      <c r="R168" s="174">
        <f>Q168*H168</f>
        <v>0.0011232</v>
      </c>
      <c r="S168" s="174">
        <v>0</v>
      </c>
      <c r="T168" s="17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76" t="s">
        <v>209</v>
      </c>
      <c r="AT168" s="176" t="s">
        <v>127</v>
      </c>
      <c r="AU168" s="176" t="s">
        <v>86</v>
      </c>
      <c r="AY168" s="16" t="s">
        <v>124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6" t="s">
        <v>84</v>
      </c>
      <c r="BK168" s="177">
        <f>ROUND(I168*H168,2)</f>
        <v>0</v>
      </c>
      <c r="BL168" s="16" t="s">
        <v>209</v>
      </c>
      <c r="BM168" s="176" t="s">
        <v>224</v>
      </c>
    </row>
    <row r="169" spans="1:51" s="13" customFormat="1" ht="12">
      <c r="A169" s="13"/>
      <c r="B169" s="178"/>
      <c r="C169" s="13"/>
      <c r="D169" s="179" t="s">
        <v>134</v>
      </c>
      <c r="E169" s="180" t="s">
        <v>1</v>
      </c>
      <c r="F169" s="181" t="s">
        <v>225</v>
      </c>
      <c r="G169" s="13"/>
      <c r="H169" s="182">
        <v>4.32</v>
      </c>
      <c r="I169" s="183"/>
      <c r="J169" s="13"/>
      <c r="K169" s="13"/>
      <c r="L169" s="178"/>
      <c r="M169" s="184"/>
      <c r="N169" s="185"/>
      <c r="O169" s="185"/>
      <c r="P169" s="185"/>
      <c r="Q169" s="185"/>
      <c r="R169" s="185"/>
      <c r="S169" s="185"/>
      <c r="T169" s="18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0" t="s">
        <v>134</v>
      </c>
      <c r="AU169" s="180" t="s">
        <v>86</v>
      </c>
      <c r="AV169" s="13" t="s">
        <v>86</v>
      </c>
      <c r="AW169" s="13" t="s">
        <v>32</v>
      </c>
      <c r="AX169" s="13" t="s">
        <v>84</v>
      </c>
      <c r="AY169" s="180" t="s">
        <v>124</v>
      </c>
    </row>
    <row r="170" spans="1:65" s="2" customFormat="1" ht="24.15" customHeight="1">
      <c r="A170" s="35"/>
      <c r="B170" s="164"/>
      <c r="C170" s="187" t="s">
        <v>226</v>
      </c>
      <c r="D170" s="187" t="s">
        <v>147</v>
      </c>
      <c r="E170" s="188" t="s">
        <v>227</v>
      </c>
      <c r="F170" s="189" t="s">
        <v>228</v>
      </c>
      <c r="G170" s="190" t="s">
        <v>130</v>
      </c>
      <c r="H170" s="191">
        <v>4.32</v>
      </c>
      <c r="I170" s="192"/>
      <c r="J170" s="193">
        <f>ROUND(I170*H170,2)</f>
        <v>0</v>
      </c>
      <c r="K170" s="189" t="s">
        <v>131</v>
      </c>
      <c r="L170" s="194"/>
      <c r="M170" s="195" t="s">
        <v>1</v>
      </c>
      <c r="N170" s="196" t="s">
        <v>41</v>
      </c>
      <c r="O170" s="74"/>
      <c r="P170" s="174">
        <f>O170*H170</f>
        <v>0</v>
      </c>
      <c r="Q170" s="174">
        <v>0.03472</v>
      </c>
      <c r="R170" s="174">
        <f>Q170*H170</f>
        <v>0.14999040000000002</v>
      </c>
      <c r="S170" s="174">
        <v>0</v>
      </c>
      <c r="T170" s="175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76" t="s">
        <v>229</v>
      </c>
      <c r="AT170" s="176" t="s">
        <v>147</v>
      </c>
      <c r="AU170" s="176" t="s">
        <v>86</v>
      </c>
      <c r="AY170" s="16" t="s">
        <v>124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6" t="s">
        <v>84</v>
      </c>
      <c r="BK170" s="177">
        <f>ROUND(I170*H170,2)</f>
        <v>0</v>
      </c>
      <c r="BL170" s="16" t="s">
        <v>209</v>
      </c>
      <c r="BM170" s="176" t="s">
        <v>230</v>
      </c>
    </row>
    <row r="171" spans="1:65" s="2" customFormat="1" ht="24.15" customHeight="1">
      <c r="A171" s="35"/>
      <c r="B171" s="164"/>
      <c r="C171" s="165" t="s">
        <v>231</v>
      </c>
      <c r="D171" s="165" t="s">
        <v>127</v>
      </c>
      <c r="E171" s="166" t="s">
        <v>232</v>
      </c>
      <c r="F171" s="167" t="s">
        <v>233</v>
      </c>
      <c r="G171" s="168" t="s">
        <v>130</v>
      </c>
      <c r="H171" s="169">
        <v>81.12</v>
      </c>
      <c r="I171" s="170"/>
      <c r="J171" s="171">
        <f>ROUND(I171*H171,2)</f>
        <v>0</v>
      </c>
      <c r="K171" s="167" t="s">
        <v>131</v>
      </c>
      <c r="L171" s="36"/>
      <c r="M171" s="172" t="s">
        <v>1</v>
      </c>
      <c r="N171" s="173" t="s">
        <v>41</v>
      </c>
      <c r="O171" s="74"/>
      <c r="P171" s="174">
        <f>O171*H171</f>
        <v>0</v>
      </c>
      <c r="Q171" s="174">
        <v>0.00027</v>
      </c>
      <c r="R171" s="174">
        <f>Q171*H171</f>
        <v>0.021902400000000002</v>
      </c>
      <c r="S171" s="174">
        <v>0</v>
      </c>
      <c r="T171" s="17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76" t="s">
        <v>209</v>
      </c>
      <c r="AT171" s="176" t="s">
        <v>127</v>
      </c>
      <c r="AU171" s="176" t="s">
        <v>86</v>
      </c>
      <c r="AY171" s="16" t="s">
        <v>124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6" t="s">
        <v>84</v>
      </c>
      <c r="BK171" s="177">
        <f>ROUND(I171*H171,2)</f>
        <v>0</v>
      </c>
      <c r="BL171" s="16" t="s">
        <v>209</v>
      </c>
      <c r="BM171" s="176" t="s">
        <v>234</v>
      </c>
    </row>
    <row r="172" spans="1:51" s="13" customFormat="1" ht="12">
      <c r="A172" s="13"/>
      <c r="B172" s="178"/>
      <c r="C172" s="13"/>
      <c r="D172" s="179" t="s">
        <v>134</v>
      </c>
      <c r="E172" s="180" t="s">
        <v>1</v>
      </c>
      <c r="F172" s="181" t="s">
        <v>235</v>
      </c>
      <c r="G172" s="13"/>
      <c r="H172" s="182">
        <v>81.12</v>
      </c>
      <c r="I172" s="183"/>
      <c r="J172" s="13"/>
      <c r="K172" s="13"/>
      <c r="L172" s="178"/>
      <c r="M172" s="184"/>
      <c r="N172" s="185"/>
      <c r="O172" s="185"/>
      <c r="P172" s="185"/>
      <c r="Q172" s="185"/>
      <c r="R172" s="185"/>
      <c r="S172" s="185"/>
      <c r="T172" s="1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0" t="s">
        <v>134</v>
      </c>
      <c r="AU172" s="180" t="s">
        <v>86</v>
      </c>
      <c r="AV172" s="13" t="s">
        <v>86</v>
      </c>
      <c r="AW172" s="13" t="s">
        <v>32</v>
      </c>
      <c r="AX172" s="13" t="s">
        <v>84</v>
      </c>
      <c r="AY172" s="180" t="s">
        <v>124</v>
      </c>
    </row>
    <row r="173" spans="1:65" s="2" customFormat="1" ht="24.15" customHeight="1">
      <c r="A173" s="35"/>
      <c r="B173" s="164"/>
      <c r="C173" s="187" t="s">
        <v>7</v>
      </c>
      <c r="D173" s="187" t="s">
        <v>147</v>
      </c>
      <c r="E173" s="188" t="s">
        <v>236</v>
      </c>
      <c r="F173" s="189" t="s">
        <v>237</v>
      </c>
      <c r="G173" s="190" t="s">
        <v>130</v>
      </c>
      <c r="H173" s="191">
        <v>81.12</v>
      </c>
      <c r="I173" s="192"/>
      <c r="J173" s="193">
        <f>ROUND(I173*H173,2)</f>
        <v>0</v>
      </c>
      <c r="K173" s="189" t="s">
        <v>131</v>
      </c>
      <c r="L173" s="194"/>
      <c r="M173" s="195" t="s">
        <v>1</v>
      </c>
      <c r="N173" s="196" t="s">
        <v>41</v>
      </c>
      <c r="O173" s="74"/>
      <c r="P173" s="174">
        <f>O173*H173</f>
        <v>0</v>
      </c>
      <c r="Q173" s="174">
        <v>0.03642</v>
      </c>
      <c r="R173" s="174">
        <f>Q173*H173</f>
        <v>2.9543904000000003</v>
      </c>
      <c r="S173" s="174">
        <v>0</v>
      </c>
      <c r="T173" s="17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76" t="s">
        <v>229</v>
      </c>
      <c r="AT173" s="176" t="s">
        <v>147</v>
      </c>
      <c r="AU173" s="176" t="s">
        <v>86</v>
      </c>
      <c r="AY173" s="16" t="s">
        <v>124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6" t="s">
        <v>84</v>
      </c>
      <c r="BK173" s="177">
        <f>ROUND(I173*H173,2)</f>
        <v>0</v>
      </c>
      <c r="BL173" s="16" t="s">
        <v>209</v>
      </c>
      <c r="BM173" s="176" t="s">
        <v>238</v>
      </c>
    </row>
    <row r="174" spans="1:65" s="2" customFormat="1" ht="24.15" customHeight="1">
      <c r="A174" s="35"/>
      <c r="B174" s="164"/>
      <c r="C174" s="165" t="s">
        <v>239</v>
      </c>
      <c r="D174" s="165" t="s">
        <v>127</v>
      </c>
      <c r="E174" s="166" t="s">
        <v>240</v>
      </c>
      <c r="F174" s="167" t="s">
        <v>241</v>
      </c>
      <c r="G174" s="168" t="s">
        <v>144</v>
      </c>
      <c r="H174" s="169">
        <v>123.2</v>
      </c>
      <c r="I174" s="170"/>
      <c r="J174" s="171">
        <f>ROUND(I174*H174,2)</f>
        <v>0</v>
      </c>
      <c r="K174" s="167" t="s">
        <v>131</v>
      </c>
      <c r="L174" s="36"/>
      <c r="M174" s="172" t="s">
        <v>1</v>
      </c>
      <c r="N174" s="173" t="s">
        <v>41</v>
      </c>
      <c r="O174" s="74"/>
      <c r="P174" s="174">
        <f>O174*H174</f>
        <v>0</v>
      </c>
      <c r="Q174" s="174">
        <v>0.00019</v>
      </c>
      <c r="R174" s="174">
        <f>Q174*H174</f>
        <v>0.023408</v>
      </c>
      <c r="S174" s="174">
        <v>0</v>
      </c>
      <c r="T174" s="17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76" t="s">
        <v>209</v>
      </c>
      <c r="AT174" s="176" t="s">
        <v>127</v>
      </c>
      <c r="AU174" s="176" t="s">
        <v>86</v>
      </c>
      <c r="AY174" s="16" t="s">
        <v>124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6" t="s">
        <v>84</v>
      </c>
      <c r="BK174" s="177">
        <f>ROUND(I174*H174,2)</f>
        <v>0</v>
      </c>
      <c r="BL174" s="16" t="s">
        <v>209</v>
      </c>
      <c r="BM174" s="176" t="s">
        <v>242</v>
      </c>
    </row>
    <row r="175" spans="1:51" s="13" customFormat="1" ht="12">
      <c r="A175" s="13"/>
      <c r="B175" s="178"/>
      <c r="C175" s="13"/>
      <c r="D175" s="179" t="s">
        <v>134</v>
      </c>
      <c r="E175" s="180" t="s">
        <v>1</v>
      </c>
      <c r="F175" s="181" t="s">
        <v>243</v>
      </c>
      <c r="G175" s="13"/>
      <c r="H175" s="182">
        <v>123.2</v>
      </c>
      <c r="I175" s="183"/>
      <c r="J175" s="13"/>
      <c r="K175" s="13"/>
      <c r="L175" s="178"/>
      <c r="M175" s="184"/>
      <c r="N175" s="185"/>
      <c r="O175" s="185"/>
      <c r="P175" s="185"/>
      <c r="Q175" s="185"/>
      <c r="R175" s="185"/>
      <c r="S175" s="185"/>
      <c r="T175" s="18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0" t="s">
        <v>134</v>
      </c>
      <c r="AU175" s="180" t="s">
        <v>86</v>
      </c>
      <c r="AV175" s="13" t="s">
        <v>86</v>
      </c>
      <c r="AW175" s="13" t="s">
        <v>32</v>
      </c>
      <c r="AX175" s="13" t="s">
        <v>84</v>
      </c>
      <c r="AY175" s="180" t="s">
        <v>124</v>
      </c>
    </row>
    <row r="176" spans="1:65" s="2" customFormat="1" ht="24.15" customHeight="1">
      <c r="A176" s="35"/>
      <c r="B176" s="164"/>
      <c r="C176" s="165" t="s">
        <v>244</v>
      </c>
      <c r="D176" s="165" t="s">
        <v>127</v>
      </c>
      <c r="E176" s="166" t="s">
        <v>245</v>
      </c>
      <c r="F176" s="167" t="s">
        <v>246</v>
      </c>
      <c r="G176" s="168" t="s">
        <v>182</v>
      </c>
      <c r="H176" s="169">
        <v>3.151</v>
      </c>
      <c r="I176" s="170"/>
      <c r="J176" s="171">
        <f>ROUND(I176*H176,2)</f>
        <v>0</v>
      </c>
      <c r="K176" s="167" t="s">
        <v>131</v>
      </c>
      <c r="L176" s="36"/>
      <c r="M176" s="172" t="s">
        <v>1</v>
      </c>
      <c r="N176" s="173" t="s">
        <v>41</v>
      </c>
      <c r="O176" s="74"/>
      <c r="P176" s="174">
        <f>O176*H176</f>
        <v>0</v>
      </c>
      <c r="Q176" s="174">
        <v>0</v>
      </c>
      <c r="R176" s="174">
        <f>Q176*H176</f>
        <v>0</v>
      </c>
      <c r="S176" s="174">
        <v>0</v>
      </c>
      <c r="T176" s="17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76" t="s">
        <v>209</v>
      </c>
      <c r="AT176" s="176" t="s">
        <v>127</v>
      </c>
      <c r="AU176" s="176" t="s">
        <v>86</v>
      </c>
      <c r="AY176" s="16" t="s">
        <v>124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6" t="s">
        <v>84</v>
      </c>
      <c r="BK176" s="177">
        <f>ROUND(I176*H176,2)</f>
        <v>0</v>
      </c>
      <c r="BL176" s="16" t="s">
        <v>209</v>
      </c>
      <c r="BM176" s="176" t="s">
        <v>247</v>
      </c>
    </row>
    <row r="177" spans="1:65" s="2" customFormat="1" ht="24.15" customHeight="1">
      <c r="A177" s="35"/>
      <c r="B177" s="164"/>
      <c r="C177" s="165" t="s">
        <v>248</v>
      </c>
      <c r="D177" s="165" t="s">
        <v>127</v>
      </c>
      <c r="E177" s="166" t="s">
        <v>249</v>
      </c>
      <c r="F177" s="167" t="s">
        <v>250</v>
      </c>
      <c r="G177" s="168" t="s">
        <v>182</v>
      </c>
      <c r="H177" s="169">
        <v>3.151</v>
      </c>
      <c r="I177" s="170"/>
      <c r="J177" s="171">
        <f>ROUND(I177*H177,2)</f>
        <v>0</v>
      </c>
      <c r="K177" s="167" t="s">
        <v>131</v>
      </c>
      <c r="L177" s="36"/>
      <c r="M177" s="172" t="s">
        <v>1</v>
      </c>
      <c r="N177" s="173" t="s">
        <v>41</v>
      </c>
      <c r="O177" s="74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76" t="s">
        <v>209</v>
      </c>
      <c r="AT177" s="176" t="s">
        <v>127</v>
      </c>
      <c r="AU177" s="176" t="s">
        <v>86</v>
      </c>
      <c r="AY177" s="16" t="s">
        <v>124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6" t="s">
        <v>84</v>
      </c>
      <c r="BK177" s="177">
        <f>ROUND(I177*H177,2)</f>
        <v>0</v>
      </c>
      <c r="BL177" s="16" t="s">
        <v>209</v>
      </c>
      <c r="BM177" s="176" t="s">
        <v>251</v>
      </c>
    </row>
    <row r="178" spans="1:63" s="12" customFormat="1" ht="22.8" customHeight="1">
      <c r="A178" s="12"/>
      <c r="B178" s="151"/>
      <c r="C178" s="12"/>
      <c r="D178" s="152" t="s">
        <v>75</v>
      </c>
      <c r="E178" s="162" t="s">
        <v>252</v>
      </c>
      <c r="F178" s="162" t="s">
        <v>253</v>
      </c>
      <c r="G178" s="12"/>
      <c r="H178" s="12"/>
      <c r="I178" s="154"/>
      <c r="J178" s="163">
        <f>BK178</f>
        <v>0</v>
      </c>
      <c r="K178" s="12"/>
      <c r="L178" s="151"/>
      <c r="M178" s="156"/>
      <c r="N178" s="157"/>
      <c r="O178" s="157"/>
      <c r="P178" s="158">
        <f>SUM(P179:P189)</f>
        <v>0</v>
      </c>
      <c r="Q178" s="157"/>
      <c r="R178" s="158">
        <f>SUM(R179:R189)</f>
        <v>0.1213056</v>
      </c>
      <c r="S178" s="157"/>
      <c r="T178" s="159">
        <f>SUM(T179:T189)</f>
        <v>0.50856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2" t="s">
        <v>86</v>
      </c>
      <c r="AT178" s="160" t="s">
        <v>75</v>
      </c>
      <c r="AU178" s="160" t="s">
        <v>84</v>
      </c>
      <c r="AY178" s="152" t="s">
        <v>124</v>
      </c>
      <c r="BK178" s="161">
        <f>SUM(BK179:BK189)</f>
        <v>0</v>
      </c>
    </row>
    <row r="179" spans="1:65" s="2" customFormat="1" ht="16.5" customHeight="1">
      <c r="A179" s="35"/>
      <c r="B179" s="164"/>
      <c r="C179" s="165" t="s">
        <v>254</v>
      </c>
      <c r="D179" s="165" t="s">
        <v>127</v>
      </c>
      <c r="E179" s="166" t="s">
        <v>255</v>
      </c>
      <c r="F179" s="167" t="s">
        <v>256</v>
      </c>
      <c r="G179" s="168" t="s">
        <v>130</v>
      </c>
      <c r="H179" s="169">
        <v>6.24</v>
      </c>
      <c r="I179" s="170"/>
      <c r="J179" s="171">
        <f>ROUND(I179*H179,2)</f>
        <v>0</v>
      </c>
      <c r="K179" s="167" t="s">
        <v>131</v>
      </c>
      <c r="L179" s="36"/>
      <c r="M179" s="172" t="s">
        <v>1</v>
      </c>
      <c r="N179" s="173" t="s">
        <v>41</v>
      </c>
      <c r="O179" s="74"/>
      <c r="P179" s="174">
        <f>O179*H179</f>
        <v>0</v>
      </c>
      <c r="Q179" s="174">
        <v>0.0003</v>
      </c>
      <c r="R179" s="174">
        <f>Q179*H179</f>
        <v>0.001872</v>
      </c>
      <c r="S179" s="174">
        <v>0</v>
      </c>
      <c r="T179" s="17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6" t="s">
        <v>209</v>
      </c>
      <c r="AT179" s="176" t="s">
        <v>127</v>
      </c>
      <c r="AU179" s="176" t="s">
        <v>86</v>
      </c>
      <c r="AY179" s="16" t="s">
        <v>124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6" t="s">
        <v>84</v>
      </c>
      <c r="BK179" s="177">
        <f>ROUND(I179*H179,2)</f>
        <v>0</v>
      </c>
      <c r="BL179" s="16" t="s">
        <v>209</v>
      </c>
      <c r="BM179" s="176" t="s">
        <v>257</v>
      </c>
    </row>
    <row r="180" spans="1:51" s="13" customFormat="1" ht="12">
      <c r="A180" s="13"/>
      <c r="B180" s="178"/>
      <c r="C180" s="13"/>
      <c r="D180" s="179" t="s">
        <v>134</v>
      </c>
      <c r="E180" s="180" t="s">
        <v>1</v>
      </c>
      <c r="F180" s="181" t="s">
        <v>258</v>
      </c>
      <c r="G180" s="13"/>
      <c r="H180" s="182">
        <v>6.24</v>
      </c>
      <c r="I180" s="183"/>
      <c r="J180" s="13"/>
      <c r="K180" s="13"/>
      <c r="L180" s="178"/>
      <c r="M180" s="184"/>
      <c r="N180" s="185"/>
      <c r="O180" s="185"/>
      <c r="P180" s="185"/>
      <c r="Q180" s="185"/>
      <c r="R180" s="185"/>
      <c r="S180" s="185"/>
      <c r="T180" s="18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0" t="s">
        <v>134</v>
      </c>
      <c r="AU180" s="180" t="s">
        <v>86</v>
      </c>
      <c r="AV180" s="13" t="s">
        <v>86</v>
      </c>
      <c r="AW180" s="13" t="s">
        <v>32</v>
      </c>
      <c r="AX180" s="13" t="s">
        <v>84</v>
      </c>
      <c r="AY180" s="180" t="s">
        <v>124</v>
      </c>
    </row>
    <row r="181" spans="1:65" s="2" customFormat="1" ht="24.15" customHeight="1">
      <c r="A181" s="35"/>
      <c r="B181" s="164"/>
      <c r="C181" s="165" t="s">
        <v>259</v>
      </c>
      <c r="D181" s="165" t="s">
        <v>127</v>
      </c>
      <c r="E181" s="166" t="s">
        <v>260</v>
      </c>
      <c r="F181" s="167" t="s">
        <v>261</v>
      </c>
      <c r="G181" s="168" t="s">
        <v>130</v>
      </c>
      <c r="H181" s="169">
        <v>6.24</v>
      </c>
      <c r="I181" s="170"/>
      <c r="J181" s="171">
        <f>ROUND(I181*H181,2)</f>
        <v>0</v>
      </c>
      <c r="K181" s="167" t="s">
        <v>131</v>
      </c>
      <c r="L181" s="36"/>
      <c r="M181" s="172" t="s">
        <v>1</v>
      </c>
      <c r="N181" s="173" t="s">
        <v>41</v>
      </c>
      <c r="O181" s="74"/>
      <c r="P181" s="174">
        <f>O181*H181</f>
        <v>0</v>
      </c>
      <c r="Q181" s="174">
        <v>0</v>
      </c>
      <c r="R181" s="174">
        <f>Q181*H181</f>
        <v>0</v>
      </c>
      <c r="S181" s="174">
        <v>0.0815</v>
      </c>
      <c r="T181" s="175">
        <f>S181*H181</f>
        <v>0.50856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76" t="s">
        <v>209</v>
      </c>
      <c r="AT181" s="176" t="s">
        <v>127</v>
      </c>
      <c r="AU181" s="176" t="s">
        <v>86</v>
      </c>
      <c r="AY181" s="16" t="s">
        <v>124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6" t="s">
        <v>84</v>
      </c>
      <c r="BK181" s="177">
        <f>ROUND(I181*H181,2)</f>
        <v>0</v>
      </c>
      <c r="BL181" s="16" t="s">
        <v>209</v>
      </c>
      <c r="BM181" s="176" t="s">
        <v>262</v>
      </c>
    </row>
    <row r="182" spans="1:65" s="2" customFormat="1" ht="24.15" customHeight="1">
      <c r="A182" s="35"/>
      <c r="B182" s="164"/>
      <c r="C182" s="165" t="s">
        <v>263</v>
      </c>
      <c r="D182" s="165" t="s">
        <v>127</v>
      </c>
      <c r="E182" s="166" t="s">
        <v>264</v>
      </c>
      <c r="F182" s="167" t="s">
        <v>265</v>
      </c>
      <c r="G182" s="168" t="s">
        <v>130</v>
      </c>
      <c r="H182" s="169">
        <v>6.24</v>
      </c>
      <c r="I182" s="170"/>
      <c r="J182" s="171">
        <f>ROUND(I182*H182,2)</f>
        <v>0</v>
      </c>
      <c r="K182" s="167" t="s">
        <v>131</v>
      </c>
      <c r="L182" s="36"/>
      <c r="M182" s="172" t="s">
        <v>1</v>
      </c>
      <c r="N182" s="173" t="s">
        <v>41</v>
      </c>
      <c r="O182" s="74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76" t="s">
        <v>209</v>
      </c>
      <c r="AT182" s="176" t="s">
        <v>127</v>
      </c>
      <c r="AU182" s="176" t="s">
        <v>86</v>
      </c>
      <c r="AY182" s="16" t="s">
        <v>124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6" t="s">
        <v>84</v>
      </c>
      <c r="BK182" s="177">
        <f>ROUND(I182*H182,2)</f>
        <v>0</v>
      </c>
      <c r="BL182" s="16" t="s">
        <v>209</v>
      </c>
      <c r="BM182" s="176" t="s">
        <v>266</v>
      </c>
    </row>
    <row r="183" spans="1:65" s="2" customFormat="1" ht="24.15" customHeight="1">
      <c r="A183" s="35"/>
      <c r="B183" s="164"/>
      <c r="C183" s="165" t="s">
        <v>267</v>
      </c>
      <c r="D183" s="165" t="s">
        <v>127</v>
      </c>
      <c r="E183" s="166" t="s">
        <v>268</v>
      </c>
      <c r="F183" s="167" t="s">
        <v>269</v>
      </c>
      <c r="G183" s="168" t="s">
        <v>130</v>
      </c>
      <c r="H183" s="169">
        <v>6.24</v>
      </c>
      <c r="I183" s="170"/>
      <c r="J183" s="171">
        <f>ROUND(I183*H183,2)</f>
        <v>0</v>
      </c>
      <c r="K183" s="167" t="s">
        <v>131</v>
      </c>
      <c r="L183" s="36"/>
      <c r="M183" s="172" t="s">
        <v>1</v>
      </c>
      <c r="N183" s="173" t="s">
        <v>41</v>
      </c>
      <c r="O183" s="74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76" t="s">
        <v>209</v>
      </c>
      <c r="AT183" s="176" t="s">
        <v>127</v>
      </c>
      <c r="AU183" s="176" t="s">
        <v>86</v>
      </c>
      <c r="AY183" s="16" t="s">
        <v>124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6" t="s">
        <v>84</v>
      </c>
      <c r="BK183" s="177">
        <f>ROUND(I183*H183,2)</f>
        <v>0</v>
      </c>
      <c r="BL183" s="16" t="s">
        <v>209</v>
      </c>
      <c r="BM183" s="176" t="s">
        <v>270</v>
      </c>
    </row>
    <row r="184" spans="1:65" s="2" customFormat="1" ht="24.15" customHeight="1">
      <c r="A184" s="35"/>
      <c r="B184" s="164"/>
      <c r="C184" s="165" t="s">
        <v>271</v>
      </c>
      <c r="D184" s="165" t="s">
        <v>127</v>
      </c>
      <c r="E184" s="166" t="s">
        <v>272</v>
      </c>
      <c r="F184" s="167" t="s">
        <v>273</v>
      </c>
      <c r="G184" s="168" t="s">
        <v>130</v>
      </c>
      <c r="H184" s="169">
        <v>6.24</v>
      </c>
      <c r="I184" s="170"/>
      <c r="J184" s="171">
        <f>ROUND(I184*H184,2)</f>
        <v>0</v>
      </c>
      <c r="K184" s="167" t="s">
        <v>131</v>
      </c>
      <c r="L184" s="36"/>
      <c r="M184" s="172" t="s">
        <v>1</v>
      </c>
      <c r="N184" s="173" t="s">
        <v>41</v>
      </c>
      <c r="O184" s="74"/>
      <c r="P184" s="174">
        <f>O184*H184</f>
        <v>0</v>
      </c>
      <c r="Q184" s="174">
        <v>5E-05</v>
      </c>
      <c r="R184" s="174">
        <f>Q184*H184</f>
        <v>0.00031200000000000005</v>
      </c>
      <c r="S184" s="174">
        <v>0</v>
      </c>
      <c r="T184" s="17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76" t="s">
        <v>209</v>
      </c>
      <c r="AT184" s="176" t="s">
        <v>127</v>
      </c>
      <c r="AU184" s="176" t="s">
        <v>86</v>
      </c>
      <c r="AY184" s="16" t="s">
        <v>124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6" t="s">
        <v>84</v>
      </c>
      <c r="BK184" s="177">
        <f>ROUND(I184*H184,2)</f>
        <v>0</v>
      </c>
      <c r="BL184" s="16" t="s">
        <v>209</v>
      </c>
      <c r="BM184" s="176" t="s">
        <v>274</v>
      </c>
    </row>
    <row r="185" spans="1:65" s="2" customFormat="1" ht="33" customHeight="1">
      <c r="A185" s="35"/>
      <c r="B185" s="164"/>
      <c r="C185" s="165" t="s">
        <v>275</v>
      </c>
      <c r="D185" s="165" t="s">
        <v>127</v>
      </c>
      <c r="E185" s="166" t="s">
        <v>276</v>
      </c>
      <c r="F185" s="167" t="s">
        <v>277</v>
      </c>
      <c r="G185" s="168" t="s">
        <v>144</v>
      </c>
      <c r="H185" s="169">
        <v>31.2</v>
      </c>
      <c r="I185" s="170"/>
      <c r="J185" s="171">
        <f>ROUND(I185*H185,2)</f>
        <v>0</v>
      </c>
      <c r="K185" s="167" t="s">
        <v>131</v>
      </c>
      <c r="L185" s="36"/>
      <c r="M185" s="172" t="s">
        <v>1</v>
      </c>
      <c r="N185" s="173" t="s">
        <v>41</v>
      </c>
      <c r="O185" s="74"/>
      <c r="P185" s="174">
        <f>O185*H185</f>
        <v>0</v>
      </c>
      <c r="Q185" s="174">
        <v>0.00098</v>
      </c>
      <c r="R185" s="174">
        <f>Q185*H185</f>
        <v>0.030576</v>
      </c>
      <c r="S185" s="174">
        <v>0</v>
      </c>
      <c r="T185" s="17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76" t="s">
        <v>209</v>
      </c>
      <c r="AT185" s="176" t="s">
        <v>127</v>
      </c>
      <c r="AU185" s="176" t="s">
        <v>86</v>
      </c>
      <c r="AY185" s="16" t="s">
        <v>124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6" t="s">
        <v>84</v>
      </c>
      <c r="BK185" s="177">
        <f>ROUND(I185*H185,2)</f>
        <v>0</v>
      </c>
      <c r="BL185" s="16" t="s">
        <v>209</v>
      </c>
      <c r="BM185" s="176" t="s">
        <v>278</v>
      </c>
    </row>
    <row r="186" spans="1:51" s="13" customFormat="1" ht="12">
      <c r="A186" s="13"/>
      <c r="B186" s="178"/>
      <c r="C186" s="13"/>
      <c r="D186" s="179" t="s">
        <v>134</v>
      </c>
      <c r="E186" s="180" t="s">
        <v>1</v>
      </c>
      <c r="F186" s="181" t="s">
        <v>279</v>
      </c>
      <c r="G186" s="13"/>
      <c r="H186" s="182">
        <v>31.2</v>
      </c>
      <c r="I186" s="183"/>
      <c r="J186" s="13"/>
      <c r="K186" s="13"/>
      <c r="L186" s="178"/>
      <c r="M186" s="184"/>
      <c r="N186" s="185"/>
      <c r="O186" s="185"/>
      <c r="P186" s="185"/>
      <c r="Q186" s="185"/>
      <c r="R186" s="185"/>
      <c r="S186" s="185"/>
      <c r="T186" s="18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0" t="s">
        <v>134</v>
      </c>
      <c r="AU186" s="180" t="s">
        <v>86</v>
      </c>
      <c r="AV186" s="13" t="s">
        <v>86</v>
      </c>
      <c r="AW186" s="13" t="s">
        <v>32</v>
      </c>
      <c r="AX186" s="13" t="s">
        <v>84</v>
      </c>
      <c r="AY186" s="180" t="s">
        <v>124</v>
      </c>
    </row>
    <row r="187" spans="1:65" s="2" customFormat="1" ht="16.5" customHeight="1">
      <c r="A187" s="35"/>
      <c r="B187" s="164"/>
      <c r="C187" s="187" t="s">
        <v>280</v>
      </c>
      <c r="D187" s="187" t="s">
        <v>147</v>
      </c>
      <c r="E187" s="188" t="s">
        <v>281</v>
      </c>
      <c r="F187" s="189" t="s">
        <v>282</v>
      </c>
      <c r="G187" s="190" t="s">
        <v>130</v>
      </c>
      <c r="H187" s="191">
        <v>6.864</v>
      </c>
      <c r="I187" s="192"/>
      <c r="J187" s="193">
        <f>ROUND(I187*H187,2)</f>
        <v>0</v>
      </c>
      <c r="K187" s="189" t="s">
        <v>131</v>
      </c>
      <c r="L187" s="194"/>
      <c r="M187" s="195" t="s">
        <v>1</v>
      </c>
      <c r="N187" s="196" t="s">
        <v>41</v>
      </c>
      <c r="O187" s="74"/>
      <c r="P187" s="174">
        <f>O187*H187</f>
        <v>0</v>
      </c>
      <c r="Q187" s="174">
        <v>0.0129</v>
      </c>
      <c r="R187" s="174">
        <f>Q187*H187</f>
        <v>0.0885456</v>
      </c>
      <c r="S187" s="174">
        <v>0</v>
      </c>
      <c r="T187" s="175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76" t="s">
        <v>229</v>
      </c>
      <c r="AT187" s="176" t="s">
        <v>147</v>
      </c>
      <c r="AU187" s="176" t="s">
        <v>86</v>
      </c>
      <c r="AY187" s="16" t="s">
        <v>124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6" t="s">
        <v>84</v>
      </c>
      <c r="BK187" s="177">
        <f>ROUND(I187*H187,2)</f>
        <v>0</v>
      </c>
      <c r="BL187" s="16" t="s">
        <v>209</v>
      </c>
      <c r="BM187" s="176" t="s">
        <v>283</v>
      </c>
    </row>
    <row r="188" spans="1:51" s="13" customFormat="1" ht="12">
      <c r="A188" s="13"/>
      <c r="B188" s="178"/>
      <c r="C188" s="13"/>
      <c r="D188" s="179" t="s">
        <v>134</v>
      </c>
      <c r="E188" s="13"/>
      <c r="F188" s="181" t="s">
        <v>284</v>
      </c>
      <c r="G188" s="13"/>
      <c r="H188" s="182">
        <v>6.864</v>
      </c>
      <c r="I188" s="183"/>
      <c r="J188" s="13"/>
      <c r="K188" s="13"/>
      <c r="L188" s="178"/>
      <c r="M188" s="184"/>
      <c r="N188" s="185"/>
      <c r="O188" s="185"/>
      <c r="P188" s="185"/>
      <c r="Q188" s="185"/>
      <c r="R188" s="185"/>
      <c r="S188" s="185"/>
      <c r="T188" s="18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0" t="s">
        <v>134</v>
      </c>
      <c r="AU188" s="180" t="s">
        <v>86</v>
      </c>
      <c r="AV188" s="13" t="s">
        <v>86</v>
      </c>
      <c r="AW188" s="13" t="s">
        <v>3</v>
      </c>
      <c r="AX188" s="13" t="s">
        <v>84</v>
      </c>
      <c r="AY188" s="180" t="s">
        <v>124</v>
      </c>
    </row>
    <row r="189" spans="1:65" s="2" customFormat="1" ht="24.15" customHeight="1">
      <c r="A189" s="35"/>
      <c r="B189" s="164"/>
      <c r="C189" s="165" t="s">
        <v>229</v>
      </c>
      <c r="D189" s="165" t="s">
        <v>127</v>
      </c>
      <c r="E189" s="166" t="s">
        <v>285</v>
      </c>
      <c r="F189" s="167" t="s">
        <v>286</v>
      </c>
      <c r="G189" s="168" t="s">
        <v>182</v>
      </c>
      <c r="H189" s="169">
        <v>0.121</v>
      </c>
      <c r="I189" s="170"/>
      <c r="J189" s="171">
        <f>ROUND(I189*H189,2)</f>
        <v>0</v>
      </c>
      <c r="K189" s="167" t="s">
        <v>131</v>
      </c>
      <c r="L189" s="36"/>
      <c r="M189" s="172" t="s">
        <v>1</v>
      </c>
      <c r="N189" s="173" t="s">
        <v>41</v>
      </c>
      <c r="O189" s="74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76" t="s">
        <v>209</v>
      </c>
      <c r="AT189" s="176" t="s">
        <v>127</v>
      </c>
      <c r="AU189" s="176" t="s">
        <v>86</v>
      </c>
      <c r="AY189" s="16" t="s">
        <v>124</v>
      </c>
      <c r="BE189" s="177">
        <f>IF(N189="základní",J189,0)</f>
        <v>0</v>
      </c>
      <c r="BF189" s="177">
        <f>IF(N189="snížená",J189,0)</f>
        <v>0</v>
      </c>
      <c r="BG189" s="177">
        <f>IF(N189="zákl. přenesená",J189,0)</f>
        <v>0</v>
      </c>
      <c r="BH189" s="177">
        <f>IF(N189="sníž. přenesená",J189,0)</f>
        <v>0</v>
      </c>
      <c r="BI189" s="177">
        <f>IF(N189="nulová",J189,0)</f>
        <v>0</v>
      </c>
      <c r="BJ189" s="16" t="s">
        <v>84</v>
      </c>
      <c r="BK189" s="177">
        <f>ROUND(I189*H189,2)</f>
        <v>0</v>
      </c>
      <c r="BL189" s="16" t="s">
        <v>209</v>
      </c>
      <c r="BM189" s="176" t="s">
        <v>287</v>
      </c>
    </row>
    <row r="190" spans="1:63" s="12" customFormat="1" ht="22.8" customHeight="1">
      <c r="A190" s="12"/>
      <c r="B190" s="151"/>
      <c r="C190" s="12"/>
      <c r="D190" s="152" t="s">
        <v>75</v>
      </c>
      <c r="E190" s="162" t="s">
        <v>288</v>
      </c>
      <c r="F190" s="162" t="s">
        <v>289</v>
      </c>
      <c r="G190" s="12"/>
      <c r="H190" s="12"/>
      <c r="I190" s="154"/>
      <c r="J190" s="163">
        <f>BK190</f>
        <v>0</v>
      </c>
      <c r="K190" s="12"/>
      <c r="L190" s="151"/>
      <c r="M190" s="156"/>
      <c r="N190" s="157"/>
      <c r="O190" s="157"/>
      <c r="P190" s="158">
        <f>SUM(P191:P194)</f>
        <v>0</v>
      </c>
      <c r="Q190" s="157"/>
      <c r="R190" s="158">
        <f>SUM(R191:R194)</f>
        <v>0.0453376</v>
      </c>
      <c r="S190" s="157"/>
      <c r="T190" s="159">
        <f>SUM(T191:T194)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152" t="s">
        <v>86</v>
      </c>
      <c r="AT190" s="160" t="s">
        <v>75</v>
      </c>
      <c r="AU190" s="160" t="s">
        <v>84</v>
      </c>
      <c r="AY190" s="152" t="s">
        <v>124</v>
      </c>
      <c r="BK190" s="161">
        <f>SUM(BK191:BK194)</f>
        <v>0</v>
      </c>
    </row>
    <row r="191" spans="1:65" s="2" customFormat="1" ht="33" customHeight="1">
      <c r="A191" s="35"/>
      <c r="B191" s="164"/>
      <c r="C191" s="165" t="s">
        <v>290</v>
      </c>
      <c r="D191" s="165" t="s">
        <v>127</v>
      </c>
      <c r="E191" s="166" t="s">
        <v>291</v>
      </c>
      <c r="F191" s="167" t="s">
        <v>292</v>
      </c>
      <c r="G191" s="168" t="s">
        <v>130</v>
      </c>
      <c r="H191" s="169">
        <v>98.56</v>
      </c>
      <c r="I191" s="170"/>
      <c r="J191" s="171">
        <f>ROUND(I191*H191,2)</f>
        <v>0</v>
      </c>
      <c r="K191" s="167" t="s">
        <v>131</v>
      </c>
      <c r="L191" s="36"/>
      <c r="M191" s="172" t="s">
        <v>1</v>
      </c>
      <c r="N191" s="173" t="s">
        <v>41</v>
      </c>
      <c r="O191" s="74"/>
      <c r="P191" s="174">
        <f>O191*H191</f>
        <v>0</v>
      </c>
      <c r="Q191" s="174">
        <v>0.0002</v>
      </c>
      <c r="R191" s="174">
        <f>Q191*H191</f>
        <v>0.019712</v>
      </c>
      <c r="S191" s="174">
        <v>0</v>
      </c>
      <c r="T191" s="175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76" t="s">
        <v>209</v>
      </c>
      <c r="AT191" s="176" t="s">
        <v>127</v>
      </c>
      <c r="AU191" s="176" t="s">
        <v>86</v>
      </c>
      <c r="AY191" s="16" t="s">
        <v>124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6" t="s">
        <v>84</v>
      </c>
      <c r="BK191" s="177">
        <f>ROUND(I191*H191,2)</f>
        <v>0</v>
      </c>
      <c r="BL191" s="16" t="s">
        <v>209</v>
      </c>
      <c r="BM191" s="176" t="s">
        <v>293</v>
      </c>
    </row>
    <row r="192" spans="1:65" s="2" customFormat="1" ht="33" customHeight="1">
      <c r="A192" s="35"/>
      <c r="B192" s="164"/>
      <c r="C192" s="165" t="s">
        <v>294</v>
      </c>
      <c r="D192" s="165" t="s">
        <v>127</v>
      </c>
      <c r="E192" s="166" t="s">
        <v>295</v>
      </c>
      <c r="F192" s="167" t="s">
        <v>296</v>
      </c>
      <c r="G192" s="168" t="s">
        <v>130</v>
      </c>
      <c r="H192" s="169">
        <v>98.56</v>
      </c>
      <c r="I192" s="170"/>
      <c r="J192" s="171">
        <f>ROUND(I192*H192,2)</f>
        <v>0</v>
      </c>
      <c r="K192" s="167" t="s">
        <v>131</v>
      </c>
      <c r="L192" s="36"/>
      <c r="M192" s="172" t="s">
        <v>1</v>
      </c>
      <c r="N192" s="173" t="s">
        <v>41</v>
      </c>
      <c r="O192" s="74"/>
      <c r="P192" s="174">
        <f>O192*H192</f>
        <v>0</v>
      </c>
      <c r="Q192" s="174">
        <v>0.00026</v>
      </c>
      <c r="R192" s="174">
        <f>Q192*H192</f>
        <v>0.0256256</v>
      </c>
      <c r="S192" s="174">
        <v>0</v>
      </c>
      <c r="T192" s="17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76" t="s">
        <v>209</v>
      </c>
      <c r="AT192" s="176" t="s">
        <v>127</v>
      </c>
      <c r="AU192" s="176" t="s">
        <v>86</v>
      </c>
      <c r="AY192" s="16" t="s">
        <v>124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6" t="s">
        <v>84</v>
      </c>
      <c r="BK192" s="177">
        <f>ROUND(I192*H192,2)</f>
        <v>0</v>
      </c>
      <c r="BL192" s="16" t="s">
        <v>209</v>
      </c>
      <c r="BM192" s="176" t="s">
        <v>297</v>
      </c>
    </row>
    <row r="193" spans="1:51" s="13" customFormat="1" ht="12">
      <c r="A193" s="13"/>
      <c r="B193" s="178"/>
      <c r="C193" s="13"/>
      <c r="D193" s="179" t="s">
        <v>134</v>
      </c>
      <c r="E193" s="180" t="s">
        <v>1</v>
      </c>
      <c r="F193" s="181" t="s">
        <v>298</v>
      </c>
      <c r="G193" s="13"/>
      <c r="H193" s="182">
        <v>98.56</v>
      </c>
      <c r="I193" s="183"/>
      <c r="J193" s="13"/>
      <c r="K193" s="13"/>
      <c r="L193" s="178"/>
      <c r="M193" s="184"/>
      <c r="N193" s="185"/>
      <c r="O193" s="185"/>
      <c r="P193" s="185"/>
      <c r="Q193" s="185"/>
      <c r="R193" s="185"/>
      <c r="S193" s="185"/>
      <c r="T193" s="18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0" t="s">
        <v>134</v>
      </c>
      <c r="AU193" s="180" t="s">
        <v>86</v>
      </c>
      <c r="AV193" s="13" t="s">
        <v>86</v>
      </c>
      <c r="AW193" s="13" t="s">
        <v>32</v>
      </c>
      <c r="AX193" s="13" t="s">
        <v>84</v>
      </c>
      <c r="AY193" s="180" t="s">
        <v>124</v>
      </c>
    </row>
    <row r="194" spans="1:65" s="2" customFormat="1" ht="24.15" customHeight="1">
      <c r="A194" s="35"/>
      <c r="B194" s="164"/>
      <c r="C194" s="165" t="s">
        <v>299</v>
      </c>
      <c r="D194" s="165" t="s">
        <v>127</v>
      </c>
      <c r="E194" s="166" t="s">
        <v>300</v>
      </c>
      <c r="F194" s="167" t="s">
        <v>301</v>
      </c>
      <c r="G194" s="168" t="s">
        <v>130</v>
      </c>
      <c r="H194" s="169">
        <v>98.56</v>
      </c>
      <c r="I194" s="170"/>
      <c r="J194" s="171">
        <f>ROUND(I194*H194,2)</f>
        <v>0</v>
      </c>
      <c r="K194" s="167" t="s">
        <v>131</v>
      </c>
      <c r="L194" s="36"/>
      <c r="M194" s="172" t="s">
        <v>1</v>
      </c>
      <c r="N194" s="173" t="s">
        <v>41</v>
      </c>
      <c r="O194" s="74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76" t="s">
        <v>209</v>
      </c>
      <c r="AT194" s="176" t="s">
        <v>127</v>
      </c>
      <c r="AU194" s="176" t="s">
        <v>86</v>
      </c>
      <c r="AY194" s="16" t="s">
        <v>124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6" t="s">
        <v>84</v>
      </c>
      <c r="BK194" s="177">
        <f>ROUND(I194*H194,2)</f>
        <v>0</v>
      </c>
      <c r="BL194" s="16" t="s">
        <v>209</v>
      </c>
      <c r="BM194" s="176" t="s">
        <v>302</v>
      </c>
    </row>
    <row r="195" spans="1:63" s="12" customFormat="1" ht="25.9" customHeight="1">
      <c r="A195" s="12"/>
      <c r="B195" s="151"/>
      <c r="C195" s="12"/>
      <c r="D195" s="152" t="s">
        <v>75</v>
      </c>
      <c r="E195" s="153" t="s">
        <v>303</v>
      </c>
      <c r="F195" s="153" t="s">
        <v>304</v>
      </c>
      <c r="G195" s="12"/>
      <c r="H195" s="12"/>
      <c r="I195" s="154"/>
      <c r="J195" s="155">
        <f>BK195</f>
        <v>0</v>
      </c>
      <c r="K195" s="12"/>
      <c r="L195" s="151"/>
      <c r="M195" s="156"/>
      <c r="N195" s="157"/>
      <c r="O195" s="157"/>
      <c r="P195" s="158">
        <f>P196+P200</f>
        <v>0</v>
      </c>
      <c r="Q195" s="157"/>
      <c r="R195" s="158">
        <f>R196+R200</f>
        <v>0</v>
      </c>
      <c r="S195" s="157"/>
      <c r="T195" s="159">
        <f>T196+T200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52" t="s">
        <v>156</v>
      </c>
      <c r="AT195" s="160" t="s">
        <v>75</v>
      </c>
      <c r="AU195" s="160" t="s">
        <v>76</v>
      </c>
      <c r="AY195" s="152" t="s">
        <v>124</v>
      </c>
      <c r="BK195" s="161">
        <f>BK196+BK200</f>
        <v>0</v>
      </c>
    </row>
    <row r="196" spans="1:63" s="12" customFormat="1" ht="22.8" customHeight="1">
      <c r="A196" s="12"/>
      <c r="B196" s="151"/>
      <c r="C196" s="12"/>
      <c r="D196" s="152" t="s">
        <v>75</v>
      </c>
      <c r="E196" s="162" t="s">
        <v>305</v>
      </c>
      <c r="F196" s="162" t="s">
        <v>306</v>
      </c>
      <c r="G196" s="12"/>
      <c r="H196" s="12"/>
      <c r="I196" s="154"/>
      <c r="J196" s="163">
        <f>BK196</f>
        <v>0</v>
      </c>
      <c r="K196" s="12"/>
      <c r="L196" s="151"/>
      <c r="M196" s="156"/>
      <c r="N196" s="157"/>
      <c r="O196" s="157"/>
      <c r="P196" s="158">
        <f>SUM(P197:P199)</f>
        <v>0</v>
      </c>
      <c r="Q196" s="157"/>
      <c r="R196" s="158">
        <f>SUM(R197:R199)</f>
        <v>0</v>
      </c>
      <c r="S196" s="157"/>
      <c r="T196" s="159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2" t="s">
        <v>156</v>
      </c>
      <c r="AT196" s="160" t="s">
        <v>75</v>
      </c>
      <c r="AU196" s="160" t="s">
        <v>84</v>
      </c>
      <c r="AY196" s="152" t="s">
        <v>124</v>
      </c>
      <c r="BK196" s="161">
        <f>SUM(BK197:BK199)</f>
        <v>0</v>
      </c>
    </row>
    <row r="197" spans="1:65" s="2" customFormat="1" ht="16.5" customHeight="1">
      <c r="A197" s="35"/>
      <c r="B197" s="164"/>
      <c r="C197" s="165" t="s">
        <v>307</v>
      </c>
      <c r="D197" s="165" t="s">
        <v>127</v>
      </c>
      <c r="E197" s="166" t="s">
        <v>308</v>
      </c>
      <c r="F197" s="167" t="s">
        <v>309</v>
      </c>
      <c r="G197" s="168" t="s">
        <v>310</v>
      </c>
      <c r="H197" s="169">
        <v>1</v>
      </c>
      <c r="I197" s="170"/>
      <c r="J197" s="171">
        <f>ROUND(I197*H197,2)</f>
        <v>0</v>
      </c>
      <c r="K197" s="167" t="s">
        <v>131</v>
      </c>
      <c r="L197" s="36"/>
      <c r="M197" s="172" t="s">
        <v>1</v>
      </c>
      <c r="N197" s="173" t="s">
        <v>41</v>
      </c>
      <c r="O197" s="74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76" t="s">
        <v>311</v>
      </c>
      <c r="AT197" s="176" t="s">
        <v>127</v>
      </c>
      <c r="AU197" s="176" t="s">
        <v>86</v>
      </c>
      <c r="AY197" s="16" t="s">
        <v>124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6" t="s">
        <v>84</v>
      </c>
      <c r="BK197" s="177">
        <f>ROUND(I197*H197,2)</f>
        <v>0</v>
      </c>
      <c r="BL197" s="16" t="s">
        <v>311</v>
      </c>
      <c r="BM197" s="176" t="s">
        <v>312</v>
      </c>
    </row>
    <row r="198" spans="1:47" s="2" customFormat="1" ht="12">
      <c r="A198" s="35"/>
      <c r="B198" s="36"/>
      <c r="C198" s="35"/>
      <c r="D198" s="179" t="s">
        <v>313</v>
      </c>
      <c r="E198" s="35"/>
      <c r="F198" s="197" t="s">
        <v>314</v>
      </c>
      <c r="G198" s="35"/>
      <c r="H198" s="35"/>
      <c r="I198" s="198"/>
      <c r="J198" s="35"/>
      <c r="K198" s="35"/>
      <c r="L198" s="36"/>
      <c r="M198" s="199"/>
      <c r="N198" s="200"/>
      <c r="O198" s="74"/>
      <c r="P198" s="74"/>
      <c r="Q198" s="74"/>
      <c r="R198" s="74"/>
      <c r="S198" s="74"/>
      <c r="T198" s="7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6" t="s">
        <v>313</v>
      </c>
      <c r="AU198" s="16" t="s">
        <v>86</v>
      </c>
    </row>
    <row r="199" spans="1:65" s="2" customFormat="1" ht="16.5" customHeight="1">
      <c r="A199" s="35"/>
      <c r="B199" s="164"/>
      <c r="C199" s="165" t="s">
        <v>315</v>
      </c>
      <c r="D199" s="165" t="s">
        <v>127</v>
      </c>
      <c r="E199" s="166" t="s">
        <v>316</v>
      </c>
      <c r="F199" s="167" t="s">
        <v>317</v>
      </c>
      <c r="G199" s="168" t="s">
        <v>310</v>
      </c>
      <c r="H199" s="169">
        <v>1</v>
      </c>
      <c r="I199" s="170"/>
      <c r="J199" s="171">
        <f>ROUND(I199*H199,2)</f>
        <v>0</v>
      </c>
      <c r="K199" s="167" t="s">
        <v>131</v>
      </c>
      <c r="L199" s="36"/>
      <c r="M199" s="172" t="s">
        <v>1</v>
      </c>
      <c r="N199" s="173" t="s">
        <v>41</v>
      </c>
      <c r="O199" s="74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76" t="s">
        <v>311</v>
      </c>
      <c r="AT199" s="176" t="s">
        <v>127</v>
      </c>
      <c r="AU199" s="176" t="s">
        <v>86</v>
      </c>
      <c r="AY199" s="16" t="s">
        <v>124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6" t="s">
        <v>84</v>
      </c>
      <c r="BK199" s="177">
        <f>ROUND(I199*H199,2)</f>
        <v>0</v>
      </c>
      <c r="BL199" s="16" t="s">
        <v>311</v>
      </c>
      <c r="BM199" s="176" t="s">
        <v>318</v>
      </c>
    </row>
    <row r="200" spans="1:63" s="12" customFormat="1" ht="22.8" customHeight="1">
      <c r="A200" s="12"/>
      <c r="B200" s="151"/>
      <c r="C200" s="12"/>
      <c r="D200" s="152" t="s">
        <v>75</v>
      </c>
      <c r="E200" s="162" t="s">
        <v>319</v>
      </c>
      <c r="F200" s="162" t="s">
        <v>320</v>
      </c>
      <c r="G200" s="12"/>
      <c r="H200" s="12"/>
      <c r="I200" s="154"/>
      <c r="J200" s="163">
        <f>BK200</f>
        <v>0</v>
      </c>
      <c r="K200" s="12"/>
      <c r="L200" s="151"/>
      <c r="M200" s="156"/>
      <c r="N200" s="157"/>
      <c r="O200" s="157"/>
      <c r="P200" s="158">
        <f>SUM(P201:P203)</f>
        <v>0</v>
      </c>
      <c r="Q200" s="157"/>
      <c r="R200" s="158">
        <f>SUM(R201:R203)</f>
        <v>0</v>
      </c>
      <c r="S200" s="157"/>
      <c r="T200" s="159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52" t="s">
        <v>156</v>
      </c>
      <c r="AT200" s="160" t="s">
        <v>75</v>
      </c>
      <c r="AU200" s="160" t="s">
        <v>84</v>
      </c>
      <c r="AY200" s="152" t="s">
        <v>124</v>
      </c>
      <c r="BK200" s="161">
        <f>SUM(BK201:BK203)</f>
        <v>0</v>
      </c>
    </row>
    <row r="201" spans="1:65" s="2" customFormat="1" ht="16.5" customHeight="1">
      <c r="A201" s="35"/>
      <c r="B201" s="164"/>
      <c r="C201" s="165" t="s">
        <v>321</v>
      </c>
      <c r="D201" s="165" t="s">
        <v>127</v>
      </c>
      <c r="E201" s="166" t="s">
        <v>322</v>
      </c>
      <c r="F201" s="167" t="s">
        <v>323</v>
      </c>
      <c r="G201" s="168" t="s">
        <v>310</v>
      </c>
      <c r="H201" s="169">
        <v>1</v>
      </c>
      <c r="I201" s="170"/>
      <c r="J201" s="171">
        <f>ROUND(I201*H201,2)</f>
        <v>0</v>
      </c>
      <c r="K201" s="167" t="s">
        <v>131</v>
      </c>
      <c r="L201" s="36"/>
      <c r="M201" s="172" t="s">
        <v>1</v>
      </c>
      <c r="N201" s="173" t="s">
        <v>41</v>
      </c>
      <c r="O201" s="74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76" t="s">
        <v>311</v>
      </c>
      <c r="AT201" s="176" t="s">
        <v>127</v>
      </c>
      <c r="AU201" s="176" t="s">
        <v>86</v>
      </c>
      <c r="AY201" s="16" t="s">
        <v>124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6" t="s">
        <v>84</v>
      </c>
      <c r="BK201" s="177">
        <f>ROUND(I201*H201,2)</f>
        <v>0</v>
      </c>
      <c r="BL201" s="16" t="s">
        <v>311</v>
      </c>
      <c r="BM201" s="176" t="s">
        <v>324</v>
      </c>
    </row>
    <row r="202" spans="1:65" s="2" customFormat="1" ht="16.5" customHeight="1">
      <c r="A202" s="35"/>
      <c r="B202" s="164"/>
      <c r="C202" s="165" t="s">
        <v>325</v>
      </c>
      <c r="D202" s="165" t="s">
        <v>127</v>
      </c>
      <c r="E202" s="166" t="s">
        <v>326</v>
      </c>
      <c r="F202" s="167" t="s">
        <v>327</v>
      </c>
      <c r="G202" s="168" t="s">
        <v>310</v>
      </c>
      <c r="H202" s="169">
        <v>1</v>
      </c>
      <c r="I202" s="170"/>
      <c r="J202" s="171">
        <f>ROUND(I202*H202,2)</f>
        <v>0</v>
      </c>
      <c r="K202" s="167" t="s">
        <v>131</v>
      </c>
      <c r="L202" s="36"/>
      <c r="M202" s="172" t="s">
        <v>1</v>
      </c>
      <c r="N202" s="173" t="s">
        <v>41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311</v>
      </c>
      <c r="AT202" s="176" t="s">
        <v>127</v>
      </c>
      <c r="AU202" s="176" t="s">
        <v>86</v>
      </c>
      <c r="AY202" s="16" t="s">
        <v>124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84</v>
      </c>
      <c r="BK202" s="177">
        <f>ROUND(I202*H202,2)</f>
        <v>0</v>
      </c>
      <c r="BL202" s="16" t="s">
        <v>311</v>
      </c>
      <c r="BM202" s="176" t="s">
        <v>328</v>
      </c>
    </row>
    <row r="203" spans="1:47" s="2" customFormat="1" ht="12">
      <c r="A203" s="35"/>
      <c r="B203" s="36"/>
      <c r="C203" s="35"/>
      <c r="D203" s="179" t="s">
        <v>313</v>
      </c>
      <c r="E203" s="35"/>
      <c r="F203" s="197" t="s">
        <v>329</v>
      </c>
      <c r="G203" s="35"/>
      <c r="H203" s="35"/>
      <c r="I203" s="198"/>
      <c r="J203" s="35"/>
      <c r="K203" s="35"/>
      <c r="L203" s="36"/>
      <c r="M203" s="201"/>
      <c r="N203" s="202"/>
      <c r="O203" s="203"/>
      <c r="P203" s="203"/>
      <c r="Q203" s="203"/>
      <c r="R203" s="203"/>
      <c r="S203" s="203"/>
      <c r="T203" s="204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6" t="s">
        <v>313</v>
      </c>
      <c r="AU203" s="16" t="s">
        <v>86</v>
      </c>
    </row>
    <row r="204" spans="1:31" s="2" customFormat="1" ht="6.95" customHeight="1">
      <c r="A204" s="35"/>
      <c r="B204" s="57"/>
      <c r="C204" s="58"/>
      <c r="D204" s="58"/>
      <c r="E204" s="58"/>
      <c r="F204" s="58"/>
      <c r="G204" s="58"/>
      <c r="H204" s="58"/>
      <c r="I204" s="58"/>
      <c r="J204" s="58"/>
      <c r="K204" s="58"/>
      <c r="L204" s="36"/>
      <c r="M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</row>
  </sheetData>
  <autoFilter ref="C129:K20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JITKA-PC\Jitka</dc:creator>
  <cp:keywords/>
  <dc:description/>
  <cp:lastModifiedBy>JITKA-PC\Jitka</cp:lastModifiedBy>
  <dcterms:created xsi:type="dcterms:W3CDTF">2023-05-10T12:15:27Z</dcterms:created>
  <dcterms:modified xsi:type="dcterms:W3CDTF">2023-05-10T12:15:41Z</dcterms:modified>
  <cp:category/>
  <cp:version/>
  <cp:contentType/>
  <cp:contentStatus/>
</cp:coreProperties>
</file>