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stavební" sheetId="2" r:id="rId2"/>
  </sheets>
  <definedNames>
    <definedName name="_xlnm.Print_Area" localSheetId="0">'Rekapitulace stavby'!$D$4:$AO$76,'Rekapitulace stavby'!$C$82:$AQ$96</definedName>
    <definedName name="_xlnm._FilterDatabase" localSheetId="1" hidden="1">'SO 01 - stavební'!$C$122:$K$254</definedName>
    <definedName name="_xlnm.Print_Area" localSheetId="1">'SO 01 - stavební'!$C$110:$J$254</definedName>
    <definedName name="_xlnm.Print_Titles" localSheetId="0">'Rekapitulace stavby'!$92:$92</definedName>
    <definedName name="_xlnm.Print_Titles" localSheetId="1">'SO 01 - stavební'!$122:$122</definedName>
  </definedNames>
  <calcPr fullCalcOnLoad="1"/>
</workbook>
</file>

<file path=xl/sharedStrings.xml><?xml version="1.0" encoding="utf-8"?>
<sst xmlns="http://schemas.openxmlformats.org/spreadsheetml/2006/main" count="1392" uniqueCount="403">
  <si>
    <t>Export Komplet</t>
  </si>
  <si>
    <t/>
  </si>
  <si>
    <t>2.0</t>
  </si>
  <si>
    <t>ZAMOK</t>
  </si>
  <si>
    <t>False</t>
  </si>
  <si>
    <t>{60ca688b-3bbf-406d-b398-cf5ba3a31395}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</si>
  <si>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</si>
  <si>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</si>
  <si>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</si>
  <si>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</si>
  <si>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</si>
  <si>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</si>
  <si>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</si>
  <si>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</si>
  <si>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</si>
  <si>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</si>
  <si>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</si>
  <si>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Trafostanice a přípojka VN pro „Galerii Klenová</t>
  </si>
  <si>
    <t>KSO:</t>
  </si>
  <si>
    <t>CC-CZ:</t>
  </si>
  <si>
    <t>Místo:</t>
  </si>
  <si>
    <t>Klenová</t>
  </si>
  <si>
    <t>Datum:</t>
  </si>
  <si>
    <t>12. 5. 2023</t>
  </si>
  <si>
    <t>Zadavatel:</t>
  </si>
  <si>
    <t>IČ:</t>
  </si>
  <si>
    <t>Galerie Klatovy/Klenová, Klenová č.p. 1, 340 21 Kl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</si>
  <si>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</si>
  <si>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</si>
  <si>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</si>
  <si>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</si>
  <si>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</si>
  <si>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</si>
  <si>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</si>
  <si>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</si>
  <si>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</si>
  <si>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</si>
  <si>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</si>
  <si>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</si>
  <si>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</si>
  <si>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</si>
  <si>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</si>
  <si>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</si>
  <si>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</si>
  <si>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</si>
  <si>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</si>
  <si>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</si>
  <si>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</si>
  <si>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</si>
  <si>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</si>
  <si>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</si>
  <si>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</si>
  <si>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</si>
  <si>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</si>
  <si>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</si>
  <si>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</si>
  <si>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</si>
  <si>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</si>
  <si>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</si>
  <si>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</si>
  <si>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</si>
  <si>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</si>
  <si>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</si>
  <si>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</si>
  <si>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</si>
  <si>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</si>
  <si>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</si>
  <si>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</si>
  <si>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</si>
  <si>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</si>
  <si>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</si>
  <si>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</si>
  <si>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</si>
  <si>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</si>
  <si>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</si>
  <si>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</si>
  <si>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</si>
  <si>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</si>
  <si>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</si>
  <si>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</si>
  <si>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</si>
  <si>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</t>
  </si>
  <si>
    <t>STA</t>
  </si>
  <si>
    <t>1</t>
  </si>
  <si>
    <t>{b58e9064-5b0a-4690-a6ac-ab1ef2000110}</t>
  </si>
  <si>
    <t>2</t>
  </si>
  <si>
    <t>KRYCÍ LIST SOUPISU PRACÍ</t>
  </si>
  <si>
    <t>Objekt:</t>
  </si>
  <si>
    <t>SO 01 - stavební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</si>
  <si>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</si>
  <si>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</si>
  <si>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</si>
  <si>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</si>
  <si>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</si>
  <si>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</si>
  <si>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</si>
  <si>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</si>
  <si>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</si>
  <si>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</si>
  <si>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</si>
  <si>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</si>
  <si>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</si>
  <si>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</si>
  <si>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</si>
  <si>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</si>
  <si>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</si>
  <si>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</si>
  <si>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</si>
  <si>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</si>
  <si>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</si>
  <si>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</si>
  <si>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</si>
  <si>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</si>
  <si>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</si>
  <si>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</si>
  <si>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</si>
  <si>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</si>
  <si>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</si>
  <si>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</si>
  <si>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162751117</t>
  </si>
  <si>
    <t>Vodorovné přemístění přes 9 000 do 10000 m výkopku/sypaniny z horniny třídy těžitelnosti I skupiny 1 až 3</t>
  </si>
  <si>
    <t>m3</t>
  </si>
  <si>
    <t>4</t>
  </si>
  <si>
    <t>1572353598</t>
  </si>
  <si>
    <t>PP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</si>
  <si>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</si>
  <si>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VV</t>
  </si>
  <si>
    <t xml:space="preserve">8 </t>
  </si>
  <si>
    <t>162751119</t>
  </si>
  <si>
    <t>Příplatek k vodorovnému přemístění výkopku/sypaniny z horniny třídy těžitelnosti I skupiny 1 až 3 ZKD 1000 m přes 10000 m</t>
  </si>
  <si>
    <t>-1296162552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</si>
  <si>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</si>
  <si>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8*30 'Přepočtené koeficientem množství</t>
  </si>
  <si>
    <t>3</t>
  </si>
  <si>
    <t>167151101</t>
  </si>
  <si>
    <t>Nakládání výkopku z hornin třídy těžitelnosti I skupiny 1 až 3 do 100 m3</t>
  </si>
  <si>
    <t>-630891453</t>
  </si>
  <si>
    <t>Nakládání, skládání a překládání neulehlého výkopku nebo sypaniny strojně nakládání, množství do 100 m3, z horniny třídy těžitelnosti I, skupiny 1 až 3</t>
  </si>
  <si>
    <t>167151121</t>
  </si>
  <si>
    <t>Skládání nebo překládání výkopku z horniny třídy těžitelnosti I skupiny 1 až 3</t>
  </si>
  <si>
    <t>-1869948103</t>
  </si>
  <si>
    <t>Nakládání, skládání a překládání neulehlého výkopku nebo sypaniny strojně skládání nebo překládání, z hornin třídy těžitelnosti I, skupiny 1 až 3</t>
  </si>
  <si>
    <t>5</t>
  </si>
  <si>
    <t>171201231</t>
  </si>
  <si>
    <t>Poplatek za uložení zeminy a kamení na recyklační skládce (skládkovné) kód odpadu 17 05 04</t>
  </si>
  <si>
    <t>t</t>
  </si>
  <si>
    <t>1407079042</t>
  </si>
  <si>
    <t>Poplatek za uložení stavebního odpadu na recyklační skládce (skládkovné) zeminy a kamení zatříděného do Katalogu odpadů pod kódem 17 05 04</t>
  </si>
  <si>
    <t>P</t>
  </si>
  <si>
    <t>Poznámka k položce:
skládka Zavlekov</t>
  </si>
  <si>
    <t>8 "m3"*1,6</t>
  </si>
  <si>
    <t>PSV</t>
  </si>
  <si>
    <t>Práce a dodávky PSV</t>
  </si>
  <si>
    <t>741</t>
  </si>
  <si>
    <t>Elektroinstalace - silnoproud</t>
  </si>
  <si>
    <t>6</t>
  </si>
  <si>
    <t>74113635R1</t>
  </si>
  <si>
    <t>Provedení nátěrové izolace uzemnění a spojů</t>
  </si>
  <si>
    <t>kus</t>
  </si>
  <si>
    <t>16</t>
  </si>
  <si>
    <t>-2058690077</t>
  </si>
  <si>
    <t>7</t>
  </si>
  <si>
    <t>M</t>
  </si>
  <si>
    <t>167314R1</t>
  </si>
  <si>
    <t xml:space="preserve">GUMOASFALTOVA HYDROIZOLACE 1KG </t>
  </si>
  <si>
    <t>256</t>
  </si>
  <si>
    <t>64</t>
  </si>
  <si>
    <t>738175456</t>
  </si>
  <si>
    <t>8</t>
  </si>
  <si>
    <t>741410022</t>
  </si>
  <si>
    <t>Montáž vodič uzemňovací pásek průřezu do 120 mm2 v průmyslové výstavbě v zemi</t>
  </si>
  <si>
    <t>m</t>
  </si>
  <si>
    <t>-176775220</t>
  </si>
  <si>
    <t>Montáž uzemňovacího vedení s upevněním, propojením a připojením pomocí svorek v zemi s izolací spojů pásku průřezu do 120 mm2 v průmyslové výstavbě</t>
  </si>
  <si>
    <t>9</t>
  </si>
  <si>
    <t>35442062</t>
  </si>
  <si>
    <t>pás zemnící 30x4mm FeZn</t>
  </si>
  <si>
    <t>kg</t>
  </si>
  <si>
    <t>32</t>
  </si>
  <si>
    <t>87256262</t>
  </si>
  <si>
    <t>10</t>
  </si>
  <si>
    <t>7411100R1</t>
  </si>
  <si>
    <t>Montáž trubka plastová tuhá D přes 35 mm uložená pevně vč. držáků</t>
  </si>
  <si>
    <t>-120613093</t>
  </si>
  <si>
    <t>11</t>
  </si>
  <si>
    <t>34571097</t>
  </si>
  <si>
    <t>trubka elektroinstalační tuhá svodná z PVC D 58,4/63mm, pevně uložená</t>
  </si>
  <si>
    <t>-1541891146</t>
  </si>
  <si>
    <t>trubka elektroinstalační tuhá z PVC D 58,4/63mm</t>
  </si>
  <si>
    <t>12</t>
  </si>
  <si>
    <t>741440031</t>
  </si>
  <si>
    <t>Montáž tyč zemnicí dl do 2 m</t>
  </si>
  <si>
    <t>2076835315</t>
  </si>
  <si>
    <t>Montáž zemnicích desek a tyčí s připojením na svodové nebo uzemňovací vedení bez příslušenství tyčí, délky do 2 m</t>
  </si>
  <si>
    <t>13</t>
  </si>
  <si>
    <t>35442127</t>
  </si>
  <si>
    <t>tyč zemnící 1,5 m FeZn se svorkou</t>
  </si>
  <si>
    <t>553573959</t>
  </si>
  <si>
    <t>14</t>
  </si>
  <si>
    <t>998741201</t>
  </si>
  <si>
    <t>Přesun hmot procentní pro silnoproud v objektech v do 6 m</t>
  </si>
  <si>
    <t>%</t>
  </si>
  <si>
    <t>514272343</t>
  </si>
  <si>
    <t>Přesun hmot pro silnoproud stanovený procentní sazbou (%) z ceny vodorovná dopravní vzdálenost do 50 m v objektech výšky do 6 m</t>
  </si>
  <si>
    <t>998741293</t>
  </si>
  <si>
    <t>Příplatek k přesunu hmot procentní 741 za zvětšený přesun do 500 m</t>
  </si>
  <si>
    <t>-1822928217</t>
  </si>
  <si>
    <t>Přesun hmot pro silnoproud stanovený procentní sazbou (%) z ceny Příplatek k cenám za zvětšený přesun přes vymezenou největší dopravní vzdálenost do 500 m</t>
  </si>
  <si>
    <t>Práce a dodávky M</t>
  </si>
  <si>
    <t>21-M</t>
  </si>
  <si>
    <t>Elektromontáže</t>
  </si>
  <si>
    <t>210050R1</t>
  </si>
  <si>
    <t>Montáž omezovače přepětí vč. zapojení</t>
  </si>
  <si>
    <t>-680391530</t>
  </si>
  <si>
    <t>17</t>
  </si>
  <si>
    <t>RMAT0001</t>
  </si>
  <si>
    <t>omezovač přepětí venkovní II. třídy 22kV, vidič, bez zapojení</t>
  </si>
  <si>
    <t>128</t>
  </si>
  <si>
    <t>-477979026</t>
  </si>
  <si>
    <t>18</t>
  </si>
  <si>
    <t>210172R1</t>
  </si>
  <si>
    <t>Montáž trafostanic kioskových vč. zprovoznění</t>
  </si>
  <si>
    <t>-198999269</t>
  </si>
  <si>
    <t>19</t>
  </si>
  <si>
    <t>194671R1</t>
  </si>
  <si>
    <t>TRAFOSTANICE ELTRAF CTSbb 1x630/1-24 vč. přístrojového vybavení v rozsahu dle PD, nezaměnitelná specifikace na základě požadavků správce rozvodné soustavy</t>
  </si>
  <si>
    <t>280030240</t>
  </si>
  <si>
    <t>20</t>
  </si>
  <si>
    <t>21022R1</t>
  </si>
  <si>
    <t>Hromosvod na trafostanici</t>
  </si>
  <si>
    <t>-690692256</t>
  </si>
  <si>
    <t>21022R2</t>
  </si>
  <si>
    <t>Ochrana přechodu zem-vzduch uzem. pas 30/4 vč. montáže</t>
  </si>
  <si>
    <t>-933668772</t>
  </si>
  <si>
    <t>22</t>
  </si>
  <si>
    <t>210931013</t>
  </si>
  <si>
    <t>Montáž kabelů Al stíněných plných nebo laněných s XLPE izolací nebo bezhalogenových do 35 kV žíla 1x70 mm2 uložených volně (např. AXEKCE)</t>
  </si>
  <si>
    <t>-980566402</t>
  </si>
  <si>
    <t>Montáž kabelů hliníkových vn 22 kV a 35 kV bez ukončení stíněných plných nebo laněných kulatých s izolací ze sítěného polyetylenu nebo bezhalogenových (např. AXEKVCE, AXEKCE) uložených volně, počtu a průřezu žil 1x70 mm2</t>
  </si>
  <si>
    <t>23</t>
  </si>
  <si>
    <t>34116049</t>
  </si>
  <si>
    <t>kabel energetický stíněný s ochranou proti podélnému šíření vody pod pláštěm jádro Al izolace XLPE plášť PE 12,7/22kV (22-AXEKVCE) 1x70/16mm2</t>
  </si>
  <si>
    <t>-1203197997</t>
  </si>
  <si>
    <t>Poznámka k položce:
22-AXEKVCE, průměr kabelu 32,1mm</t>
  </si>
  <si>
    <t>1150*1,15 'Přepočtené koeficientem množství</t>
  </si>
  <si>
    <t>24</t>
  </si>
  <si>
    <t>34571359</t>
  </si>
  <si>
    <t>trubka ohebná koruflex korugovaná (chránička) D 200/176mm, PE</t>
  </si>
  <si>
    <t>-1629536607</t>
  </si>
  <si>
    <t>25</t>
  </si>
  <si>
    <t>7411280R1</t>
  </si>
  <si>
    <t>Příplatek k montáži kabelů za zatažení vodiče a kabelu do chráničky</t>
  </si>
  <si>
    <t>-1111910916</t>
  </si>
  <si>
    <t>26</t>
  </si>
  <si>
    <t>3457181R1</t>
  </si>
  <si>
    <t>koncovka  - ucpávka pro chráničky kabelu D 200mm vč. montáže</t>
  </si>
  <si>
    <t>1195986688</t>
  </si>
  <si>
    <t>27</t>
  </si>
  <si>
    <t>210931033</t>
  </si>
  <si>
    <t>Montáž kabelů Al stíněných plných nebo laněných s XLPE izolací nebo bezhalogenových do 35 kV žíla 1x70 mm2 uložených pevně (např. AXEKCE)</t>
  </si>
  <si>
    <t>-1374956518</t>
  </si>
  <si>
    <t>Montáž kabelů hliníkových vn 22 kV a 35 kV bez ukončení stíněných plných nebo laněných kulatých s izolací ze sítěného polyetylenu nebo bezhalogenových (např. AXEKVCE, AXEKCE) uložených pevně, počtu a průřezu žil 1x70 mm2</t>
  </si>
  <si>
    <t>28</t>
  </si>
  <si>
    <t>34115052</t>
  </si>
  <si>
    <t>kabel energetický stíněný s ochranou proti podélnému šíření vody pod pláštěm jádro Al izolace XLPE plášť PVC 12,7/22kV (22-AXEKVCY) 1x70/16mm2</t>
  </si>
  <si>
    <t>1360444764</t>
  </si>
  <si>
    <t>Poznámka k položce:
22-AXEKVCY, průměr kabelu 33,5mm</t>
  </si>
  <si>
    <t>33*1,15 'Přepočtené koeficientem množství</t>
  </si>
  <si>
    <t>29</t>
  </si>
  <si>
    <t>22011150R1</t>
  </si>
  <si>
    <t>Vyražení hodnoty uzemnění do pásky 30/4</t>
  </si>
  <si>
    <t>753299344</t>
  </si>
  <si>
    <t>30</t>
  </si>
  <si>
    <t>22011150R2</t>
  </si>
  <si>
    <t>Značení uzemnění FeZn 30/4 smršť. trubici</t>
  </si>
  <si>
    <t>1581146753</t>
  </si>
  <si>
    <t>46-M</t>
  </si>
  <si>
    <t>Zemní práce při extr.mont.pracích</t>
  </si>
  <si>
    <t>31</t>
  </si>
  <si>
    <t>460010023</t>
  </si>
  <si>
    <t>Vytyčení trasy vedení kabelového podzemního v terénu volném</t>
  </si>
  <si>
    <t>km</t>
  </si>
  <si>
    <t>1245775901</t>
  </si>
  <si>
    <t>Vytyčení trasy vedení kabelového (podzemního) ve volném terénu</t>
  </si>
  <si>
    <t>460030011</t>
  </si>
  <si>
    <t>Sejmutí drnu při elektromontážích jakékoliv tloušťky</t>
  </si>
  <si>
    <t>m2</t>
  </si>
  <si>
    <t>-957065875</t>
  </si>
  <si>
    <t>Přípravné terénní práce sejmutí drnu včetně nařezání a uložení na hromady na vzdálenost do 50 m nebo naložení na dopravní prostředek jakékoliv tloušťky</t>
  </si>
  <si>
    <t>10+38,50+38,50</t>
  </si>
  <si>
    <t>33</t>
  </si>
  <si>
    <t>460030022</t>
  </si>
  <si>
    <t>Odstranění dřevitého porostu z křovin a stromů měkkého hustého při elektromontážích</t>
  </si>
  <si>
    <t>333443557</t>
  </si>
  <si>
    <t>Přípravné terénní práce odstranění dřevitého porostu z keřů nebo stromků průměru kmenů do 5 cm včetně odstranění kořenů a složení do hromad nebo naložení na dopravní prostředek měkkého hustého</t>
  </si>
  <si>
    <t>34</t>
  </si>
  <si>
    <t>460021121</t>
  </si>
  <si>
    <t>Sejmutí ornice při elektromontážích strojně tl vrstvy do 20 cm</t>
  </si>
  <si>
    <t>-1359644505</t>
  </si>
  <si>
    <t>Sejmutí ornice strojně včetně rozpojení, naložení na dopravní prostředek, přemístění ornice na vzdálenost do 50 m a její složení tl. vrstvy do 20 cm</t>
  </si>
  <si>
    <t>370*0,5</t>
  </si>
  <si>
    <t>35</t>
  </si>
  <si>
    <t>460141111</t>
  </si>
  <si>
    <t>Hloubení nezapažených jam při elektromontážích strojně v hornině tř I skupiny 1 a 2</t>
  </si>
  <si>
    <t>202420107</t>
  </si>
  <si>
    <t>Hloubení nezapažených jam strojně včetně urovnáním dna s přemístěním výkopku do vzdálenosti 3 m od okraje jámy nebo s naložením na dopravní prostředek v hornině třídy těžitelnosti I skupiny 1 a 2</t>
  </si>
  <si>
    <t>36</t>
  </si>
  <si>
    <t>460171321</t>
  </si>
  <si>
    <t>Hloubení kabelových nezapažených rýh strojně š 50 cm hl 120 cm v hornině tř I skupiny 1 a 2</t>
  </si>
  <si>
    <t>-312334044</t>
  </si>
  <si>
    <t>Hloubení nezapažených kabelových rýh strojně včetně urovnání dna s přemístěním výkopku do vzdálenosti 3 m od okraje jámy nebo s naložením na dopravní prostředek šířky 50 cm hloubky 120 cm v hornině třídy těžitelnosti I skupiny 1 a 2</t>
  </si>
  <si>
    <t>37</t>
  </si>
  <si>
    <t>460242211</t>
  </si>
  <si>
    <t>Provizorní zajištění kabelů ve výkopech při jejich křížení</t>
  </si>
  <si>
    <t>964074735</t>
  </si>
  <si>
    <t>Provizorní zajištění inženýrských sítí ve výkopech kabelů při křížení</t>
  </si>
  <si>
    <t>38</t>
  </si>
  <si>
    <t>460411121</t>
  </si>
  <si>
    <t>Zásyp jam při elektromontážích strojně včetně zhutnění v hornině tř I skupiny 1 a 2</t>
  </si>
  <si>
    <t>-1111719192</t>
  </si>
  <si>
    <t>Zásyp jam strojně s uložením výkopku ve vrstvách a urovnáním povrchu s přemístění sypaniny ze vzdálenosti do 10 m se zhutněním z horniny třídy těžitelnosti I skupiny 1 a 2</t>
  </si>
  <si>
    <t>39</t>
  </si>
  <si>
    <t>460451331</t>
  </si>
  <si>
    <t>Zásyp kabelových rýh strojně se zhutněním š 50 cm hl 120 cm z horniny tř I skupiny 1 a 2</t>
  </si>
  <si>
    <t>136329743</t>
  </si>
  <si>
    <t>Zásyp kabelových rýh strojně s přemístěním sypaniny ze vzdálenosti do 10 m, s uložením výkopku ve vrstvách včetně zhutnění a urovnání povrchu šířky 50 cm hloubky 120 cm z horniny třídy těžitelnosti I skupiny 1 a 2</t>
  </si>
  <si>
    <t>40</t>
  </si>
  <si>
    <t>460571111</t>
  </si>
  <si>
    <t>Rozprostření a urovnání ornice při elektromontážích strojně tl vrstvy do 20 cm</t>
  </si>
  <si>
    <t>-982988606</t>
  </si>
  <si>
    <t>Rozprostření a urovnání ornice strojně včetně přemístění hromad nebo dočasných skládek na místo spotřeby ze vzdálenosti do 50 m při souvislé ploše, tl. vrstvy do 20 cm</t>
  </si>
  <si>
    <t>41</t>
  </si>
  <si>
    <t>46058111R1</t>
  </si>
  <si>
    <t>Zpětné položení drnu včetně zalití vodou na rovině</t>
  </si>
  <si>
    <t>-582218716</t>
  </si>
  <si>
    <t>42</t>
  </si>
  <si>
    <t>08211320</t>
  </si>
  <si>
    <t>voda pitná pro smluvní odběratele</t>
  </si>
  <si>
    <t>668315572</t>
  </si>
  <si>
    <t>87*0,012 'Přepočtené koeficientem množství</t>
  </si>
  <si>
    <t>43</t>
  </si>
  <si>
    <t>460581131</t>
  </si>
  <si>
    <t>Uvedení nezpevněného terénu do původního stavu v místě dočasného uložení výkopku s vyhrabáním, srovnáním a částečným dosetím trávy</t>
  </si>
  <si>
    <t>1927762322</t>
  </si>
  <si>
    <t>Úprava terénu uvedení nezpevněného terénu do původního stavu v místě dočasného uložení výkopku s vyhrabáním, srovnáním a částečným dosetím trávy</t>
  </si>
  <si>
    <t>44</t>
  </si>
  <si>
    <t>460671113</t>
  </si>
  <si>
    <t>Výstražná fólie pro krytí kabelů šířky 34 cm</t>
  </si>
  <si>
    <t>-1371326286</t>
  </si>
  <si>
    <t>Výstražná fólie z PVC pro krytí kabelů včetně vyrovnání povrchu rýhy, rozvinutí a uložení fólie šířky do 34 cm</t>
  </si>
  <si>
    <t>45</t>
  </si>
  <si>
    <t>460871132</t>
  </si>
  <si>
    <t>Podklad vozovky a chodníku ze štěrkopísku se zhutněním při elektromontážích tl přes 5 do 10 cm</t>
  </si>
  <si>
    <t>808282608</t>
  </si>
  <si>
    <t>Podklad vozovek a chodníků včetně rozprostření a úpravy ze štěrkopísku, včetně zhutnění, tloušťky přes 5 do 10 cm</t>
  </si>
  <si>
    <t>46</t>
  </si>
  <si>
    <t>460871145</t>
  </si>
  <si>
    <t>Podklad vozovky a chodníku ze štěrkodrti se zhutněním při elektromontážích tl přes 20 do 25 cm</t>
  </si>
  <si>
    <t>-11465666</t>
  </si>
  <si>
    <t>Podklad vozovek a chodníků včetně rozprostření a úpravy ze štěrkodrti, včetně zhutnění, tloušťky přes 20 do 25 cm</t>
  </si>
  <si>
    <t>47</t>
  </si>
  <si>
    <t>460881213</t>
  </si>
  <si>
    <t>Kryt vozovky a chodníku z asfaltového betonu při elektromontážích vrstva ložní tl 6 cm</t>
  </si>
  <si>
    <t>1113829079</t>
  </si>
  <si>
    <t>Kryt vozovek a chodníků z asfaltového betonu vrstva ložní, tloušťky 6 cm</t>
  </si>
  <si>
    <t>83*0,8</t>
  </si>
  <si>
    <t>48</t>
  </si>
  <si>
    <t>460881222</t>
  </si>
  <si>
    <t>Kryt vozovky a chodníku z asfaltového betonu při elektromontážích vrstva obrusná tl 4 cm</t>
  </si>
  <si>
    <t>-2011234206</t>
  </si>
  <si>
    <t>Kryt vozovek a chodníků z asfaltového betonu vrstva obrusná, tloušťky 4 cm</t>
  </si>
  <si>
    <t>49</t>
  </si>
  <si>
    <t>468011142</t>
  </si>
  <si>
    <t>Odstranění podkladu nebo krytu komunikace při elektromontážích ze živice tl přes 5 do 10 cm</t>
  </si>
  <si>
    <t>-805391865</t>
  </si>
  <si>
    <t>Odstranění podkladů nebo krytů komunikací včetně rozpojení na kusy a zarovnání styčné spáry ze živice, tloušťky přes 5 do 10 cm</t>
  </si>
  <si>
    <t>50</t>
  </si>
  <si>
    <t>468041121</t>
  </si>
  <si>
    <t>Řezání živičného podkladu nebo krytu při elektromontážích hl do 5 cm</t>
  </si>
  <si>
    <t>-1729484052</t>
  </si>
  <si>
    <t>Řezání spár v podkladu nebo krytu živičném, tloušťky do 5 cm</t>
  </si>
  <si>
    <t>83*2</t>
  </si>
  <si>
    <t>51</t>
  </si>
  <si>
    <t>469972111</t>
  </si>
  <si>
    <t>Odvoz suti a vybouraných hmot při elektromontážích do 1 km</t>
  </si>
  <si>
    <t>642497697</t>
  </si>
  <si>
    <t>Odvoz suti a vybouraných hmot odvoz suti a vybouraných hmot do 1 km</t>
  </si>
  <si>
    <t>52</t>
  </si>
  <si>
    <t>469972121</t>
  </si>
  <si>
    <t>Příplatek k odvozu suti a vybouraných hmot při elektromontážích za každý další 1 km</t>
  </si>
  <si>
    <t>-843135158</t>
  </si>
  <si>
    <t>Odvoz suti a vybouraných hmot odvoz suti a vybouraných hmot Příplatek k ceně za každý další i započatý 1 km</t>
  </si>
  <si>
    <t>7,968*30 'Přepočtené koeficientem množství</t>
  </si>
  <si>
    <t>53</t>
  </si>
  <si>
    <t>469973116</t>
  </si>
  <si>
    <t>Poplatek za uložení na skládce (skládkovné) stavebního odpadu směsného kód odpadu 17 09 04</t>
  </si>
  <si>
    <t>-243953347</t>
  </si>
  <si>
    <t>Poplatek za uložení stavebního odpadu (skládkovné) na skládce směsného stavebního a demoličního zatříděného do Katalogu odpadů pod kódem 17 09 04</t>
  </si>
  <si>
    <t>54</t>
  </si>
  <si>
    <t>469981111</t>
  </si>
  <si>
    <t>Přesun hmot pro pomocné stavební práce při elektromotážích</t>
  </si>
  <si>
    <t>45498078</t>
  </si>
  <si>
    <t>Přesun hmot pro pomocné stavební práce při elektromontážích dopravní vzdálenost do 1 000 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</si>
</sst>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32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39</v>
      </c>
      <c r="E29" s="45"/>
      <c r="F29" s="30" t="s">
        <v>40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41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42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43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44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46</v>
      </c>
      <c r="U35" s="52"/>
      <c r="V35" s="52"/>
      <c r="W35" s="52"/>
      <c r="X35" s="54" t="s">
        <v>47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48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49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51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50</v>
      </c>
      <c r="AI60" s="40"/>
      <c r="AJ60" s="40"/>
      <c r="AK60" s="40"/>
      <c r="AL60" s="40"/>
      <c r="AM60" s="62" t="s">
        <v>51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52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53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51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50</v>
      </c>
      <c r="AI75" s="40"/>
      <c r="AJ75" s="40"/>
      <c r="AK75" s="40"/>
      <c r="AL75" s="40"/>
      <c r="AM75" s="62" t="s">
        <v>51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2023_1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Trafostanice a přípojka VN pro „Galerii Klenová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Klenová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12. 5. 2023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Galerie Klatovy/Klenová, Klenová č.p. 1, 340 21 Kl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55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33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56</v>
      </c>
      <c r="D92" s="92"/>
      <c r="E92" s="92"/>
      <c r="F92" s="92"/>
      <c r="G92" s="92"/>
      <c r="H92" s="93"/>
      <c r="I92" s="94" t="s">
        <v>57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58</v>
      </c>
      <c r="AH92" s="92"/>
      <c r="AI92" s="92"/>
      <c r="AJ92" s="92"/>
      <c r="AK92" s="92"/>
      <c r="AL92" s="92"/>
      <c r="AM92" s="92"/>
      <c r="AN92" s="94" t="s">
        <v>59</v>
      </c>
      <c r="AO92" s="92"/>
      <c r="AP92" s="96"/>
      <c r="AQ92" s="97" t="s">
        <v>60</v>
      </c>
      <c r="AR92" s="42"/>
      <c r="AS92" s="98" t="s">
        <v>61</v>
      </c>
      <c r="AT92" s="99" t="s">
        <v>62</v>
      </c>
      <c r="AU92" s="99" t="s">
        <v>63</v>
      </c>
      <c r="AV92" s="99" t="s">
        <v>64</v>
      </c>
      <c r="AW92" s="99" t="s">
        <v>65</v>
      </c>
      <c r="AX92" s="99" t="s">
        <v>66</v>
      </c>
      <c r="AY92" s="99" t="s">
        <v>67</v>
      </c>
      <c r="AZ92" s="99" t="s">
        <v>68</v>
      </c>
      <c r="BA92" s="99" t="s">
        <v>69</v>
      </c>
      <c r="BB92" s="99" t="s">
        <v>70</v>
      </c>
      <c r="BC92" s="99" t="s">
        <v>71</v>
      </c>
      <c r="BD92" s="100" t="s">
        <v>72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73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74</v>
      </c>
      <c r="BT94" s="115" t="s">
        <v>75</v>
      </c>
      <c r="BU94" s="116" t="s">
        <v>76</v>
      </c>
      <c r="BV94" s="115" t="s">
        <v>77</v>
      </c>
      <c r="BW94" s="115" t="s">
        <v>5</v>
      </c>
      <c r="BX94" s="115" t="s">
        <v>78</v>
      </c>
      <c r="CL94" s="115" t="s">
        <v>1</v>
      </c>
    </row>
    <row r="95" spans="1:91" s="7" customFormat="1" ht="16.5" customHeight="1">
      <c r="A95" s="117" t="s">
        <v>79</v>
      </c>
      <c r="B95" s="118"/>
      <c r="C95" s="119"/>
      <c r="D95" s="120" t="s">
        <v>80</v>
      </c>
      <c r="E95" s="120"/>
      <c r="F95" s="120"/>
      <c r="G95" s="120"/>
      <c r="H95" s="120"/>
      <c r="I95" s="121"/>
      <c r="J95" s="120" t="s">
        <v>81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'SO 01 - stavební'!J30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82</v>
      </c>
      <c r="AR95" s="124"/>
      <c r="AS95" s="125">
        <v>0</v>
      </c>
      <c r="AT95" s="126">
        <f>ROUND(SUM(AV95:AW95),2)</f>
        <v>0</v>
      </c>
      <c r="AU95" s="127">
        <f>'SO 01 - stavební'!P123</f>
        <v>0</v>
      </c>
      <c r="AV95" s="126">
        <f>'SO 01 - stavební'!J33</f>
        <v>0</v>
      </c>
      <c r="AW95" s="126">
        <f>'SO 01 - stavební'!J34</f>
        <v>0</v>
      </c>
      <c r="AX95" s="126">
        <f>'SO 01 - stavební'!J35</f>
        <v>0</v>
      </c>
      <c r="AY95" s="126">
        <f>'SO 01 - stavební'!J36</f>
        <v>0</v>
      </c>
      <c r="AZ95" s="126">
        <f>'SO 01 - stavební'!F33</f>
        <v>0</v>
      </c>
      <c r="BA95" s="126">
        <f>'SO 01 - stavební'!F34</f>
        <v>0</v>
      </c>
      <c r="BB95" s="126">
        <f>'SO 01 - stavební'!F35</f>
        <v>0</v>
      </c>
      <c r="BC95" s="126">
        <f>'SO 01 - stavební'!F36</f>
        <v>0</v>
      </c>
      <c r="BD95" s="128">
        <f>'SO 01 - stavební'!F37</f>
        <v>0</v>
      </c>
      <c r="BE95" s="7"/>
      <c r="BT95" s="129" t="s">
        <v>83</v>
      </c>
      <c r="BV95" s="129" t="s">
        <v>77</v>
      </c>
      <c r="BW95" s="129" t="s">
        <v>84</v>
      </c>
      <c r="BX95" s="129" t="s">
        <v>5</v>
      </c>
      <c r="CL95" s="129" t="s">
        <v>1</v>
      </c>
      <c r="CM95" s="129" t="s">
        <v>85</v>
      </c>
    </row>
    <row r="96" spans="1:57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01 - staveb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pans="2:46" s="1" customFormat="1" ht="6.95" customHeight="1" hidden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8"/>
      <c r="AT3" s="15" t="s">
        <v>85</v>
      </c>
    </row>
    <row r="4" spans="2:46" s="1" customFormat="1" ht="24.95" customHeight="1" hidden="1">
      <c r="B4" s="18"/>
      <c r="D4" s="132" t="s">
        <v>86</v>
      </c>
      <c r="L4" s="18"/>
      <c r="M4" s="133" t="s">
        <v>10</v>
      </c>
      <c r="AT4" s="15" t="s">
        <v>4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134" t="s">
        <v>16</v>
      </c>
      <c r="L6" s="18"/>
    </row>
    <row r="7" spans="2:12" s="1" customFormat="1" ht="16.5" customHeight="1" hidden="1">
      <c r="B7" s="18"/>
      <c r="E7" s="135" t="str">
        <f>'Rekapitulace stavby'!K6</f>
        <v>Trafostanice a přípojka VN pro „Galerii Klenová</v>
      </c>
      <c r="F7" s="134"/>
      <c r="G7" s="134"/>
      <c r="H7" s="134"/>
      <c r="L7" s="18"/>
    </row>
    <row r="8" spans="1:31" s="2" customFormat="1" ht="12" customHeight="1" hidden="1">
      <c r="A8" s="36"/>
      <c r="B8" s="42"/>
      <c r="C8" s="36"/>
      <c r="D8" s="134" t="s">
        <v>87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 hidden="1">
      <c r="A9" s="36"/>
      <c r="B9" s="42"/>
      <c r="C9" s="36"/>
      <c r="D9" s="36"/>
      <c r="E9" s="136" t="s">
        <v>88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hidden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 hidden="1">
      <c r="A11" s="36"/>
      <c r="B11" s="42"/>
      <c r="C11" s="36"/>
      <c r="D11" s="134" t="s">
        <v>18</v>
      </c>
      <c r="E11" s="36"/>
      <c r="F11" s="137" t="s">
        <v>1</v>
      </c>
      <c r="G11" s="36"/>
      <c r="H11" s="36"/>
      <c r="I11" s="134" t="s">
        <v>19</v>
      </c>
      <c r="J11" s="137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 hidden="1">
      <c r="A12" s="36"/>
      <c r="B12" s="42"/>
      <c r="C12" s="36"/>
      <c r="D12" s="134" t="s">
        <v>20</v>
      </c>
      <c r="E12" s="36"/>
      <c r="F12" s="137" t="s">
        <v>21</v>
      </c>
      <c r="G12" s="36"/>
      <c r="H12" s="36"/>
      <c r="I12" s="134" t="s">
        <v>22</v>
      </c>
      <c r="J12" s="138" t="str">
        <f>'Rekapitulace stavby'!AN8</f>
        <v>12. 5. 2023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 hidden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 hidden="1">
      <c r="A14" s="36"/>
      <c r="B14" s="42"/>
      <c r="C14" s="36"/>
      <c r="D14" s="134" t="s">
        <v>24</v>
      </c>
      <c r="E14" s="36"/>
      <c r="F14" s="36"/>
      <c r="G14" s="36"/>
      <c r="H14" s="36"/>
      <c r="I14" s="134" t="s">
        <v>25</v>
      </c>
      <c r="J14" s="137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 hidden="1">
      <c r="A15" s="36"/>
      <c r="B15" s="42"/>
      <c r="C15" s="36"/>
      <c r="D15" s="36"/>
      <c r="E15" s="137" t="s">
        <v>26</v>
      </c>
      <c r="F15" s="36"/>
      <c r="G15" s="36"/>
      <c r="H15" s="36"/>
      <c r="I15" s="134" t="s">
        <v>27</v>
      </c>
      <c r="J15" s="137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 hidden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hidden="1">
      <c r="A17" s="36"/>
      <c r="B17" s="42"/>
      <c r="C17" s="36"/>
      <c r="D17" s="134" t="s">
        <v>28</v>
      </c>
      <c r="E17" s="36"/>
      <c r="F17" s="36"/>
      <c r="G17" s="36"/>
      <c r="H17" s="36"/>
      <c r="I17" s="134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hidden="1">
      <c r="A18" s="36"/>
      <c r="B18" s="42"/>
      <c r="C18" s="36"/>
      <c r="D18" s="36"/>
      <c r="E18" s="31" t="str">
        <f>'Rekapitulace stavby'!E14</f>
        <v>Vyplň údaj</v>
      </c>
      <c r="F18" s="137"/>
      <c r="G18" s="137"/>
      <c r="H18" s="137"/>
      <c r="I18" s="134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hidden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hidden="1">
      <c r="A20" s="36"/>
      <c r="B20" s="42"/>
      <c r="C20" s="36"/>
      <c r="D20" s="134" t="s">
        <v>30</v>
      </c>
      <c r="E20" s="36"/>
      <c r="F20" s="36"/>
      <c r="G20" s="36"/>
      <c r="H20" s="36"/>
      <c r="I20" s="134" t="s">
        <v>25</v>
      </c>
      <c r="J20" s="137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hidden="1">
      <c r="A21" s="36"/>
      <c r="B21" s="42"/>
      <c r="C21" s="36"/>
      <c r="D21" s="36"/>
      <c r="E21" s="137" t="str">
        <f>IF('Rekapitulace stavby'!E17="","",'Rekapitulace stavby'!E17)</f>
        <v xml:space="preserve"> </v>
      </c>
      <c r="F21" s="36"/>
      <c r="G21" s="36"/>
      <c r="H21" s="36"/>
      <c r="I21" s="134" t="s">
        <v>27</v>
      </c>
      <c r="J21" s="137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hidden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hidden="1">
      <c r="A23" s="36"/>
      <c r="B23" s="42"/>
      <c r="C23" s="36"/>
      <c r="D23" s="134" t="s">
        <v>33</v>
      </c>
      <c r="E23" s="36"/>
      <c r="F23" s="36"/>
      <c r="G23" s="36"/>
      <c r="H23" s="36"/>
      <c r="I23" s="134" t="s">
        <v>25</v>
      </c>
      <c r="J23" s="137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hidden="1">
      <c r="A24" s="36"/>
      <c r="B24" s="42"/>
      <c r="C24" s="36"/>
      <c r="D24" s="36"/>
      <c r="E24" s="137" t="str">
        <f>IF('Rekapitulace stavby'!E20="","",'Rekapitulace stavby'!E20)</f>
        <v xml:space="preserve"> </v>
      </c>
      <c r="F24" s="36"/>
      <c r="G24" s="36"/>
      <c r="H24" s="36"/>
      <c r="I24" s="134" t="s">
        <v>27</v>
      </c>
      <c r="J24" s="137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hidden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hidden="1">
      <c r="A26" s="36"/>
      <c r="B26" s="42"/>
      <c r="C26" s="36"/>
      <c r="D26" s="134" t="s">
        <v>34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 hidden="1">
      <c r="A27" s="139"/>
      <c r="B27" s="140"/>
      <c r="C27" s="139"/>
      <c r="D27" s="139"/>
      <c r="E27" s="141" t="s">
        <v>1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 hidden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hidden="1">
      <c r="A29" s="36"/>
      <c r="B29" s="42"/>
      <c r="C29" s="36"/>
      <c r="D29" s="143"/>
      <c r="E29" s="143"/>
      <c r="F29" s="143"/>
      <c r="G29" s="143"/>
      <c r="H29" s="143"/>
      <c r="I29" s="143"/>
      <c r="J29" s="143"/>
      <c r="K29" s="143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 hidden="1">
      <c r="A30" s="36"/>
      <c r="B30" s="42"/>
      <c r="C30" s="36"/>
      <c r="D30" s="144" t="s">
        <v>35</v>
      </c>
      <c r="E30" s="36"/>
      <c r="F30" s="36"/>
      <c r="G30" s="36"/>
      <c r="H30" s="36"/>
      <c r="I30" s="36"/>
      <c r="J30" s="145">
        <f>ROUND(J123,2)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hidden="1">
      <c r="A31" s="36"/>
      <c r="B31" s="42"/>
      <c r="C31" s="36"/>
      <c r="D31" s="143"/>
      <c r="E31" s="143"/>
      <c r="F31" s="143"/>
      <c r="G31" s="143"/>
      <c r="H31" s="143"/>
      <c r="I31" s="143"/>
      <c r="J31" s="143"/>
      <c r="K31" s="143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 hidden="1">
      <c r="A32" s="36"/>
      <c r="B32" s="42"/>
      <c r="C32" s="36"/>
      <c r="D32" s="36"/>
      <c r="E32" s="36"/>
      <c r="F32" s="146" t="s">
        <v>37</v>
      </c>
      <c r="G32" s="36"/>
      <c r="H32" s="36"/>
      <c r="I32" s="146" t="s">
        <v>36</v>
      </c>
      <c r="J32" s="146" t="s">
        <v>38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147" t="s">
        <v>39</v>
      </c>
      <c r="E33" s="134" t="s">
        <v>40</v>
      </c>
      <c r="F33" s="148">
        <f>ROUND((SUM(BE123:BE254)),2)</f>
        <v>0</v>
      </c>
      <c r="G33" s="36"/>
      <c r="H33" s="36"/>
      <c r="I33" s="149">
        <v>0.21</v>
      </c>
      <c r="J33" s="148">
        <f>ROUND(((SUM(BE123:BE254))*I33),2)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4" t="s">
        <v>41</v>
      </c>
      <c r="F34" s="148">
        <f>ROUND((SUM(BF123:BF254)),2)</f>
        <v>0</v>
      </c>
      <c r="G34" s="36"/>
      <c r="H34" s="36"/>
      <c r="I34" s="149">
        <v>0.15</v>
      </c>
      <c r="J34" s="148">
        <f>ROUND(((SUM(BF123:BF254))*I34),2)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4" t="s">
        <v>42</v>
      </c>
      <c r="F35" s="148">
        <f>ROUND((SUM(BG123:BG254)),2)</f>
        <v>0</v>
      </c>
      <c r="G35" s="36"/>
      <c r="H35" s="36"/>
      <c r="I35" s="149">
        <v>0.21</v>
      </c>
      <c r="J35" s="148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4" t="s">
        <v>43</v>
      </c>
      <c r="F36" s="148">
        <f>ROUND((SUM(BH123:BH254)),2)</f>
        <v>0</v>
      </c>
      <c r="G36" s="36"/>
      <c r="H36" s="36"/>
      <c r="I36" s="149">
        <v>0.15</v>
      </c>
      <c r="J36" s="148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4" t="s">
        <v>44</v>
      </c>
      <c r="F37" s="148">
        <f>ROUND((SUM(BI123:BI254)),2)</f>
        <v>0</v>
      </c>
      <c r="G37" s="36"/>
      <c r="H37" s="36"/>
      <c r="I37" s="149">
        <v>0</v>
      </c>
      <c r="J37" s="148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 hidden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 hidden="1">
      <c r="A39" s="36"/>
      <c r="B39" s="42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 hidden="1">
      <c r="B41" s="18"/>
      <c r="L41" s="18"/>
    </row>
    <row r="42" spans="2:12" s="1" customFormat="1" ht="14.4" customHeight="1" hidden="1">
      <c r="B42" s="18"/>
      <c r="L42" s="18"/>
    </row>
    <row r="43" spans="2:12" s="1" customFormat="1" ht="14.4" customHeight="1" hidden="1">
      <c r="B43" s="18"/>
      <c r="L43" s="18"/>
    </row>
    <row r="44" spans="2:12" s="1" customFormat="1" ht="14.4" customHeight="1" hidden="1">
      <c r="B44" s="18"/>
      <c r="L44" s="18"/>
    </row>
    <row r="45" spans="2:12" s="1" customFormat="1" ht="14.4" customHeight="1" hidden="1">
      <c r="B45" s="18"/>
      <c r="L45" s="18"/>
    </row>
    <row r="46" spans="2:12" s="1" customFormat="1" ht="14.4" customHeight="1" hidden="1">
      <c r="B46" s="18"/>
      <c r="L46" s="18"/>
    </row>
    <row r="47" spans="2:12" s="1" customFormat="1" ht="14.4" customHeight="1" hidden="1">
      <c r="B47" s="18"/>
      <c r="L47" s="18"/>
    </row>
    <row r="48" spans="2:12" s="1" customFormat="1" ht="14.4" customHeight="1" hidden="1">
      <c r="B48" s="18"/>
      <c r="L48" s="18"/>
    </row>
    <row r="49" spans="2:12" s="1" customFormat="1" ht="14.4" customHeight="1" hidden="1">
      <c r="B49" s="18"/>
      <c r="L49" s="18"/>
    </row>
    <row r="50" spans="2:12" s="2" customFormat="1" ht="14.4" customHeight="1" hidden="1">
      <c r="B50" s="61"/>
      <c r="D50" s="157" t="s">
        <v>48</v>
      </c>
      <c r="E50" s="158"/>
      <c r="F50" s="158"/>
      <c r="G50" s="157" t="s">
        <v>49</v>
      </c>
      <c r="H50" s="158"/>
      <c r="I50" s="158"/>
      <c r="J50" s="158"/>
      <c r="K50" s="158"/>
      <c r="L50" s="6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1:31" s="2" customFormat="1" ht="12" hidden="1">
      <c r="A61" s="36"/>
      <c r="B61" s="42"/>
      <c r="C61" s="36"/>
      <c r="D61" s="159" t="s">
        <v>50</v>
      </c>
      <c r="E61" s="160"/>
      <c r="F61" s="161" t="s">
        <v>51</v>
      </c>
      <c r="G61" s="159" t="s">
        <v>50</v>
      </c>
      <c r="H61" s="160"/>
      <c r="I61" s="160"/>
      <c r="J61" s="162" t="s">
        <v>51</v>
      </c>
      <c r="K61" s="160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1:31" s="2" customFormat="1" ht="12" hidden="1">
      <c r="A65" s="36"/>
      <c r="B65" s="42"/>
      <c r="C65" s="36"/>
      <c r="D65" s="157" t="s">
        <v>52</v>
      </c>
      <c r="E65" s="163"/>
      <c r="F65" s="163"/>
      <c r="G65" s="157" t="s">
        <v>53</v>
      </c>
      <c r="H65" s="163"/>
      <c r="I65" s="163"/>
      <c r="J65" s="163"/>
      <c r="K65" s="163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1:31" s="2" customFormat="1" ht="12" hidden="1">
      <c r="A76" s="36"/>
      <c r="B76" s="42"/>
      <c r="C76" s="36"/>
      <c r="D76" s="159" t="s">
        <v>50</v>
      </c>
      <c r="E76" s="160"/>
      <c r="F76" s="161" t="s">
        <v>51</v>
      </c>
      <c r="G76" s="159" t="s">
        <v>50</v>
      </c>
      <c r="H76" s="160"/>
      <c r="I76" s="160"/>
      <c r="J76" s="162" t="s">
        <v>51</v>
      </c>
      <c r="K76" s="160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 hidden="1">
      <c r="A77" s="36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ht="12" hidden="1"/>
    <row r="79" ht="12" hidden="1"/>
    <row r="80" ht="12" hidden="1"/>
    <row r="81" spans="1:31" s="2" customFormat="1" ht="6.95" customHeight="1" hidden="1">
      <c r="A81" s="36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89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8"/>
      <c r="D85" s="38"/>
      <c r="E85" s="168" t="str">
        <f>E7</f>
        <v>Trafostanice a přípojka VN pro „Galerii Klenová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87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8"/>
      <c r="D87" s="38"/>
      <c r="E87" s="74" t="str">
        <f>E9</f>
        <v>SO 01 - stavební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20</v>
      </c>
      <c r="D89" s="38"/>
      <c r="E89" s="38"/>
      <c r="F89" s="25" t="str">
        <f>F12</f>
        <v>Klenová</v>
      </c>
      <c r="G89" s="38"/>
      <c r="H89" s="38"/>
      <c r="I89" s="30" t="s">
        <v>22</v>
      </c>
      <c r="J89" s="77" t="str">
        <f>IF(J12="","",J12)</f>
        <v>12. 5. 2023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 hidden="1">
      <c r="A91" s="36"/>
      <c r="B91" s="37"/>
      <c r="C91" s="30" t="s">
        <v>24</v>
      </c>
      <c r="D91" s="38"/>
      <c r="E91" s="38"/>
      <c r="F91" s="25" t="str">
        <f>E15</f>
        <v>Galerie Klatovy/Klenová, Klenová č.p. 1, 340 21 Kl</v>
      </c>
      <c r="G91" s="38"/>
      <c r="H91" s="38"/>
      <c r="I91" s="30" t="s">
        <v>30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69" t="s">
        <v>90</v>
      </c>
      <c r="D94" s="170"/>
      <c r="E94" s="170"/>
      <c r="F94" s="170"/>
      <c r="G94" s="170"/>
      <c r="H94" s="170"/>
      <c r="I94" s="170"/>
      <c r="J94" s="171" t="s">
        <v>91</v>
      </c>
      <c r="K94" s="170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72" t="s">
        <v>92</v>
      </c>
      <c r="D96" s="38"/>
      <c r="E96" s="38"/>
      <c r="F96" s="38"/>
      <c r="G96" s="38"/>
      <c r="H96" s="38"/>
      <c r="I96" s="38"/>
      <c r="J96" s="108">
        <f>J123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93</v>
      </c>
    </row>
    <row r="97" spans="1:31" s="9" customFormat="1" ht="24.95" customHeight="1" hidden="1">
      <c r="A97" s="9"/>
      <c r="B97" s="173"/>
      <c r="C97" s="174"/>
      <c r="D97" s="175" t="s">
        <v>94</v>
      </c>
      <c r="E97" s="176"/>
      <c r="F97" s="176"/>
      <c r="G97" s="176"/>
      <c r="H97" s="176"/>
      <c r="I97" s="176"/>
      <c r="J97" s="177">
        <f>J124</f>
        <v>0</v>
      </c>
      <c r="K97" s="174"/>
      <c r="L97" s="17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79"/>
      <c r="C98" s="180"/>
      <c r="D98" s="181" t="s">
        <v>95</v>
      </c>
      <c r="E98" s="182"/>
      <c r="F98" s="182"/>
      <c r="G98" s="182"/>
      <c r="H98" s="182"/>
      <c r="I98" s="182"/>
      <c r="J98" s="183">
        <f>J125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173"/>
      <c r="C99" s="174"/>
      <c r="D99" s="175" t="s">
        <v>96</v>
      </c>
      <c r="E99" s="176"/>
      <c r="F99" s="176"/>
      <c r="G99" s="176"/>
      <c r="H99" s="176"/>
      <c r="I99" s="176"/>
      <c r="J99" s="177">
        <f>J140</f>
        <v>0</v>
      </c>
      <c r="K99" s="174"/>
      <c r="L99" s="17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79"/>
      <c r="C100" s="180"/>
      <c r="D100" s="181" t="s">
        <v>97</v>
      </c>
      <c r="E100" s="182"/>
      <c r="F100" s="182"/>
      <c r="G100" s="182"/>
      <c r="H100" s="182"/>
      <c r="I100" s="182"/>
      <c r="J100" s="183">
        <f>J141</f>
        <v>0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 hidden="1">
      <c r="A101" s="9"/>
      <c r="B101" s="173"/>
      <c r="C101" s="174"/>
      <c r="D101" s="175" t="s">
        <v>98</v>
      </c>
      <c r="E101" s="176"/>
      <c r="F101" s="176"/>
      <c r="G101" s="176"/>
      <c r="H101" s="176"/>
      <c r="I101" s="176"/>
      <c r="J101" s="177">
        <f>J162</f>
        <v>0</v>
      </c>
      <c r="K101" s="174"/>
      <c r="L101" s="17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 hidden="1">
      <c r="A102" s="10"/>
      <c r="B102" s="179"/>
      <c r="C102" s="180"/>
      <c r="D102" s="181" t="s">
        <v>99</v>
      </c>
      <c r="E102" s="182"/>
      <c r="F102" s="182"/>
      <c r="G102" s="182"/>
      <c r="H102" s="182"/>
      <c r="I102" s="182"/>
      <c r="J102" s="183">
        <f>J163</f>
        <v>0</v>
      </c>
      <c r="K102" s="180"/>
      <c r="L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79"/>
      <c r="C103" s="180"/>
      <c r="D103" s="181" t="s">
        <v>100</v>
      </c>
      <c r="E103" s="182"/>
      <c r="F103" s="182"/>
      <c r="G103" s="182"/>
      <c r="H103" s="182"/>
      <c r="I103" s="182"/>
      <c r="J103" s="183">
        <f>J198</f>
        <v>0</v>
      </c>
      <c r="K103" s="180"/>
      <c r="L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 hidden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 hidden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ht="12" hidden="1"/>
    <row r="107" ht="12" hidden="1"/>
    <row r="108" ht="12" hidden="1"/>
    <row r="109" spans="1:31" s="2" customFormat="1" ht="6.95" customHeight="1">
      <c r="A109" s="36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101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168" t="str">
        <f>E7</f>
        <v>Trafostanice a přípojka VN pro „Galerii Klenová</v>
      </c>
      <c r="F113" s="30"/>
      <c r="G113" s="30"/>
      <c r="H113" s="30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87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E9</f>
        <v>SO 01 - stavební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F12</f>
        <v>Klenová</v>
      </c>
      <c r="G117" s="38"/>
      <c r="H117" s="38"/>
      <c r="I117" s="30" t="s">
        <v>22</v>
      </c>
      <c r="J117" s="77" t="str">
        <f>IF(J12="","",J12)</f>
        <v>12. 5. 2023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E15</f>
        <v>Galerie Klatovy/Klenová, Klenová č.p. 1, 340 21 Kl</v>
      </c>
      <c r="G119" s="38"/>
      <c r="H119" s="38"/>
      <c r="I119" s="30" t="s">
        <v>30</v>
      </c>
      <c r="J119" s="34" t="str">
        <f>E21</f>
        <v xml:space="preserve"> 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8"/>
      <c r="E120" s="38"/>
      <c r="F120" s="25" t="str">
        <f>IF(E18="","",E18)</f>
        <v>Vyplň údaj</v>
      </c>
      <c r="G120" s="38"/>
      <c r="H120" s="38"/>
      <c r="I120" s="30" t="s">
        <v>33</v>
      </c>
      <c r="J120" s="34" t="str">
        <f>E24</f>
        <v xml:space="preserve"> 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85"/>
      <c r="B122" s="186"/>
      <c r="C122" s="187" t="s">
        <v>102</v>
      </c>
      <c r="D122" s="188" t="s">
        <v>60</v>
      </c>
      <c r="E122" s="188" t="s">
        <v>56</v>
      </c>
      <c r="F122" s="188" t="s">
        <v>57</v>
      </c>
      <c r="G122" s="188" t="s">
        <v>103</v>
      </c>
      <c r="H122" s="188" t="s">
        <v>104</v>
      </c>
      <c r="I122" s="188" t="s">
        <v>105</v>
      </c>
      <c r="J122" s="189" t="s">
        <v>91</v>
      </c>
      <c r="K122" s="190" t="s">
        <v>106</v>
      </c>
      <c r="L122" s="191"/>
      <c r="M122" s="98" t="s">
        <v>1</v>
      </c>
      <c r="N122" s="99" t="s">
        <v>39</v>
      </c>
      <c r="O122" s="99" t="s">
        <v>107</v>
      </c>
      <c r="P122" s="99" t="s">
        <v>108</v>
      </c>
      <c r="Q122" s="99" t="s">
        <v>109</v>
      </c>
      <c r="R122" s="99" t="s">
        <v>110</v>
      </c>
      <c r="S122" s="99" t="s">
        <v>111</v>
      </c>
      <c r="T122" s="100" t="s">
        <v>112</v>
      </c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</row>
    <row r="123" spans="1:63" s="2" customFormat="1" ht="22.8" customHeight="1">
      <c r="A123" s="36"/>
      <c r="B123" s="37"/>
      <c r="C123" s="105" t="s">
        <v>113</v>
      </c>
      <c r="D123" s="38"/>
      <c r="E123" s="38"/>
      <c r="F123" s="38"/>
      <c r="G123" s="38"/>
      <c r="H123" s="38"/>
      <c r="I123" s="38"/>
      <c r="J123" s="192">
        <f>BK123</f>
        <v>0</v>
      </c>
      <c r="K123" s="38"/>
      <c r="L123" s="42"/>
      <c r="M123" s="101"/>
      <c r="N123" s="193"/>
      <c r="O123" s="102"/>
      <c r="P123" s="194">
        <f>P124+P140+P162</f>
        <v>0</v>
      </c>
      <c r="Q123" s="102"/>
      <c r="R123" s="194">
        <f>R124+R140+R162</f>
        <v>45.2102555</v>
      </c>
      <c r="S123" s="102"/>
      <c r="T123" s="195">
        <f>T124+T140+T162</f>
        <v>7.968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74</v>
      </c>
      <c r="AU123" s="15" t="s">
        <v>93</v>
      </c>
      <c r="BK123" s="196">
        <f>BK124+BK140+BK162</f>
        <v>0</v>
      </c>
    </row>
    <row r="124" spans="1:63" s="12" customFormat="1" ht="25.9" customHeight="1">
      <c r="A124" s="12"/>
      <c r="B124" s="197"/>
      <c r="C124" s="198"/>
      <c r="D124" s="199" t="s">
        <v>74</v>
      </c>
      <c r="E124" s="200" t="s">
        <v>114</v>
      </c>
      <c r="F124" s="200" t="s">
        <v>115</v>
      </c>
      <c r="G124" s="198"/>
      <c r="H124" s="198"/>
      <c r="I124" s="201"/>
      <c r="J124" s="202">
        <f>BK124</f>
        <v>0</v>
      </c>
      <c r="K124" s="198"/>
      <c r="L124" s="203"/>
      <c r="M124" s="204"/>
      <c r="N124" s="205"/>
      <c r="O124" s="205"/>
      <c r="P124" s="206">
        <f>P125</f>
        <v>0</v>
      </c>
      <c r="Q124" s="205"/>
      <c r="R124" s="206">
        <f>R125</f>
        <v>0</v>
      </c>
      <c r="S124" s="205"/>
      <c r="T124" s="207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8" t="s">
        <v>83</v>
      </c>
      <c r="AT124" s="209" t="s">
        <v>74</v>
      </c>
      <c r="AU124" s="209" t="s">
        <v>75</v>
      </c>
      <c r="AY124" s="208" t="s">
        <v>116</v>
      </c>
      <c r="BK124" s="210">
        <f>BK125</f>
        <v>0</v>
      </c>
    </row>
    <row r="125" spans="1:63" s="12" customFormat="1" ht="22.8" customHeight="1">
      <c r="A125" s="12"/>
      <c r="B125" s="197"/>
      <c r="C125" s="198"/>
      <c r="D125" s="199" t="s">
        <v>74</v>
      </c>
      <c r="E125" s="211" t="s">
        <v>83</v>
      </c>
      <c r="F125" s="211" t="s">
        <v>117</v>
      </c>
      <c r="G125" s="198"/>
      <c r="H125" s="198"/>
      <c r="I125" s="201"/>
      <c r="J125" s="212">
        <f>BK125</f>
        <v>0</v>
      </c>
      <c r="K125" s="198"/>
      <c r="L125" s="203"/>
      <c r="M125" s="204"/>
      <c r="N125" s="205"/>
      <c r="O125" s="205"/>
      <c r="P125" s="206">
        <f>SUM(P126:P139)</f>
        <v>0</v>
      </c>
      <c r="Q125" s="205"/>
      <c r="R125" s="206">
        <f>SUM(R126:R139)</f>
        <v>0</v>
      </c>
      <c r="S125" s="205"/>
      <c r="T125" s="207">
        <f>SUM(T126:T139)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8" t="s">
        <v>83</v>
      </c>
      <c r="AT125" s="209" t="s">
        <v>74</v>
      </c>
      <c r="AU125" s="209" t="s">
        <v>83</v>
      </c>
      <c r="AY125" s="208" t="s">
        <v>116</v>
      </c>
      <c r="BK125" s="210">
        <f>SUM(BK126:BK139)</f>
        <v>0</v>
      </c>
    </row>
    <row r="126" spans="1:65" s="2" customFormat="1" ht="37.8" customHeight="1">
      <c r="A126" s="36"/>
      <c r="B126" s="37"/>
      <c r="C126" s="213" t="s">
        <v>83</v>
      </c>
      <c r="D126" s="213" t="s">
        <v>118</v>
      </c>
      <c r="E126" s="214" t="s">
        <v>119</v>
      </c>
      <c r="F126" s="215" t="s">
        <v>120</v>
      </c>
      <c r="G126" s="216" t="s">
        <v>121</v>
      </c>
      <c r="H126" s="217">
        <v>8</v>
      </c>
      <c r="I126" s="218"/>
      <c r="J126" s="219">
        <f>ROUND(I126*H126,2)</f>
        <v>0</v>
      </c>
      <c r="K126" s="220"/>
      <c r="L126" s="42"/>
      <c r="M126" s="221" t="s">
        <v>1</v>
      </c>
      <c r="N126" s="222" t="s">
        <v>40</v>
      </c>
      <c r="O126" s="89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5" t="s">
        <v>122</v>
      </c>
      <c r="AT126" s="225" t="s">
        <v>118</v>
      </c>
      <c r="AU126" s="225" t="s">
        <v>85</v>
      </c>
      <c r="AY126" s="15" t="s">
        <v>116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5" t="s">
        <v>83</v>
      </c>
      <c r="BK126" s="226">
        <f>ROUND(I126*H126,2)</f>
        <v>0</v>
      </c>
      <c r="BL126" s="15" t="s">
        <v>122</v>
      </c>
      <c r="BM126" s="225" t="s">
        <v>123</v>
      </c>
    </row>
    <row r="127" spans="1:47" s="2" customFormat="1" ht="12">
      <c r="A127" s="36"/>
      <c r="B127" s="37"/>
      <c r="C127" s="38"/>
      <c r="D127" s="227" t="s">
        <v>124</v>
      </c>
      <c r="E127" s="38"/>
      <c r="F127" s="228" t="s">
        <v>125</v>
      </c>
      <c r="G127" s="38"/>
      <c r="H127" s="38"/>
      <c r="I127" s="229"/>
      <c r="J127" s="38"/>
      <c r="K127" s="38"/>
      <c r="L127" s="42"/>
      <c r="M127" s="230"/>
      <c r="N127" s="231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124</v>
      </c>
      <c r="AU127" s="15" t="s">
        <v>85</v>
      </c>
    </row>
    <row r="128" spans="1:51" s="13" customFormat="1" ht="12">
      <c r="A128" s="13"/>
      <c r="B128" s="232"/>
      <c r="C128" s="233"/>
      <c r="D128" s="227" t="s">
        <v>126</v>
      </c>
      <c r="E128" s="234" t="s">
        <v>1</v>
      </c>
      <c r="F128" s="235" t="s">
        <v>127</v>
      </c>
      <c r="G128" s="233"/>
      <c r="H128" s="236">
        <v>8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126</v>
      </c>
      <c r="AU128" s="242" t="s">
        <v>85</v>
      </c>
      <c r="AV128" s="13" t="s">
        <v>85</v>
      </c>
      <c r="AW128" s="13" t="s">
        <v>32</v>
      </c>
      <c r="AX128" s="13" t="s">
        <v>75</v>
      </c>
      <c r="AY128" s="242" t="s">
        <v>116</v>
      </c>
    </row>
    <row r="129" spans="1:65" s="2" customFormat="1" ht="37.8" customHeight="1">
      <c r="A129" s="36"/>
      <c r="B129" s="37"/>
      <c r="C129" s="213" t="s">
        <v>85</v>
      </c>
      <c r="D129" s="213" t="s">
        <v>118</v>
      </c>
      <c r="E129" s="214" t="s">
        <v>128</v>
      </c>
      <c r="F129" s="215" t="s">
        <v>129</v>
      </c>
      <c r="G129" s="216" t="s">
        <v>121</v>
      </c>
      <c r="H129" s="217">
        <v>240</v>
      </c>
      <c r="I129" s="218"/>
      <c r="J129" s="219">
        <f>ROUND(I129*H129,2)</f>
        <v>0</v>
      </c>
      <c r="K129" s="220"/>
      <c r="L129" s="42"/>
      <c r="M129" s="221" t="s">
        <v>1</v>
      </c>
      <c r="N129" s="222" t="s">
        <v>40</v>
      </c>
      <c r="O129" s="89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5" t="s">
        <v>122</v>
      </c>
      <c r="AT129" s="225" t="s">
        <v>118</v>
      </c>
      <c r="AU129" s="225" t="s">
        <v>85</v>
      </c>
      <c r="AY129" s="15" t="s">
        <v>116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5" t="s">
        <v>83</v>
      </c>
      <c r="BK129" s="226">
        <f>ROUND(I129*H129,2)</f>
        <v>0</v>
      </c>
      <c r="BL129" s="15" t="s">
        <v>122</v>
      </c>
      <c r="BM129" s="225" t="s">
        <v>130</v>
      </c>
    </row>
    <row r="130" spans="1:47" s="2" customFormat="1" ht="12">
      <c r="A130" s="36"/>
      <c r="B130" s="37"/>
      <c r="C130" s="38"/>
      <c r="D130" s="227" t="s">
        <v>124</v>
      </c>
      <c r="E130" s="38"/>
      <c r="F130" s="228" t="s">
        <v>131</v>
      </c>
      <c r="G130" s="38"/>
      <c r="H130" s="38"/>
      <c r="I130" s="229"/>
      <c r="J130" s="38"/>
      <c r="K130" s="38"/>
      <c r="L130" s="42"/>
      <c r="M130" s="230"/>
      <c r="N130" s="231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124</v>
      </c>
      <c r="AU130" s="15" t="s">
        <v>85</v>
      </c>
    </row>
    <row r="131" spans="1:51" s="13" customFormat="1" ht="12">
      <c r="A131" s="13"/>
      <c r="B131" s="232"/>
      <c r="C131" s="233"/>
      <c r="D131" s="227" t="s">
        <v>126</v>
      </c>
      <c r="E131" s="233"/>
      <c r="F131" s="235" t="s">
        <v>132</v>
      </c>
      <c r="G131" s="233"/>
      <c r="H131" s="236">
        <v>240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126</v>
      </c>
      <c r="AU131" s="242" t="s">
        <v>85</v>
      </c>
      <c r="AV131" s="13" t="s">
        <v>85</v>
      </c>
      <c r="AW131" s="13" t="s">
        <v>4</v>
      </c>
      <c r="AX131" s="13" t="s">
        <v>83</v>
      </c>
      <c r="AY131" s="242" t="s">
        <v>116</v>
      </c>
    </row>
    <row r="132" spans="1:65" s="2" customFormat="1" ht="24.15" customHeight="1">
      <c r="A132" s="36"/>
      <c r="B132" s="37"/>
      <c r="C132" s="213" t="s">
        <v>133</v>
      </c>
      <c r="D132" s="213" t="s">
        <v>118</v>
      </c>
      <c r="E132" s="214" t="s">
        <v>134</v>
      </c>
      <c r="F132" s="215" t="s">
        <v>135</v>
      </c>
      <c r="G132" s="216" t="s">
        <v>121</v>
      </c>
      <c r="H132" s="217">
        <v>8</v>
      </c>
      <c r="I132" s="218"/>
      <c r="J132" s="219">
        <f>ROUND(I132*H132,2)</f>
        <v>0</v>
      </c>
      <c r="K132" s="220"/>
      <c r="L132" s="42"/>
      <c r="M132" s="221" t="s">
        <v>1</v>
      </c>
      <c r="N132" s="222" t="s">
        <v>40</v>
      </c>
      <c r="O132" s="89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5" t="s">
        <v>122</v>
      </c>
      <c r="AT132" s="225" t="s">
        <v>118</v>
      </c>
      <c r="AU132" s="225" t="s">
        <v>85</v>
      </c>
      <c r="AY132" s="15" t="s">
        <v>116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5" t="s">
        <v>83</v>
      </c>
      <c r="BK132" s="226">
        <f>ROUND(I132*H132,2)</f>
        <v>0</v>
      </c>
      <c r="BL132" s="15" t="s">
        <v>122</v>
      </c>
      <c r="BM132" s="225" t="s">
        <v>136</v>
      </c>
    </row>
    <row r="133" spans="1:47" s="2" customFormat="1" ht="12">
      <c r="A133" s="36"/>
      <c r="B133" s="37"/>
      <c r="C133" s="38"/>
      <c r="D133" s="227" t="s">
        <v>124</v>
      </c>
      <c r="E133" s="38"/>
      <c r="F133" s="228" t="s">
        <v>137</v>
      </c>
      <c r="G133" s="38"/>
      <c r="H133" s="38"/>
      <c r="I133" s="229"/>
      <c r="J133" s="38"/>
      <c r="K133" s="38"/>
      <c r="L133" s="42"/>
      <c r="M133" s="230"/>
      <c r="N133" s="231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124</v>
      </c>
      <c r="AU133" s="15" t="s">
        <v>85</v>
      </c>
    </row>
    <row r="134" spans="1:65" s="2" customFormat="1" ht="24.15" customHeight="1">
      <c r="A134" s="36"/>
      <c r="B134" s="37"/>
      <c r="C134" s="213" t="s">
        <v>122</v>
      </c>
      <c r="D134" s="213" t="s">
        <v>118</v>
      </c>
      <c r="E134" s="214" t="s">
        <v>138</v>
      </c>
      <c r="F134" s="215" t="s">
        <v>139</v>
      </c>
      <c r="G134" s="216" t="s">
        <v>121</v>
      </c>
      <c r="H134" s="217">
        <v>8</v>
      </c>
      <c r="I134" s="218"/>
      <c r="J134" s="219">
        <f>ROUND(I134*H134,2)</f>
        <v>0</v>
      </c>
      <c r="K134" s="220"/>
      <c r="L134" s="42"/>
      <c r="M134" s="221" t="s">
        <v>1</v>
      </c>
      <c r="N134" s="222" t="s">
        <v>40</v>
      </c>
      <c r="O134" s="89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5" t="s">
        <v>122</v>
      </c>
      <c r="AT134" s="225" t="s">
        <v>118</v>
      </c>
      <c r="AU134" s="225" t="s">
        <v>85</v>
      </c>
      <c r="AY134" s="15" t="s">
        <v>116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5" t="s">
        <v>83</v>
      </c>
      <c r="BK134" s="226">
        <f>ROUND(I134*H134,2)</f>
        <v>0</v>
      </c>
      <c r="BL134" s="15" t="s">
        <v>122</v>
      </c>
      <c r="BM134" s="225" t="s">
        <v>140</v>
      </c>
    </row>
    <row r="135" spans="1:47" s="2" customFormat="1" ht="12">
      <c r="A135" s="36"/>
      <c r="B135" s="37"/>
      <c r="C135" s="38"/>
      <c r="D135" s="227" t="s">
        <v>124</v>
      </c>
      <c r="E135" s="38"/>
      <c r="F135" s="228" t="s">
        <v>141</v>
      </c>
      <c r="G135" s="38"/>
      <c r="H135" s="38"/>
      <c r="I135" s="229"/>
      <c r="J135" s="38"/>
      <c r="K135" s="38"/>
      <c r="L135" s="42"/>
      <c r="M135" s="230"/>
      <c r="N135" s="231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124</v>
      </c>
      <c r="AU135" s="15" t="s">
        <v>85</v>
      </c>
    </row>
    <row r="136" spans="1:65" s="2" customFormat="1" ht="33" customHeight="1">
      <c r="A136" s="36"/>
      <c r="B136" s="37"/>
      <c r="C136" s="213" t="s">
        <v>142</v>
      </c>
      <c r="D136" s="213" t="s">
        <v>118</v>
      </c>
      <c r="E136" s="214" t="s">
        <v>143</v>
      </c>
      <c r="F136" s="215" t="s">
        <v>144</v>
      </c>
      <c r="G136" s="216" t="s">
        <v>145</v>
      </c>
      <c r="H136" s="217">
        <v>12.8</v>
      </c>
      <c r="I136" s="218"/>
      <c r="J136" s="219">
        <f>ROUND(I136*H136,2)</f>
        <v>0</v>
      </c>
      <c r="K136" s="220"/>
      <c r="L136" s="42"/>
      <c r="M136" s="221" t="s">
        <v>1</v>
      </c>
      <c r="N136" s="222" t="s">
        <v>40</v>
      </c>
      <c r="O136" s="89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5" t="s">
        <v>122</v>
      </c>
      <c r="AT136" s="225" t="s">
        <v>118</v>
      </c>
      <c r="AU136" s="225" t="s">
        <v>85</v>
      </c>
      <c r="AY136" s="15" t="s">
        <v>116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5" t="s">
        <v>83</v>
      </c>
      <c r="BK136" s="226">
        <f>ROUND(I136*H136,2)</f>
        <v>0</v>
      </c>
      <c r="BL136" s="15" t="s">
        <v>122</v>
      </c>
      <c r="BM136" s="225" t="s">
        <v>146</v>
      </c>
    </row>
    <row r="137" spans="1:47" s="2" customFormat="1" ht="12">
      <c r="A137" s="36"/>
      <c r="B137" s="37"/>
      <c r="C137" s="38"/>
      <c r="D137" s="227" t="s">
        <v>124</v>
      </c>
      <c r="E137" s="38"/>
      <c r="F137" s="228" t="s">
        <v>147</v>
      </c>
      <c r="G137" s="38"/>
      <c r="H137" s="38"/>
      <c r="I137" s="229"/>
      <c r="J137" s="38"/>
      <c r="K137" s="38"/>
      <c r="L137" s="42"/>
      <c r="M137" s="230"/>
      <c r="N137" s="231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124</v>
      </c>
      <c r="AU137" s="15" t="s">
        <v>85</v>
      </c>
    </row>
    <row r="138" spans="1:47" s="2" customFormat="1" ht="12">
      <c r="A138" s="36"/>
      <c r="B138" s="37"/>
      <c r="C138" s="38"/>
      <c r="D138" s="227" t="s">
        <v>148</v>
      </c>
      <c r="E138" s="38"/>
      <c r="F138" s="243" t="s">
        <v>149</v>
      </c>
      <c r="G138" s="38"/>
      <c r="H138" s="38"/>
      <c r="I138" s="229"/>
      <c r="J138" s="38"/>
      <c r="K138" s="38"/>
      <c r="L138" s="42"/>
      <c r="M138" s="230"/>
      <c r="N138" s="231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148</v>
      </c>
      <c r="AU138" s="15" t="s">
        <v>85</v>
      </c>
    </row>
    <row r="139" spans="1:51" s="13" customFormat="1" ht="12">
      <c r="A139" s="13"/>
      <c r="B139" s="232"/>
      <c r="C139" s="233"/>
      <c r="D139" s="227" t="s">
        <v>126</v>
      </c>
      <c r="E139" s="234" t="s">
        <v>1</v>
      </c>
      <c r="F139" s="235" t="s">
        <v>150</v>
      </c>
      <c r="G139" s="233"/>
      <c r="H139" s="236">
        <v>12.8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126</v>
      </c>
      <c r="AU139" s="242" t="s">
        <v>85</v>
      </c>
      <c r="AV139" s="13" t="s">
        <v>85</v>
      </c>
      <c r="AW139" s="13" t="s">
        <v>32</v>
      </c>
      <c r="AX139" s="13" t="s">
        <v>75</v>
      </c>
      <c r="AY139" s="242" t="s">
        <v>116</v>
      </c>
    </row>
    <row r="140" spans="1:63" s="12" customFormat="1" ht="25.9" customHeight="1">
      <c r="A140" s="12"/>
      <c r="B140" s="197"/>
      <c r="C140" s="198"/>
      <c r="D140" s="199" t="s">
        <v>74</v>
      </c>
      <c r="E140" s="200" t="s">
        <v>151</v>
      </c>
      <c r="F140" s="200" t="s">
        <v>152</v>
      </c>
      <c r="G140" s="198"/>
      <c r="H140" s="198"/>
      <c r="I140" s="201"/>
      <c r="J140" s="202">
        <f>BK140</f>
        <v>0</v>
      </c>
      <c r="K140" s="198"/>
      <c r="L140" s="203"/>
      <c r="M140" s="204"/>
      <c r="N140" s="205"/>
      <c r="O140" s="205"/>
      <c r="P140" s="206">
        <f>P141</f>
        <v>0</v>
      </c>
      <c r="Q140" s="205"/>
      <c r="R140" s="206">
        <f>R141</f>
        <v>0.06712</v>
      </c>
      <c r="S140" s="205"/>
      <c r="T140" s="207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8" t="s">
        <v>85</v>
      </c>
      <c r="AT140" s="209" t="s">
        <v>74</v>
      </c>
      <c r="AU140" s="209" t="s">
        <v>75</v>
      </c>
      <c r="AY140" s="208" t="s">
        <v>116</v>
      </c>
      <c r="BK140" s="210">
        <f>BK141</f>
        <v>0</v>
      </c>
    </row>
    <row r="141" spans="1:63" s="12" customFormat="1" ht="22.8" customHeight="1">
      <c r="A141" s="12"/>
      <c r="B141" s="197"/>
      <c r="C141" s="198"/>
      <c r="D141" s="199" t="s">
        <v>74</v>
      </c>
      <c r="E141" s="211" t="s">
        <v>153</v>
      </c>
      <c r="F141" s="211" t="s">
        <v>154</v>
      </c>
      <c r="G141" s="198"/>
      <c r="H141" s="198"/>
      <c r="I141" s="201"/>
      <c r="J141" s="212">
        <f>BK141</f>
        <v>0</v>
      </c>
      <c r="K141" s="198"/>
      <c r="L141" s="203"/>
      <c r="M141" s="204"/>
      <c r="N141" s="205"/>
      <c r="O141" s="205"/>
      <c r="P141" s="206">
        <f>SUM(P142:P161)</f>
        <v>0</v>
      </c>
      <c r="Q141" s="205"/>
      <c r="R141" s="206">
        <f>SUM(R142:R161)</f>
        <v>0.06712</v>
      </c>
      <c r="S141" s="205"/>
      <c r="T141" s="207">
        <f>SUM(T142:T161)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8" t="s">
        <v>85</v>
      </c>
      <c r="AT141" s="209" t="s">
        <v>74</v>
      </c>
      <c r="AU141" s="209" t="s">
        <v>83</v>
      </c>
      <c r="AY141" s="208" t="s">
        <v>116</v>
      </c>
      <c r="BK141" s="210">
        <f>SUM(BK142:BK161)</f>
        <v>0</v>
      </c>
    </row>
    <row r="142" spans="1:65" s="2" customFormat="1" ht="16.5" customHeight="1">
      <c r="A142" s="36"/>
      <c r="B142" s="37"/>
      <c r="C142" s="213" t="s">
        <v>155</v>
      </c>
      <c r="D142" s="213" t="s">
        <v>118</v>
      </c>
      <c r="E142" s="214" t="s">
        <v>156</v>
      </c>
      <c r="F142" s="215" t="s">
        <v>157</v>
      </c>
      <c r="G142" s="216" t="s">
        <v>158</v>
      </c>
      <c r="H142" s="217">
        <v>1</v>
      </c>
      <c r="I142" s="218"/>
      <c r="J142" s="219">
        <f>ROUND(I142*H142,2)</f>
        <v>0</v>
      </c>
      <c r="K142" s="220"/>
      <c r="L142" s="42"/>
      <c r="M142" s="221" t="s">
        <v>1</v>
      </c>
      <c r="N142" s="222" t="s">
        <v>40</v>
      </c>
      <c r="O142" s="89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5" t="s">
        <v>159</v>
      </c>
      <c r="AT142" s="225" t="s">
        <v>118</v>
      </c>
      <c r="AU142" s="225" t="s">
        <v>85</v>
      </c>
      <c r="AY142" s="15" t="s">
        <v>116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5" t="s">
        <v>83</v>
      </c>
      <c r="BK142" s="226">
        <f>ROUND(I142*H142,2)</f>
        <v>0</v>
      </c>
      <c r="BL142" s="15" t="s">
        <v>159</v>
      </c>
      <c r="BM142" s="225" t="s">
        <v>160</v>
      </c>
    </row>
    <row r="143" spans="1:47" s="2" customFormat="1" ht="12">
      <c r="A143" s="36"/>
      <c r="B143" s="37"/>
      <c r="C143" s="38"/>
      <c r="D143" s="227" t="s">
        <v>124</v>
      </c>
      <c r="E143" s="38"/>
      <c r="F143" s="228" t="s">
        <v>157</v>
      </c>
      <c r="G143" s="38"/>
      <c r="H143" s="38"/>
      <c r="I143" s="229"/>
      <c r="J143" s="38"/>
      <c r="K143" s="38"/>
      <c r="L143" s="42"/>
      <c r="M143" s="230"/>
      <c r="N143" s="231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124</v>
      </c>
      <c r="AU143" s="15" t="s">
        <v>85</v>
      </c>
    </row>
    <row r="144" spans="1:65" s="2" customFormat="1" ht="16.5" customHeight="1">
      <c r="A144" s="36"/>
      <c r="B144" s="37"/>
      <c r="C144" s="244" t="s">
        <v>161</v>
      </c>
      <c r="D144" s="244" t="s">
        <v>162</v>
      </c>
      <c r="E144" s="245" t="s">
        <v>163</v>
      </c>
      <c r="F144" s="246" t="s">
        <v>164</v>
      </c>
      <c r="G144" s="247" t="s">
        <v>158</v>
      </c>
      <c r="H144" s="248">
        <v>1</v>
      </c>
      <c r="I144" s="249"/>
      <c r="J144" s="250">
        <f>ROUND(I144*H144,2)</f>
        <v>0</v>
      </c>
      <c r="K144" s="251"/>
      <c r="L144" s="252"/>
      <c r="M144" s="253" t="s">
        <v>1</v>
      </c>
      <c r="N144" s="254" t="s">
        <v>40</v>
      </c>
      <c r="O144" s="89"/>
      <c r="P144" s="223">
        <f>O144*H144</f>
        <v>0</v>
      </c>
      <c r="Q144" s="223">
        <v>0.0052</v>
      </c>
      <c r="R144" s="223">
        <f>Q144*H144</f>
        <v>0.0052</v>
      </c>
      <c r="S144" s="223">
        <v>0</v>
      </c>
      <c r="T144" s="22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5" t="s">
        <v>165</v>
      </c>
      <c r="AT144" s="225" t="s">
        <v>162</v>
      </c>
      <c r="AU144" s="225" t="s">
        <v>85</v>
      </c>
      <c r="AY144" s="15" t="s">
        <v>116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5" t="s">
        <v>83</v>
      </c>
      <c r="BK144" s="226">
        <f>ROUND(I144*H144,2)</f>
        <v>0</v>
      </c>
      <c r="BL144" s="15" t="s">
        <v>166</v>
      </c>
      <c r="BM144" s="225" t="s">
        <v>167</v>
      </c>
    </row>
    <row r="145" spans="1:47" s="2" customFormat="1" ht="12">
      <c r="A145" s="36"/>
      <c r="B145" s="37"/>
      <c r="C145" s="38"/>
      <c r="D145" s="227" t="s">
        <v>124</v>
      </c>
      <c r="E145" s="38"/>
      <c r="F145" s="228" t="s">
        <v>164</v>
      </c>
      <c r="G145" s="38"/>
      <c r="H145" s="38"/>
      <c r="I145" s="229"/>
      <c r="J145" s="38"/>
      <c r="K145" s="38"/>
      <c r="L145" s="42"/>
      <c r="M145" s="230"/>
      <c r="N145" s="231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124</v>
      </c>
      <c r="AU145" s="15" t="s">
        <v>85</v>
      </c>
    </row>
    <row r="146" spans="1:65" s="2" customFormat="1" ht="24.15" customHeight="1">
      <c r="A146" s="36"/>
      <c r="B146" s="37"/>
      <c r="C146" s="213" t="s">
        <v>168</v>
      </c>
      <c r="D146" s="213" t="s">
        <v>118</v>
      </c>
      <c r="E146" s="214" t="s">
        <v>169</v>
      </c>
      <c r="F146" s="215" t="s">
        <v>170</v>
      </c>
      <c r="G146" s="216" t="s">
        <v>171</v>
      </c>
      <c r="H146" s="217">
        <v>35</v>
      </c>
      <c r="I146" s="218"/>
      <c r="J146" s="219">
        <f>ROUND(I146*H146,2)</f>
        <v>0</v>
      </c>
      <c r="K146" s="220"/>
      <c r="L146" s="42"/>
      <c r="M146" s="221" t="s">
        <v>1</v>
      </c>
      <c r="N146" s="222" t="s">
        <v>40</v>
      </c>
      <c r="O146" s="89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5" t="s">
        <v>159</v>
      </c>
      <c r="AT146" s="225" t="s">
        <v>118</v>
      </c>
      <c r="AU146" s="225" t="s">
        <v>85</v>
      </c>
      <c r="AY146" s="15" t="s">
        <v>116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5" t="s">
        <v>83</v>
      </c>
      <c r="BK146" s="226">
        <f>ROUND(I146*H146,2)</f>
        <v>0</v>
      </c>
      <c r="BL146" s="15" t="s">
        <v>159</v>
      </c>
      <c r="BM146" s="225" t="s">
        <v>172</v>
      </c>
    </row>
    <row r="147" spans="1:47" s="2" customFormat="1" ht="12">
      <c r="A147" s="36"/>
      <c r="B147" s="37"/>
      <c r="C147" s="38"/>
      <c r="D147" s="227" t="s">
        <v>124</v>
      </c>
      <c r="E147" s="38"/>
      <c r="F147" s="228" t="s">
        <v>173</v>
      </c>
      <c r="G147" s="38"/>
      <c r="H147" s="38"/>
      <c r="I147" s="229"/>
      <c r="J147" s="38"/>
      <c r="K147" s="38"/>
      <c r="L147" s="42"/>
      <c r="M147" s="230"/>
      <c r="N147" s="231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124</v>
      </c>
      <c r="AU147" s="15" t="s">
        <v>85</v>
      </c>
    </row>
    <row r="148" spans="1:65" s="2" customFormat="1" ht="16.5" customHeight="1">
      <c r="A148" s="36"/>
      <c r="B148" s="37"/>
      <c r="C148" s="244" t="s">
        <v>174</v>
      </c>
      <c r="D148" s="244" t="s">
        <v>162</v>
      </c>
      <c r="E148" s="245" t="s">
        <v>175</v>
      </c>
      <c r="F148" s="246" t="s">
        <v>176</v>
      </c>
      <c r="G148" s="247" t="s">
        <v>177</v>
      </c>
      <c r="H148" s="248">
        <v>35</v>
      </c>
      <c r="I148" s="249"/>
      <c r="J148" s="250">
        <f>ROUND(I148*H148,2)</f>
        <v>0</v>
      </c>
      <c r="K148" s="251"/>
      <c r="L148" s="252"/>
      <c r="M148" s="253" t="s">
        <v>1</v>
      </c>
      <c r="N148" s="254" t="s">
        <v>40</v>
      </c>
      <c r="O148" s="89"/>
      <c r="P148" s="223">
        <f>O148*H148</f>
        <v>0</v>
      </c>
      <c r="Q148" s="223">
        <v>0.001</v>
      </c>
      <c r="R148" s="223">
        <f>Q148*H148</f>
        <v>0.035</v>
      </c>
      <c r="S148" s="223">
        <v>0</v>
      </c>
      <c r="T148" s="22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5" t="s">
        <v>178</v>
      </c>
      <c r="AT148" s="225" t="s">
        <v>162</v>
      </c>
      <c r="AU148" s="225" t="s">
        <v>85</v>
      </c>
      <c r="AY148" s="15" t="s">
        <v>116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5" t="s">
        <v>83</v>
      </c>
      <c r="BK148" s="226">
        <f>ROUND(I148*H148,2)</f>
        <v>0</v>
      </c>
      <c r="BL148" s="15" t="s">
        <v>159</v>
      </c>
      <c r="BM148" s="225" t="s">
        <v>179</v>
      </c>
    </row>
    <row r="149" spans="1:47" s="2" customFormat="1" ht="12">
      <c r="A149" s="36"/>
      <c r="B149" s="37"/>
      <c r="C149" s="38"/>
      <c r="D149" s="227" t="s">
        <v>124</v>
      </c>
      <c r="E149" s="38"/>
      <c r="F149" s="228" t="s">
        <v>176</v>
      </c>
      <c r="G149" s="38"/>
      <c r="H149" s="38"/>
      <c r="I149" s="229"/>
      <c r="J149" s="38"/>
      <c r="K149" s="38"/>
      <c r="L149" s="42"/>
      <c r="M149" s="230"/>
      <c r="N149" s="231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124</v>
      </c>
      <c r="AU149" s="15" t="s">
        <v>85</v>
      </c>
    </row>
    <row r="150" spans="1:65" s="2" customFormat="1" ht="24.15" customHeight="1">
      <c r="A150" s="36"/>
      <c r="B150" s="37"/>
      <c r="C150" s="213" t="s">
        <v>180</v>
      </c>
      <c r="D150" s="213" t="s">
        <v>118</v>
      </c>
      <c r="E150" s="214" t="s">
        <v>181</v>
      </c>
      <c r="F150" s="215" t="s">
        <v>182</v>
      </c>
      <c r="G150" s="216" t="s">
        <v>171</v>
      </c>
      <c r="H150" s="217">
        <v>6</v>
      </c>
      <c r="I150" s="218"/>
      <c r="J150" s="219">
        <f>ROUND(I150*H150,2)</f>
        <v>0</v>
      </c>
      <c r="K150" s="220"/>
      <c r="L150" s="42"/>
      <c r="M150" s="221" t="s">
        <v>1</v>
      </c>
      <c r="N150" s="222" t="s">
        <v>40</v>
      </c>
      <c r="O150" s="89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5" t="s">
        <v>159</v>
      </c>
      <c r="AT150" s="225" t="s">
        <v>118</v>
      </c>
      <c r="AU150" s="225" t="s">
        <v>85</v>
      </c>
      <c r="AY150" s="15" t="s">
        <v>116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5" t="s">
        <v>83</v>
      </c>
      <c r="BK150" s="226">
        <f>ROUND(I150*H150,2)</f>
        <v>0</v>
      </c>
      <c r="BL150" s="15" t="s">
        <v>159</v>
      </c>
      <c r="BM150" s="225" t="s">
        <v>183</v>
      </c>
    </row>
    <row r="151" spans="1:47" s="2" customFormat="1" ht="12">
      <c r="A151" s="36"/>
      <c r="B151" s="37"/>
      <c r="C151" s="38"/>
      <c r="D151" s="227" t="s">
        <v>124</v>
      </c>
      <c r="E151" s="38"/>
      <c r="F151" s="228" t="s">
        <v>182</v>
      </c>
      <c r="G151" s="38"/>
      <c r="H151" s="38"/>
      <c r="I151" s="229"/>
      <c r="J151" s="38"/>
      <c r="K151" s="38"/>
      <c r="L151" s="42"/>
      <c r="M151" s="230"/>
      <c r="N151" s="231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124</v>
      </c>
      <c r="AU151" s="15" t="s">
        <v>85</v>
      </c>
    </row>
    <row r="152" spans="1:65" s="2" customFormat="1" ht="24.15" customHeight="1">
      <c r="A152" s="36"/>
      <c r="B152" s="37"/>
      <c r="C152" s="244" t="s">
        <v>184</v>
      </c>
      <c r="D152" s="244" t="s">
        <v>162</v>
      </c>
      <c r="E152" s="245" t="s">
        <v>185</v>
      </c>
      <c r="F152" s="246" t="s">
        <v>186</v>
      </c>
      <c r="G152" s="247" t="s">
        <v>171</v>
      </c>
      <c r="H152" s="248">
        <v>6</v>
      </c>
      <c r="I152" s="249"/>
      <c r="J152" s="250">
        <f>ROUND(I152*H152,2)</f>
        <v>0</v>
      </c>
      <c r="K152" s="251"/>
      <c r="L152" s="252"/>
      <c r="M152" s="253" t="s">
        <v>1</v>
      </c>
      <c r="N152" s="254" t="s">
        <v>40</v>
      </c>
      <c r="O152" s="89"/>
      <c r="P152" s="223">
        <f>O152*H152</f>
        <v>0</v>
      </c>
      <c r="Q152" s="223">
        <v>0.0005</v>
      </c>
      <c r="R152" s="223">
        <f>Q152*H152</f>
        <v>0.003</v>
      </c>
      <c r="S152" s="223">
        <v>0</v>
      </c>
      <c r="T152" s="224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5" t="s">
        <v>178</v>
      </c>
      <c r="AT152" s="225" t="s">
        <v>162</v>
      </c>
      <c r="AU152" s="225" t="s">
        <v>85</v>
      </c>
      <c r="AY152" s="15" t="s">
        <v>116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5" t="s">
        <v>83</v>
      </c>
      <c r="BK152" s="226">
        <f>ROUND(I152*H152,2)</f>
        <v>0</v>
      </c>
      <c r="BL152" s="15" t="s">
        <v>159</v>
      </c>
      <c r="BM152" s="225" t="s">
        <v>187</v>
      </c>
    </row>
    <row r="153" spans="1:47" s="2" customFormat="1" ht="12">
      <c r="A153" s="36"/>
      <c r="B153" s="37"/>
      <c r="C153" s="38"/>
      <c r="D153" s="227" t="s">
        <v>124</v>
      </c>
      <c r="E153" s="38"/>
      <c r="F153" s="228" t="s">
        <v>188</v>
      </c>
      <c r="G153" s="38"/>
      <c r="H153" s="38"/>
      <c r="I153" s="229"/>
      <c r="J153" s="38"/>
      <c r="K153" s="38"/>
      <c r="L153" s="42"/>
      <c r="M153" s="230"/>
      <c r="N153" s="231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124</v>
      </c>
      <c r="AU153" s="15" t="s">
        <v>85</v>
      </c>
    </row>
    <row r="154" spans="1:65" s="2" customFormat="1" ht="16.5" customHeight="1">
      <c r="A154" s="36"/>
      <c r="B154" s="37"/>
      <c r="C154" s="213" t="s">
        <v>189</v>
      </c>
      <c r="D154" s="213" t="s">
        <v>118</v>
      </c>
      <c r="E154" s="214" t="s">
        <v>190</v>
      </c>
      <c r="F154" s="215" t="s">
        <v>191</v>
      </c>
      <c r="G154" s="216" t="s">
        <v>158</v>
      </c>
      <c r="H154" s="217">
        <v>4</v>
      </c>
      <c r="I154" s="218"/>
      <c r="J154" s="219">
        <f>ROUND(I154*H154,2)</f>
        <v>0</v>
      </c>
      <c r="K154" s="220"/>
      <c r="L154" s="42"/>
      <c r="M154" s="221" t="s">
        <v>1</v>
      </c>
      <c r="N154" s="222" t="s">
        <v>40</v>
      </c>
      <c r="O154" s="89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5" t="s">
        <v>159</v>
      </c>
      <c r="AT154" s="225" t="s">
        <v>118</v>
      </c>
      <c r="AU154" s="225" t="s">
        <v>85</v>
      </c>
      <c r="AY154" s="15" t="s">
        <v>116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5" t="s">
        <v>83</v>
      </c>
      <c r="BK154" s="226">
        <f>ROUND(I154*H154,2)</f>
        <v>0</v>
      </c>
      <c r="BL154" s="15" t="s">
        <v>159</v>
      </c>
      <c r="BM154" s="225" t="s">
        <v>192</v>
      </c>
    </row>
    <row r="155" spans="1:47" s="2" customFormat="1" ht="12">
      <c r="A155" s="36"/>
      <c r="B155" s="37"/>
      <c r="C155" s="38"/>
      <c r="D155" s="227" t="s">
        <v>124</v>
      </c>
      <c r="E155" s="38"/>
      <c r="F155" s="228" t="s">
        <v>193</v>
      </c>
      <c r="G155" s="38"/>
      <c r="H155" s="38"/>
      <c r="I155" s="229"/>
      <c r="J155" s="38"/>
      <c r="K155" s="38"/>
      <c r="L155" s="42"/>
      <c r="M155" s="230"/>
      <c r="N155" s="231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124</v>
      </c>
      <c r="AU155" s="15" t="s">
        <v>85</v>
      </c>
    </row>
    <row r="156" spans="1:65" s="2" customFormat="1" ht="16.5" customHeight="1">
      <c r="A156" s="36"/>
      <c r="B156" s="37"/>
      <c r="C156" s="244" t="s">
        <v>194</v>
      </c>
      <c r="D156" s="244" t="s">
        <v>162</v>
      </c>
      <c r="E156" s="245" t="s">
        <v>195</v>
      </c>
      <c r="F156" s="246" t="s">
        <v>196</v>
      </c>
      <c r="G156" s="247" t="s">
        <v>158</v>
      </c>
      <c r="H156" s="248">
        <v>4</v>
      </c>
      <c r="I156" s="249"/>
      <c r="J156" s="250">
        <f>ROUND(I156*H156,2)</f>
        <v>0</v>
      </c>
      <c r="K156" s="251"/>
      <c r="L156" s="252"/>
      <c r="M156" s="253" t="s">
        <v>1</v>
      </c>
      <c r="N156" s="254" t="s">
        <v>40</v>
      </c>
      <c r="O156" s="89"/>
      <c r="P156" s="223">
        <f>O156*H156</f>
        <v>0</v>
      </c>
      <c r="Q156" s="223">
        <v>0.00598</v>
      </c>
      <c r="R156" s="223">
        <f>Q156*H156</f>
        <v>0.02392</v>
      </c>
      <c r="S156" s="223">
        <v>0</v>
      </c>
      <c r="T156" s="22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5" t="s">
        <v>178</v>
      </c>
      <c r="AT156" s="225" t="s">
        <v>162</v>
      </c>
      <c r="AU156" s="225" t="s">
        <v>85</v>
      </c>
      <c r="AY156" s="15" t="s">
        <v>116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5" t="s">
        <v>83</v>
      </c>
      <c r="BK156" s="226">
        <f>ROUND(I156*H156,2)</f>
        <v>0</v>
      </c>
      <c r="BL156" s="15" t="s">
        <v>159</v>
      </c>
      <c r="BM156" s="225" t="s">
        <v>197</v>
      </c>
    </row>
    <row r="157" spans="1:47" s="2" customFormat="1" ht="12">
      <c r="A157" s="36"/>
      <c r="B157" s="37"/>
      <c r="C157" s="38"/>
      <c r="D157" s="227" t="s">
        <v>124</v>
      </c>
      <c r="E157" s="38"/>
      <c r="F157" s="228" t="s">
        <v>196</v>
      </c>
      <c r="G157" s="38"/>
      <c r="H157" s="38"/>
      <c r="I157" s="229"/>
      <c r="J157" s="38"/>
      <c r="K157" s="38"/>
      <c r="L157" s="42"/>
      <c r="M157" s="230"/>
      <c r="N157" s="231"/>
      <c r="O157" s="89"/>
      <c r="P157" s="89"/>
      <c r="Q157" s="89"/>
      <c r="R157" s="89"/>
      <c r="S157" s="89"/>
      <c r="T157" s="90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124</v>
      </c>
      <c r="AU157" s="15" t="s">
        <v>85</v>
      </c>
    </row>
    <row r="158" spans="1:65" s="2" customFormat="1" ht="24.15" customHeight="1">
      <c r="A158" s="36"/>
      <c r="B158" s="37"/>
      <c r="C158" s="213" t="s">
        <v>198</v>
      </c>
      <c r="D158" s="213" t="s">
        <v>118</v>
      </c>
      <c r="E158" s="214" t="s">
        <v>199</v>
      </c>
      <c r="F158" s="215" t="s">
        <v>200</v>
      </c>
      <c r="G158" s="216" t="s">
        <v>201</v>
      </c>
      <c r="H158" s="255"/>
      <c r="I158" s="218"/>
      <c r="J158" s="219">
        <f>ROUND(I158*H158,2)</f>
        <v>0</v>
      </c>
      <c r="K158" s="220"/>
      <c r="L158" s="42"/>
      <c r="M158" s="221" t="s">
        <v>1</v>
      </c>
      <c r="N158" s="222" t="s">
        <v>40</v>
      </c>
      <c r="O158" s="89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5" t="s">
        <v>159</v>
      </c>
      <c r="AT158" s="225" t="s">
        <v>118</v>
      </c>
      <c r="AU158" s="225" t="s">
        <v>85</v>
      </c>
      <c r="AY158" s="15" t="s">
        <v>116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5" t="s">
        <v>83</v>
      </c>
      <c r="BK158" s="226">
        <f>ROUND(I158*H158,2)</f>
        <v>0</v>
      </c>
      <c r="BL158" s="15" t="s">
        <v>159</v>
      </c>
      <c r="BM158" s="225" t="s">
        <v>202</v>
      </c>
    </row>
    <row r="159" spans="1:47" s="2" customFormat="1" ht="12">
      <c r="A159" s="36"/>
      <c r="B159" s="37"/>
      <c r="C159" s="38"/>
      <c r="D159" s="227" t="s">
        <v>124</v>
      </c>
      <c r="E159" s="38"/>
      <c r="F159" s="228" t="s">
        <v>203</v>
      </c>
      <c r="G159" s="38"/>
      <c r="H159" s="38"/>
      <c r="I159" s="229"/>
      <c r="J159" s="38"/>
      <c r="K159" s="38"/>
      <c r="L159" s="42"/>
      <c r="M159" s="230"/>
      <c r="N159" s="231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124</v>
      </c>
      <c r="AU159" s="15" t="s">
        <v>85</v>
      </c>
    </row>
    <row r="160" spans="1:65" s="2" customFormat="1" ht="24.15" customHeight="1">
      <c r="A160" s="36"/>
      <c r="B160" s="37"/>
      <c r="C160" s="213" t="s">
        <v>8</v>
      </c>
      <c r="D160" s="213" t="s">
        <v>118</v>
      </c>
      <c r="E160" s="214" t="s">
        <v>204</v>
      </c>
      <c r="F160" s="215" t="s">
        <v>205</v>
      </c>
      <c r="G160" s="216" t="s">
        <v>201</v>
      </c>
      <c r="H160" s="255"/>
      <c r="I160" s="218"/>
      <c r="J160" s="219">
        <f>ROUND(I160*H160,2)</f>
        <v>0</v>
      </c>
      <c r="K160" s="220"/>
      <c r="L160" s="42"/>
      <c r="M160" s="221" t="s">
        <v>1</v>
      </c>
      <c r="N160" s="222" t="s">
        <v>40</v>
      </c>
      <c r="O160" s="89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5" t="s">
        <v>159</v>
      </c>
      <c r="AT160" s="225" t="s">
        <v>118</v>
      </c>
      <c r="AU160" s="225" t="s">
        <v>85</v>
      </c>
      <c r="AY160" s="15" t="s">
        <v>116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5" t="s">
        <v>83</v>
      </c>
      <c r="BK160" s="226">
        <f>ROUND(I160*H160,2)</f>
        <v>0</v>
      </c>
      <c r="BL160" s="15" t="s">
        <v>159</v>
      </c>
      <c r="BM160" s="225" t="s">
        <v>206</v>
      </c>
    </row>
    <row r="161" spans="1:47" s="2" customFormat="1" ht="12">
      <c r="A161" s="36"/>
      <c r="B161" s="37"/>
      <c r="C161" s="38"/>
      <c r="D161" s="227" t="s">
        <v>124</v>
      </c>
      <c r="E161" s="38"/>
      <c r="F161" s="228" t="s">
        <v>207</v>
      </c>
      <c r="G161" s="38"/>
      <c r="H161" s="38"/>
      <c r="I161" s="229"/>
      <c r="J161" s="38"/>
      <c r="K161" s="38"/>
      <c r="L161" s="42"/>
      <c r="M161" s="230"/>
      <c r="N161" s="231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124</v>
      </c>
      <c r="AU161" s="15" t="s">
        <v>85</v>
      </c>
    </row>
    <row r="162" spans="1:63" s="12" customFormat="1" ht="25.9" customHeight="1">
      <c r="A162" s="12"/>
      <c r="B162" s="197"/>
      <c r="C162" s="198"/>
      <c r="D162" s="199" t="s">
        <v>74</v>
      </c>
      <c r="E162" s="200" t="s">
        <v>162</v>
      </c>
      <c r="F162" s="200" t="s">
        <v>208</v>
      </c>
      <c r="G162" s="198"/>
      <c r="H162" s="198"/>
      <c r="I162" s="201"/>
      <c r="J162" s="202">
        <f>BK162</f>
        <v>0</v>
      </c>
      <c r="K162" s="198"/>
      <c r="L162" s="203"/>
      <c r="M162" s="204"/>
      <c r="N162" s="205"/>
      <c r="O162" s="205"/>
      <c r="P162" s="206">
        <f>P163+P198</f>
        <v>0</v>
      </c>
      <c r="Q162" s="205"/>
      <c r="R162" s="206">
        <f>R163+R198</f>
        <v>45.1431355</v>
      </c>
      <c r="S162" s="205"/>
      <c r="T162" s="207">
        <f>T163+T198</f>
        <v>7.968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8" t="s">
        <v>133</v>
      </c>
      <c r="AT162" s="209" t="s">
        <v>74</v>
      </c>
      <c r="AU162" s="209" t="s">
        <v>75</v>
      </c>
      <c r="AY162" s="208" t="s">
        <v>116</v>
      </c>
      <c r="BK162" s="210">
        <f>BK163+BK198</f>
        <v>0</v>
      </c>
    </row>
    <row r="163" spans="1:63" s="12" customFormat="1" ht="22.8" customHeight="1">
      <c r="A163" s="12"/>
      <c r="B163" s="197"/>
      <c r="C163" s="198"/>
      <c r="D163" s="199" t="s">
        <v>74</v>
      </c>
      <c r="E163" s="211" t="s">
        <v>209</v>
      </c>
      <c r="F163" s="211" t="s">
        <v>210</v>
      </c>
      <c r="G163" s="198"/>
      <c r="H163" s="198"/>
      <c r="I163" s="201"/>
      <c r="J163" s="212">
        <f>BK163</f>
        <v>0</v>
      </c>
      <c r="K163" s="198"/>
      <c r="L163" s="203"/>
      <c r="M163" s="204"/>
      <c r="N163" s="205"/>
      <c r="O163" s="205"/>
      <c r="P163" s="206">
        <f>SUM(P164:P197)</f>
        <v>0</v>
      </c>
      <c r="Q163" s="205"/>
      <c r="R163" s="206">
        <f>SUM(R164:R197)</f>
        <v>2.0385175</v>
      </c>
      <c r="S163" s="205"/>
      <c r="T163" s="207">
        <f>SUM(T164:T197)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8" t="s">
        <v>133</v>
      </c>
      <c r="AT163" s="209" t="s">
        <v>74</v>
      </c>
      <c r="AU163" s="209" t="s">
        <v>83</v>
      </c>
      <c r="AY163" s="208" t="s">
        <v>116</v>
      </c>
      <c r="BK163" s="210">
        <f>SUM(BK164:BK197)</f>
        <v>0</v>
      </c>
    </row>
    <row r="164" spans="1:65" s="2" customFormat="1" ht="16.5" customHeight="1">
      <c r="A164" s="36"/>
      <c r="B164" s="37"/>
      <c r="C164" s="213" t="s">
        <v>159</v>
      </c>
      <c r="D164" s="213" t="s">
        <v>118</v>
      </c>
      <c r="E164" s="214" t="s">
        <v>211</v>
      </c>
      <c r="F164" s="215" t="s">
        <v>212</v>
      </c>
      <c r="G164" s="216" t="s">
        <v>158</v>
      </c>
      <c r="H164" s="217">
        <v>3</v>
      </c>
      <c r="I164" s="218"/>
      <c r="J164" s="219">
        <f>ROUND(I164*H164,2)</f>
        <v>0</v>
      </c>
      <c r="K164" s="220"/>
      <c r="L164" s="42"/>
      <c r="M164" s="221" t="s">
        <v>1</v>
      </c>
      <c r="N164" s="222" t="s">
        <v>40</v>
      </c>
      <c r="O164" s="89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5" t="s">
        <v>166</v>
      </c>
      <c r="AT164" s="225" t="s">
        <v>118</v>
      </c>
      <c r="AU164" s="225" t="s">
        <v>85</v>
      </c>
      <c r="AY164" s="15" t="s">
        <v>116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5" t="s">
        <v>83</v>
      </c>
      <c r="BK164" s="226">
        <f>ROUND(I164*H164,2)</f>
        <v>0</v>
      </c>
      <c r="BL164" s="15" t="s">
        <v>166</v>
      </c>
      <c r="BM164" s="225" t="s">
        <v>213</v>
      </c>
    </row>
    <row r="165" spans="1:47" s="2" customFormat="1" ht="12">
      <c r="A165" s="36"/>
      <c r="B165" s="37"/>
      <c r="C165" s="38"/>
      <c r="D165" s="227" t="s">
        <v>124</v>
      </c>
      <c r="E165" s="38"/>
      <c r="F165" s="228" t="s">
        <v>212</v>
      </c>
      <c r="G165" s="38"/>
      <c r="H165" s="38"/>
      <c r="I165" s="229"/>
      <c r="J165" s="38"/>
      <c r="K165" s="38"/>
      <c r="L165" s="42"/>
      <c r="M165" s="230"/>
      <c r="N165" s="231"/>
      <c r="O165" s="89"/>
      <c r="P165" s="89"/>
      <c r="Q165" s="89"/>
      <c r="R165" s="89"/>
      <c r="S165" s="89"/>
      <c r="T165" s="90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124</v>
      </c>
      <c r="AU165" s="15" t="s">
        <v>85</v>
      </c>
    </row>
    <row r="166" spans="1:65" s="2" customFormat="1" ht="24.15" customHeight="1">
      <c r="A166" s="36"/>
      <c r="B166" s="37"/>
      <c r="C166" s="244" t="s">
        <v>214</v>
      </c>
      <c r="D166" s="244" t="s">
        <v>162</v>
      </c>
      <c r="E166" s="245" t="s">
        <v>215</v>
      </c>
      <c r="F166" s="246" t="s">
        <v>216</v>
      </c>
      <c r="G166" s="247" t="s">
        <v>158</v>
      </c>
      <c r="H166" s="248">
        <v>3</v>
      </c>
      <c r="I166" s="249"/>
      <c r="J166" s="250">
        <f>ROUND(I166*H166,2)</f>
        <v>0</v>
      </c>
      <c r="K166" s="251"/>
      <c r="L166" s="252"/>
      <c r="M166" s="253" t="s">
        <v>1</v>
      </c>
      <c r="N166" s="254" t="s">
        <v>40</v>
      </c>
      <c r="O166" s="89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5" t="s">
        <v>217</v>
      </c>
      <c r="AT166" s="225" t="s">
        <v>162</v>
      </c>
      <c r="AU166" s="225" t="s">
        <v>85</v>
      </c>
      <c r="AY166" s="15" t="s">
        <v>116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5" t="s">
        <v>83</v>
      </c>
      <c r="BK166" s="226">
        <f>ROUND(I166*H166,2)</f>
        <v>0</v>
      </c>
      <c r="BL166" s="15" t="s">
        <v>217</v>
      </c>
      <c r="BM166" s="225" t="s">
        <v>218</v>
      </c>
    </row>
    <row r="167" spans="1:47" s="2" customFormat="1" ht="12">
      <c r="A167" s="36"/>
      <c r="B167" s="37"/>
      <c r="C167" s="38"/>
      <c r="D167" s="227" t="s">
        <v>124</v>
      </c>
      <c r="E167" s="38"/>
      <c r="F167" s="228" t="s">
        <v>216</v>
      </c>
      <c r="G167" s="38"/>
      <c r="H167" s="38"/>
      <c r="I167" s="229"/>
      <c r="J167" s="38"/>
      <c r="K167" s="38"/>
      <c r="L167" s="42"/>
      <c r="M167" s="230"/>
      <c r="N167" s="231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124</v>
      </c>
      <c r="AU167" s="15" t="s">
        <v>85</v>
      </c>
    </row>
    <row r="168" spans="1:65" s="2" customFormat="1" ht="16.5" customHeight="1">
      <c r="A168" s="36"/>
      <c r="B168" s="37"/>
      <c r="C168" s="213" t="s">
        <v>219</v>
      </c>
      <c r="D168" s="213" t="s">
        <v>118</v>
      </c>
      <c r="E168" s="214" t="s">
        <v>220</v>
      </c>
      <c r="F168" s="215" t="s">
        <v>221</v>
      </c>
      <c r="G168" s="216" t="s">
        <v>158</v>
      </c>
      <c r="H168" s="217">
        <v>1</v>
      </c>
      <c r="I168" s="218"/>
      <c r="J168" s="219">
        <f>ROUND(I168*H168,2)</f>
        <v>0</v>
      </c>
      <c r="K168" s="220"/>
      <c r="L168" s="42"/>
      <c r="M168" s="221" t="s">
        <v>1</v>
      </c>
      <c r="N168" s="222" t="s">
        <v>40</v>
      </c>
      <c r="O168" s="89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5" t="s">
        <v>166</v>
      </c>
      <c r="AT168" s="225" t="s">
        <v>118</v>
      </c>
      <c r="AU168" s="225" t="s">
        <v>85</v>
      </c>
      <c r="AY168" s="15" t="s">
        <v>116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5" t="s">
        <v>83</v>
      </c>
      <c r="BK168" s="226">
        <f>ROUND(I168*H168,2)</f>
        <v>0</v>
      </c>
      <c r="BL168" s="15" t="s">
        <v>166</v>
      </c>
      <c r="BM168" s="225" t="s">
        <v>222</v>
      </c>
    </row>
    <row r="169" spans="1:47" s="2" customFormat="1" ht="12">
      <c r="A169" s="36"/>
      <c r="B169" s="37"/>
      <c r="C169" s="38"/>
      <c r="D169" s="227" t="s">
        <v>124</v>
      </c>
      <c r="E169" s="38"/>
      <c r="F169" s="228" t="s">
        <v>221</v>
      </c>
      <c r="G169" s="38"/>
      <c r="H169" s="38"/>
      <c r="I169" s="229"/>
      <c r="J169" s="38"/>
      <c r="K169" s="38"/>
      <c r="L169" s="42"/>
      <c r="M169" s="230"/>
      <c r="N169" s="231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124</v>
      </c>
      <c r="AU169" s="15" t="s">
        <v>85</v>
      </c>
    </row>
    <row r="170" spans="1:65" s="2" customFormat="1" ht="49.05" customHeight="1">
      <c r="A170" s="36"/>
      <c r="B170" s="37"/>
      <c r="C170" s="244" t="s">
        <v>223</v>
      </c>
      <c r="D170" s="244" t="s">
        <v>162</v>
      </c>
      <c r="E170" s="245" t="s">
        <v>224</v>
      </c>
      <c r="F170" s="246" t="s">
        <v>225</v>
      </c>
      <c r="G170" s="247" t="s">
        <v>158</v>
      </c>
      <c r="H170" s="248">
        <v>1</v>
      </c>
      <c r="I170" s="249"/>
      <c r="J170" s="250">
        <f>ROUND(I170*H170,2)</f>
        <v>0</v>
      </c>
      <c r="K170" s="251"/>
      <c r="L170" s="252"/>
      <c r="M170" s="253" t="s">
        <v>1</v>
      </c>
      <c r="N170" s="254" t="s">
        <v>40</v>
      </c>
      <c r="O170" s="89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5" t="s">
        <v>217</v>
      </c>
      <c r="AT170" s="225" t="s">
        <v>162</v>
      </c>
      <c r="AU170" s="225" t="s">
        <v>85</v>
      </c>
      <c r="AY170" s="15" t="s">
        <v>116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5" t="s">
        <v>83</v>
      </c>
      <c r="BK170" s="226">
        <f>ROUND(I170*H170,2)</f>
        <v>0</v>
      </c>
      <c r="BL170" s="15" t="s">
        <v>217</v>
      </c>
      <c r="BM170" s="225" t="s">
        <v>226</v>
      </c>
    </row>
    <row r="171" spans="1:47" s="2" customFormat="1" ht="12">
      <c r="A171" s="36"/>
      <c r="B171" s="37"/>
      <c r="C171" s="38"/>
      <c r="D171" s="227" t="s">
        <v>124</v>
      </c>
      <c r="E171" s="38"/>
      <c r="F171" s="228" t="s">
        <v>225</v>
      </c>
      <c r="G171" s="38"/>
      <c r="H171" s="38"/>
      <c r="I171" s="229"/>
      <c r="J171" s="38"/>
      <c r="K171" s="38"/>
      <c r="L171" s="42"/>
      <c r="M171" s="230"/>
      <c r="N171" s="231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124</v>
      </c>
      <c r="AU171" s="15" t="s">
        <v>85</v>
      </c>
    </row>
    <row r="172" spans="1:65" s="2" customFormat="1" ht="16.5" customHeight="1">
      <c r="A172" s="36"/>
      <c r="B172" s="37"/>
      <c r="C172" s="213" t="s">
        <v>227</v>
      </c>
      <c r="D172" s="213" t="s">
        <v>118</v>
      </c>
      <c r="E172" s="214" t="s">
        <v>228</v>
      </c>
      <c r="F172" s="215" t="s">
        <v>229</v>
      </c>
      <c r="G172" s="216" t="s">
        <v>171</v>
      </c>
      <c r="H172" s="217">
        <v>1</v>
      </c>
      <c r="I172" s="218"/>
      <c r="J172" s="219">
        <f>ROUND(I172*H172,2)</f>
        <v>0</v>
      </c>
      <c r="K172" s="220"/>
      <c r="L172" s="42"/>
      <c r="M172" s="221" t="s">
        <v>1</v>
      </c>
      <c r="N172" s="222" t="s">
        <v>40</v>
      </c>
      <c r="O172" s="89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5" t="s">
        <v>166</v>
      </c>
      <c r="AT172" s="225" t="s">
        <v>118</v>
      </c>
      <c r="AU172" s="225" t="s">
        <v>85</v>
      </c>
      <c r="AY172" s="15" t="s">
        <v>116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5" t="s">
        <v>83</v>
      </c>
      <c r="BK172" s="226">
        <f>ROUND(I172*H172,2)</f>
        <v>0</v>
      </c>
      <c r="BL172" s="15" t="s">
        <v>166</v>
      </c>
      <c r="BM172" s="225" t="s">
        <v>230</v>
      </c>
    </row>
    <row r="173" spans="1:47" s="2" customFormat="1" ht="12">
      <c r="A173" s="36"/>
      <c r="B173" s="37"/>
      <c r="C173" s="38"/>
      <c r="D173" s="227" t="s">
        <v>124</v>
      </c>
      <c r="E173" s="38"/>
      <c r="F173" s="228" t="s">
        <v>229</v>
      </c>
      <c r="G173" s="38"/>
      <c r="H173" s="38"/>
      <c r="I173" s="229"/>
      <c r="J173" s="38"/>
      <c r="K173" s="38"/>
      <c r="L173" s="42"/>
      <c r="M173" s="230"/>
      <c r="N173" s="231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124</v>
      </c>
      <c r="AU173" s="15" t="s">
        <v>85</v>
      </c>
    </row>
    <row r="174" spans="1:65" s="2" customFormat="1" ht="24.15" customHeight="1">
      <c r="A174" s="36"/>
      <c r="B174" s="37"/>
      <c r="C174" s="213" t="s">
        <v>7</v>
      </c>
      <c r="D174" s="213" t="s">
        <v>118</v>
      </c>
      <c r="E174" s="214" t="s">
        <v>231</v>
      </c>
      <c r="F174" s="215" t="s">
        <v>232</v>
      </c>
      <c r="G174" s="216" t="s">
        <v>171</v>
      </c>
      <c r="H174" s="217">
        <v>4</v>
      </c>
      <c r="I174" s="218"/>
      <c r="J174" s="219">
        <f>ROUND(I174*H174,2)</f>
        <v>0</v>
      </c>
      <c r="K174" s="220"/>
      <c r="L174" s="42"/>
      <c r="M174" s="221" t="s">
        <v>1</v>
      </c>
      <c r="N174" s="222" t="s">
        <v>40</v>
      </c>
      <c r="O174" s="89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5" t="s">
        <v>166</v>
      </c>
      <c r="AT174" s="225" t="s">
        <v>118</v>
      </c>
      <c r="AU174" s="225" t="s">
        <v>85</v>
      </c>
      <c r="AY174" s="15" t="s">
        <v>116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5" t="s">
        <v>83</v>
      </c>
      <c r="BK174" s="226">
        <f>ROUND(I174*H174,2)</f>
        <v>0</v>
      </c>
      <c r="BL174" s="15" t="s">
        <v>166</v>
      </c>
      <c r="BM174" s="225" t="s">
        <v>233</v>
      </c>
    </row>
    <row r="175" spans="1:47" s="2" customFormat="1" ht="12">
      <c r="A175" s="36"/>
      <c r="B175" s="37"/>
      <c r="C175" s="38"/>
      <c r="D175" s="227" t="s">
        <v>124</v>
      </c>
      <c r="E175" s="38"/>
      <c r="F175" s="228" t="s">
        <v>232</v>
      </c>
      <c r="G175" s="38"/>
      <c r="H175" s="38"/>
      <c r="I175" s="229"/>
      <c r="J175" s="38"/>
      <c r="K175" s="38"/>
      <c r="L175" s="42"/>
      <c r="M175" s="230"/>
      <c r="N175" s="231"/>
      <c r="O175" s="89"/>
      <c r="P175" s="89"/>
      <c r="Q175" s="89"/>
      <c r="R175" s="89"/>
      <c r="S175" s="89"/>
      <c r="T175" s="90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124</v>
      </c>
      <c r="AU175" s="15" t="s">
        <v>85</v>
      </c>
    </row>
    <row r="176" spans="1:65" s="2" customFormat="1" ht="44.25" customHeight="1">
      <c r="A176" s="36"/>
      <c r="B176" s="37"/>
      <c r="C176" s="213" t="s">
        <v>234</v>
      </c>
      <c r="D176" s="213" t="s">
        <v>118</v>
      </c>
      <c r="E176" s="214" t="s">
        <v>235</v>
      </c>
      <c r="F176" s="215" t="s">
        <v>236</v>
      </c>
      <c r="G176" s="216" t="s">
        <v>171</v>
      </c>
      <c r="H176" s="217">
        <v>1150</v>
      </c>
      <c r="I176" s="218"/>
      <c r="J176" s="219">
        <f>ROUND(I176*H176,2)</f>
        <v>0</v>
      </c>
      <c r="K176" s="220"/>
      <c r="L176" s="42"/>
      <c r="M176" s="221" t="s">
        <v>1</v>
      </c>
      <c r="N176" s="222" t="s">
        <v>40</v>
      </c>
      <c r="O176" s="89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5" t="s">
        <v>166</v>
      </c>
      <c r="AT176" s="225" t="s">
        <v>118</v>
      </c>
      <c r="AU176" s="225" t="s">
        <v>85</v>
      </c>
      <c r="AY176" s="15" t="s">
        <v>116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5" t="s">
        <v>83</v>
      </c>
      <c r="BK176" s="226">
        <f>ROUND(I176*H176,2)</f>
        <v>0</v>
      </c>
      <c r="BL176" s="15" t="s">
        <v>166</v>
      </c>
      <c r="BM176" s="225" t="s">
        <v>237</v>
      </c>
    </row>
    <row r="177" spans="1:47" s="2" customFormat="1" ht="12">
      <c r="A177" s="36"/>
      <c r="B177" s="37"/>
      <c r="C177" s="38"/>
      <c r="D177" s="227" t="s">
        <v>124</v>
      </c>
      <c r="E177" s="38"/>
      <c r="F177" s="228" t="s">
        <v>238</v>
      </c>
      <c r="G177" s="38"/>
      <c r="H177" s="38"/>
      <c r="I177" s="229"/>
      <c r="J177" s="38"/>
      <c r="K177" s="38"/>
      <c r="L177" s="42"/>
      <c r="M177" s="230"/>
      <c r="N177" s="231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124</v>
      </c>
      <c r="AU177" s="15" t="s">
        <v>85</v>
      </c>
    </row>
    <row r="178" spans="1:65" s="2" customFormat="1" ht="44.25" customHeight="1">
      <c r="A178" s="36"/>
      <c r="B178" s="37"/>
      <c r="C178" s="244" t="s">
        <v>239</v>
      </c>
      <c r="D178" s="244" t="s">
        <v>162</v>
      </c>
      <c r="E178" s="245" t="s">
        <v>240</v>
      </c>
      <c r="F178" s="246" t="s">
        <v>241</v>
      </c>
      <c r="G178" s="247" t="s">
        <v>171</v>
      </c>
      <c r="H178" s="248">
        <v>1322.5</v>
      </c>
      <c r="I178" s="249"/>
      <c r="J178" s="250">
        <f>ROUND(I178*H178,2)</f>
        <v>0</v>
      </c>
      <c r="K178" s="251"/>
      <c r="L178" s="252"/>
      <c r="M178" s="253" t="s">
        <v>1</v>
      </c>
      <c r="N178" s="254" t="s">
        <v>40</v>
      </c>
      <c r="O178" s="89"/>
      <c r="P178" s="223">
        <f>O178*H178</f>
        <v>0</v>
      </c>
      <c r="Q178" s="223">
        <v>0.00115</v>
      </c>
      <c r="R178" s="223">
        <f>Q178*H178</f>
        <v>1.520875</v>
      </c>
      <c r="S178" s="223">
        <v>0</v>
      </c>
      <c r="T178" s="224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5" t="s">
        <v>217</v>
      </c>
      <c r="AT178" s="225" t="s">
        <v>162</v>
      </c>
      <c r="AU178" s="225" t="s">
        <v>85</v>
      </c>
      <c r="AY178" s="15" t="s">
        <v>116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5" t="s">
        <v>83</v>
      </c>
      <c r="BK178" s="226">
        <f>ROUND(I178*H178,2)</f>
        <v>0</v>
      </c>
      <c r="BL178" s="15" t="s">
        <v>217</v>
      </c>
      <c r="BM178" s="225" t="s">
        <v>242</v>
      </c>
    </row>
    <row r="179" spans="1:47" s="2" customFormat="1" ht="12">
      <c r="A179" s="36"/>
      <c r="B179" s="37"/>
      <c r="C179" s="38"/>
      <c r="D179" s="227" t="s">
        <v>124</v>
      </c>
      <c r="E179" s="38"/>
      <c r="F179" s="228" t="s">
        <v>241</v>
      </c>
      <c r="G179" s="38"/>
      <c r="H179" s="38"/>
      <c r="I179" s="229"/>
      <c r="J179" s="38"/>
      <c r="K179" s="38"/>
      <c r="L179" s="42"/>
      <c r="M179" s="230"/>
      <c r="N179" s="231"/>
      <c r="O179" s="89"/>
      <c r="P179" s="89"/>
      <c r="Q179" s="89"/>
      <c r="R179" s="89"/>
      <c r="S179" s="89"/>
      <c r="T179" s="90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124</v>
      </c>
      <c r="AU179" s="15" t="s">
        <v>85</v>
      </c>
    </row>
    <row r="180" spans="1:47" s="2" customFormat="1" ht="12">
      <c r="A180" s="36"/>
      <c r="B180" s="37"/>
      <c r="C180" s="38"/>
      <c r="D180" s="227" t="s">
        <v>148</v>
      </c>
      <c r="E180" s="38"/>
      <c r="F180" s="243" t="s">
        <v>243</v>
      </c>
      <c r="G180" s="38"/>
      <c r="H180" s="38"/>
      <c r="I180" s="229"/>
      <c r="J180" s="38"/>
      <c r="K180" s="38"/>
      <c r="L180" s="42"/>
      <c r="M180" s="230"/>
      <c r="N180" s="231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148</v>
      </c>
      <c r="AU180" s="15" t="s">
        <v>85</v>
      </c>
    </row>
    <row r="181" spans="1:51" s="13" customFormat="1" ht="12">
      <c r="A181" s="13"/>
      <c r="B181" s="232"/>
      <c r="C181" s="233"/>
      <c r="D181" s="227" t="s">
        <v>126</v>
      </c>
      <c r="E181" s="233"/>
      <c r="F181" s="235" t="s">
        <v>244</v>
      </c>
      <c r="G181" s="233"/>
      <c r="H181" s="236">
        <v>1322.5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126</v>
      </c>
      <c r="AU181" s="242" t="s">
        <v>85</v>
      </c>
      <c r="AV181" s="13" t="s">
        <v>85</v>
      </c>
      <c r="AW181" s="13" t="s">
        <v>4</v>
      </c>
      <c r="AX181" s="13" t="s">
        <v>83</v>
      </c>
      <c r="AY181" s="242" t="s">
        <v>116</v>
      </c>
    </row>
    <row r="182" spans="1:65" s="2" customFormat="1" ht="24.15" customHeight="1">
      <c r="A182" s="36"/>
      <c r="B182" s="37"/>
      <c r="C182" s="244" t="s">
        <v>245</v>
      </c>
      <c r="D182" s="244" t="s">
        <v>162</v>
      </c>
      <c r="E182" s="245" t="s">
        <v>246</v>
      </c>
      <c r="F182" s="246" t="s">
        <v>247</v>
      </c>
      <c r="G182" s="247" t="s">
        <v>171</v>
      </c>
      <c r="H182" s="248">
        <v>370</v>
      </c>
      <c r="I182" s="249"/>
      <c r="J182" s="250">
        <f>ROUND(I182*H182,2)</f>
        <v>0</v>
      </c>
      <c r="K182" s="251"/>
      <c r="L182" s="252"/>
      <c r="M182" s="253" t="s">
        <v>1</v>
      </c>
      <c r="N182" s="254" t="s">
        <v>40</v>
      </c>
      <c r="O182" s="89"/>
      <c r="P182" s="223">
        <f>O182*H182</f>
        <v>0</v>
      </c>
      <c r="Q182" s="223">
        <v>0.00128</v>
      </c>
      <c r="R182" s="223">
        <f>Q182*H182</f>
        <v>0.4736</v>
      </c>
      <c r="S182" s="223">
        <v>0</v>
      </c>
      <c r="T182" s="224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5" t="s">
        <v>217</v>
      </c>
      <c r="AT182" s="225" t="s">
        <v>162</v>
      </c>
      <c r="AU182" s="225" t="s">
        <v>85</v>
      </c>
      <c r="AY182" s="15" t="s">
        <v>116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5" t="s">
        <v>83</v>
      </c>
      <c r="BK182" s="226">
        <f>ROUND(I182*H182,2)</f>
        <v>0</v>
      </c>
      <c r="BL182" s="15" t="s">
        <v>217</v>
      </c>
      <c r="BM182" s="225" t="s">
        <v>248</v>
      </c>
    </row>
    <row r="183" spans="1:47" s="2" customFormat="1" ht="12">
      <c r="A183" s="36"/>
      <c r="B183" s="37"/>
      <c r="C183" s="38"/>
      <c r="D183" s="227" t="s">
        <v>124</v>
      </c>
      <c r="E183" s="38"/>
      <c r="F183" s="228" t="s">
        <v>247</v>
      </c>
      <c r="G183" s="38"/>
      <c r="H183" s="38"/>
      <c r="I183" s="229"/>
      <c r="J183" s="38"/>
      <c r="K183" s="38"/>
      <c r="L183" s="42"/>
      <c r="M183" s="230"/>
      <c r="N183" s="231"/>
      <c r="O183" s="89"/>
      <c r="P183" s="89"/>
      <c r="Q183" s="89"/>
      <c r="R183" s="89"/>
      <c r="S183" s="89"/>
      <c r="T183" s="90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5" t="s">
        <v>124</v>
      </c>
      <c r="AU183" s="15" t="s">
        <v>85</v>
      </c>
    </row>
    <row r="184" spans="1:65" s="2" customFormat="1" ht="24.15" customHeight="1">
      <c r="A184" s="36"/>
      <c r="B184" s="37"/>
      <c r="C184" s="213" t="s">
        <v>249</v>
      </c>
      <c r="D184" s="213" t="s">
        <v>118</v>
      </c>
      <c r="E184" s="214" t="s">
        <v>250</v>
      </c>
      <c r="F184" s="215" t="s">
        <v>251</v>
      </c>
      <c r="G184" s="216" t="s">
        <v>171</v>
      </c>
      <c r="H184" s="217">
        <v>370</v>
      </c>
      <c r="I184" s="218"/>
      <c r="J184" s="219">
        <f>ROUND(I184*H184,2)</f>
        <v>0</v>
      </c>
      <c r="K184" s="220"/>
      <c r="L184" s="42"/>
      <c r="M184" s="221" t="s">
        <v>1</v>
      </c>
      <c r="N184" s="222" t="s">
        <v>40</v>
      </c>
      <c r="O184" s="89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5" t="s">
        <v>159</v>
      </c>
      <c r="AT184" s="225" t="s">
        <v>118</v>
      </c>
      <c r="AU184" s="225" t="s">
        <v>85</v>
      </c>
      <c r="AY184" s="15" t="s">
        <v>116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5" t="s">
        <v>83</v>
      </c>
      <c r="BK184" s="226">
        <f>ROUND(I184*H184,2)</f>
        <v>0</v>
      </c>
      <c r="BL184" s="15" t="s">
        <v>159</v>
      </c>
      <c r="BM184" s="225" t="s">
        <v>252</v>
      </c>
    </row>
    <row r="185" spans="1:47" s="2" customFormat="1" ht="12">
      <c r="A185" s="36"/>
      <c r="B185" s="37"/>
      <c r="C185" s="38"/>
      <c r="D185" s="227" t="s">
        <v>124</v>
      </c>
      <c r="E185" s="38"/>
      <c r="F185" s="228" t="s">
        <v>251</v>
      </c>
      <c r="G185" s="38"/>
      <c r="H185" s="38"/>
      <c r="I185" s="229"/>
      <c r="J185" s="38"/>
      <c r="K185" s="38"/>
      <c r="L185" s="42"/>
      <c r="M185" s="230"/>
      <c r="N185" s="231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124</v>
      </c>
      <c r="AU185" s="15" t="s">
        <v>85</v>
      </c>
    </row>
    <row r="186" spans="1:65" s="2" customFormat="1" ht="24.15" customHeight="1">
      <c r="A186" s="36"/>
      <c r="B186" s="37"/>
      <c r="C186" s="244" t="s">
        <v>253</v>
      </c>
      <c r="D186" s="244" t="s">
        <v>162</v>
      </c>
      <c r="E186" s="245" t="s">
        <v>254</v>
      </c>
      <c r="F186" s="246" t="s">
        <v>255</v>
      </c>
      <c r="G186" s="247" t="s">
        <v>158</v>
      </c>
      <c r="H186" s="248">
        <v>8</v>
      </c>
      <c r="I186" s="249"/>
      <c r="J186" s="250">
        <f>ROUND(I186*H186,2)</f>
        <v>0</v>
      </c>
      <c r="K186" s="251"/>
      <c r="L186" s="252"/>
      <c r="M186" s="253" t="s">
        <v>1</v>
      </c>
      <c r="N186" s="254" t="s">
        <v>40</v>
      </c>
      <c r="O186" s="89"/>
      <c r="P186" s="223">
        <f>O186*H186</f>
        <v>0</v>
      </c>
      <c r="Q186" s="223">
        <v>5E-05</v>
      </c>
      <c r="R186" s="223">
        <f>Q186*H186</f>
        <v>0.0004</v>
      </c>
      <c r="S186" s="223">
        <v>0</v>
      </c>
      <c r="T186" s="224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5" t="s">
        <v>217</v>
      </c>
      <c r="AT186" s="225" t="s">
        <v>162</v>
      </c>
      <c r="AU186" s="225" t="s">
        <v>85</v>
      </c>
      <c r="AY186" s="15" t="s">
        <v>116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5" t="s">
        <v>83</v>
      </c>
      <c r="BK186" s="226">
        <f>ROUND(I186*H186,2)</f>
        <v>0</v>
      </c>
      <c r="BL186" s="15" t="s">
        <v>217</v>
      </c>
      <c r="BM186" s="225" t="s">
        <v>256</v>
      </c>
    </row>
    <row r="187" spans="1:47" s="2" customFormat="1" ht="12">
      <c r="A187" s="36"/>
      <c r="B187" s="37"/>
      <c r="C187" s="38"/>
      <c r="D187" s="227" t="s">
        <v>124</v>
      </c>
      <c r="E187" s="38"/>
      <c r="F187" s="228" t="s">
        <v>255</v>
      </c>
      <c r="G187" s="38"/>
      <c r="H187" s="38"/>
      <c r="I187" s="229"/>
      <c r="J187" s="38"/>
      <c r="K187" s="38"/>
      <c r="L187" s="42"/>
      <c r="M187" s="230"/>
      <c r="N187" s="231"/>
      <c r="O187" s="89"/>
      <c r="P187" s="89"/>
      <c r="Q187" s="89"/>
      <c r="R187" s="89"/>
      <c r="S187" s="89"/>
      <c r="T187" s="90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5" t="s">
        <v>124</v>
      </c>
      <c r="AU187" s="15" t="s">
        <v>85</v>
      </c>
    </row>
    <row r="188" spans="1:65" s="2" customFormat="1" ht="44.25" customHeight="1">
      <c r="A188" s="36"/>
      <c r="B188" s="37"/>
      <c r="C188" s="213" t="s">
        <v>257</v>
      </c>
      <c r="D188" s="213" t="s">
        <v>118</v>
      </c>
      <c r="E188" s="214" t="s">
        <v>258</v>
      </c>
      <c r="F188" s="215" t="s">
        <v>259</v>
      </c>
      <c r="G188" s="216" t="s">
        <v>171</v>
      </c>
      <c r="H188" s="217">
        <v>33</v>
      </c>
      <c r="I188" s="218"/>
      <c r="J188" s="219">
        <f>ROUND(I188*H188,2)</f>
        <v>0</v>
      </c>
      <c r="K188" s="220"/>
      <c r="L188" s="42"/>
      <c r="M188" s="221" t="s">
        <v>1</v>
      </c>
      <c r="N188" s="222" t="s">
        <v>40</v>
      </c>
      <c r="O188" s="89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5" t="s">
        <v>166</v>
      </c>
      <c r="AT188" s="225" t="s">
        <v>118</v>
      </c>
      <c r="AU188" s="225" t="s">
        <v>85</v>
      </c>
      <c r="AY188" s="15" t="s">
        <v>116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5" t="s">
        <v>83</v>
      </c>
      <c r="BK188" s="226">
        <f>ROUND(I188*H188,2)</f>
        <v>0</v>
      </c>
      <c r="BL188" s="15" t="s">
        <v>166</v>
      </c>
      <c r="BM188" s="225" t="s">
        <v>260</v>
      </c>
    </row>
    <row r="189" spans="1:47" s="2" customFormat="1" ht="12">
      <c r="A189" s="36"/>
      <c r="B189" s="37"/>
      <c r="C189" s="38"/>
      <c r="D189" s="227" t="s">
        <v>124</v>
      </c>
      <c r="E189" s="38"/>
      <c r="F189" s="228" t="s">
        <v>261</v>
      </c>
      <c r="G189" s="38"/>
      <c r="H189" s="38"/>
      <c r="I189" s="229"/>
      <c r="J189" s="38"/>
      <c r="K189" s="38"/>
      <c r="L189" s="42"/>
      <c r="M189" s="230"/>
      <c r="N189" s="231"/>
      <c r="O189" s="89"/>
      <c r="P189" s="89"/>
      <c r="Q189" s="89"/>
      <c r="R189" s="89"/>
      <c r="S189" s="89"/>
      <c r="T189" s="90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124</v>
      </c>
      <c r="AU189" s="15" t="s">
        <v>85</v>
      </c>
    </row>
    <row r="190" spans="1:65" s="2" customFormat="1" ht="44.25" customHeight="1">
      <c r="A190" s="36"/>
      <c r="B190" s="37"/>
      <c r="C190" s="244" t="s">
        <v>262</v>
      </c>
      <c r="D190" s="244" t="s">
        <v>162</v>
      </c>
      <c r="E190" s="245" t="s">
        <v>263</v>
      </c>
      <c r="F190" s="246" t="s">
        <v>264</v>
      </c>
      <c r="G190" s="247" t="s">
        <v>171</v>
      </c>
      <c r="H190" s="248">
        <v>37.95</v>
      </c>
      <c r="I190" s="249"/>
      <c r="J190" s="250">
        <f>ROUND(I190*H190,2)</f>
        <v>0</v>
      </c>
      <c r="K190" s="251"/>
      <c r="L190" s="252"/>
      <c r="M190" s="253" t="s">
        <v>1</v>
      </c>
      <c r="N190" s="254" t="s">
        <v>40</v>
      </c>
      <c r="O190" s="89"/>
      <c r="P190" s="223">
        <f>O190*H190</f>
        <v>0</v>
      </c>
      <c r="Q190" s="223">
        <v>0.00115</v>
      </c>
      <c r="R190" s="223">
        <f>Q190*H190</f>
        <v>0.0436425</v>
      </c>
      <c r="S190" s="223">
        <v>0</v>
      </c>
      <c r="T190" s="224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5" t="s">
        <v>217</v>
      </c>
      <c r="AT190" s="225" t="s">
        <v>162</v>
      </c>
      <c r="AU190" s="225" t="s">
        <v>85</v>
      </c>
      <c r="AY190" s="15" t="s">
        <v>116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5" t="s">
        <v>83</v>
      </c>
      <c r="BK190" s="226">
        <f>ROUND(I190*H190,2)</f>
        <v>0</v>
      </c>
      <c r="BL190" s="15" t="s">
        <v>217</v>
      </c>
      <c r="BM190" s="225" t="s">
        <v>265</v>
      </c>
    </row>
    <row r="191" spans="1:47" s="2" customFormat="1" ht="12">
      <c r="A191" s="36"/>
      <c r="B191" s="37"/>
      <c r="C191" s="38"/>
      <c r="D191" s="227" t="s">
        <v>124</v>
      </c>
      <c r="E191" s="38"/>
      <c r="F191" s="228" t="s">
        <v>264</v>
      </c>
      <c r="G191" s="38"/>
      <c r="H191" s="38"/>
      <c r="I191" s="229"/>
      <c r="J191" s="38"/>
      <c r="K191" s="38"/>
      <c r="L191" s="42"/>
      <c r="M191" s="230"/>
      <c r="N191" s="231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124</v>
      </c>
      <c r="AU191" s="15" t="s">
        <v>85</v>
      </c>
    </row>
    <row r="192" spans="1:47" s="2" customFormat="1" ht="12">
      <c r="A192" s="36"/>
      <c r="B192" s="37"/>
      <c r="C192" s="38"/>
      <c r="D192" s="227" t="s">
        <v>148</v>
      </c>
      <c r="E192" s="38"/>
      <c r="F192" s="243" t="s">
        <v>266</v>
      </c>
      <c r="G192" s="38"/>
      <c r="H192" s="38"/>
      <c r="I192" s="229"/>
      <c r="J192" s="38"/>
      <c r="K192" s="38"/>
      <c r="L192" s="42"/>
      <c r="M192" s="230"/>
      <c r="N192" s="231"/>
      <c r="O192" s="89"/>
      <c r="P192" s="89"/>
      <c r="Q192" s="89"/>
      <c r="R192" s="89"/>
      <c r="S192" s="89"/>
      <c r="T192" s="90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5" t="s">
        <v>148</v>
      </c>
      <c r="AU192" s="15" t="s">
        <v>85</v>
      </c>
    </row>
    <row r="193" spans="1:51" s="13" customFormat="1" ht="12">
      <c r="A193" s="13"/>
      <c r="B193" s="232"/>
      <c r="C193" s="233"/>
      <c r="D193" s="227" t="s">
        <v>126</v>
      </c>
      <c r="E193" s="233"/>
      <c r="F193" s="235" t="s">
        <v>267</v>
      </c>
      <c r="G193" s="233"/>
      <c r="H193" s="236">
        <v>37.95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126</v>
      </c>
      <c r="AU193" s="242" t="s">
        <v>85</v>
      </c>
      <c r="AV193" s="13" t="s">
        <v>85</v>
      </c>
      <c r="AW193" s="13" t="s">
        <v>4</v>
      </c>
      <c r="AX193" s="13" t="s">
        <v>83</v>
      </c>
      <c r="AY193" s="242" t="s">
        <v>116</v>
      </c>
    </row>
    <row r="194" spans="1:65" s="2" customFormat="1" ht="16.5" customHeight="1">
      <c r="A194" s="36"/>
      <c r="B194" s="37"/>
      <c r="C194" s="213" t="s">
        <v>268</v>
      </c>
      <c r="D194" s="213" t="s">
        <v>118</v>
      </c>
      <c r="E194" s="214" t="s">
        <v>269</v>
      </c>
      <c r="F194" s="215" t="s">
        <v>270</v>
      </c>
      <c r="G194" s="216" t="s">
        <v>158</v>
      </c>
      <c r="H194" s="217">
        <v>2</v>
      </c>
      <c r="I194" s="218"/>
      <c r="J194" s="219">
        <f>ROUND(I194*H194,2)</f>
        <v>0</v>
      </c>
      <c r="K194" s="220"/>
      <c r="L194" s="42"/>
      <c r="M194" s="221" t="s">
        <v>1</v>
      </c>
      <c r="N194" s="222" t="s">
        <v>40</v>
      </c>
      <c r="O194" s="89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5" t="s">
        <v>166</v>
      </c>
      <c r="AT194" s="225" t="s">
        <v>118</v>
      </c>
      <c r="AU194" s="225" t="s">
        <v>85</v>
      </c>
      <c r="AY194" s="15" t="s">
        <v>116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5" t="s">
        <v>83</v>
      </c>
      <c r="BK194" s="226">
        <f>ROUND(I194*H194,2)</f>
        <v>0</v>
      </c>
      <c r="BL194" s="15" t="s">
        <v>166</v>
      </c>
      <c r="BM194" s="225" t="s">
        <v>271</v>
      </c>
    </row>
    <row r="195" spans="1:47" s="2" customFormat="1" ht="12">
      <c r="A195" s="36"/>
      <c r="B195" s="37"/>
      <c r="C195" s="38"/>
      <c r="D195" s="227" t="s">
        <v>124</v>
      </c>
      <c r="E195" s="38"/>
      <c r="F195" s="228" t="s">
        <v>270</v>
      </c>
      <c r="G195" s="38"/>
      <c r="H195" s="38"/>
      <c r="I195" s="229"/>
      <c r="J195" s="38"/>
      <c r="K195" s="38"/>
      <c r="L195" s="42"/>
      <c r="M195" s="230"/>
      <c r="N195" s="231"/>
      <c r="O195" s="89"/>
      <c r="P195" s="89"/>
      <c r="Q195" s="89"/>
      <c r="R195" s="89"/>
      <c r="S195" s="89"/>
      <c r="T195" s="90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5" t="s">
        <v>124</v>
      </c>
      <c r="AU195" s="15" t="s">
        <v>85</v>
      </c>
    </row>
    <row r="196" spans="1:65" s="2" customFormat="1" ht="16.5" customHeight="1">
      <c r="A196" s="36"/>
      <c r="B196" s="37"/>
      <c r="C196" s="213" t="s">
        <v>272</v>
      </c>
      <c r="D196" s="213" t="s">
        <v>118</v>
      </c>
      <c r="E196" s="214" t="s">
        <v>273</v>
      </c>
      <c r="F196" s="215" t="s">
        <v>274</v>
      </c>
      <c r="G196" s="216" t="s">
        <v>158</v>
      </c>
      <c r="H196" s="217">
        <v>4</v>
      </c>
      <c r="I196" s="218"/>
      <c r="J196" s="219">
        <f>ROUND(I196*H196,2)</f>
        <v>0</v>
      </c>
      <c r="K196" s="220"/>
      <c r="L196" s="42"/>
      <c r="M196" s="221" t="s">
        <v>1</v>
      </c>
      <c r="N196" s="222" t="s">
        <v>40</v>
      </c>
      <c r="O196" s="89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5" t="s">
        <v>166</v>
      </c>
      <c r="AT196" s="225" t="s">
        <v>118</v>
      </c>
      <c r="AU196" s="225" t="s">
        <v>85</v>
      </c>
      <c r="AY196" s="15" t="s">
        <v>116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5" t="s">
        <v>83</v>
      </c>
      <c r="BK196" s="226">
        <f>ROUND(I196*H196,2)</f>
        <v>0</v>
      </c>
      <c r="BL196" s="15" t="s">
        <v>166</v>
      </c>
      <c r="BM196" s="225" t="s">
        <v>275</v>
      </c>
    </row>
    <row r="197" spans="1:47" s="2" customFormat="1" ht="12">
      <c r="A197" s="36"/>
      <c r="B197" s="37"/>
      <c r="C197" s="38"/>
      <c r="D197" s="227" t="s">
        <v>124</v>
      </c>
      <c r="E197" s="38"/>
      <c r="F197" s="228" t="s">
        <v>274</v>
      </c>
      <c r="G197" s="38"/>
      <c r="H197" s="38"/>
      <c r="I197" s="229"/>
      <c r="J197" s="38"/>
      <c r="K197" s="38"/>
      <c r="L197" s="42"/>
      <c r="M197" s="230"/>
      <c r="N197" s="231"/>
      <c r="O197" s="89"/>
      <c r="P197" s="89"/>
      <c r="Q197" s="89"/>
      <c r="R197" s="89"/>
      <c r="S197" s="89"/>
      <c r="T197" s="90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5" t="s">
        <v>124</v>
      </c>
      <c r="AU197" s="15" t="s">
        <v>85</v>
      </c>
    </row>
    <row r="198" spans="1:63" s="12" customFormat="1" ht="22.8" customHeight="1">
      <c r="A198" s="12"/>
      <c r="B198" s="197"/>
      <c r="C198" s="198"/>
      <c r="D198" s="199" t="s">
        <v>74</v>
      </c>
      <c r="E198" s="211" t="s">
        <v>276</v>
      </c>
      <c r="F198" s="211" t="s">
        <v>277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SUM(P199:P254)</f>
        <v>0</v>
      </c>
      <c r="Q198" s="205"/>
      <c r="R198" s="206">
        <f>SUM(R199:R254)</f>
        <v>43.104618</v>
      </c>
      <c r="S198" s="205"/>
      <c r="T198" s="207">
        <f>SUM(T199:T254)</f>
        <v>7.968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8" t="s">
        <v>133</v>
      </c>
      <c r="AT198" s="209" t="s">
        <v>74</v>
      </c>
      <c r="AU198" s="209" t="s">
        <v>83</v>
      </c>
      <c r="AY198" s="208" t="s">
        <v>116</v>
      </c>
      <c r="BK198" s="210">
        <f>SUM(BK199:BK254)</f>
        <v>0</v>
      </c>
    </row>
    <row r="199" spans="1:65" s="2" customFormat="1" ht="24.15" customHeight="1">
      <c r="A199" s="36"/>
      <c r="B199" s="37"/>
      <c r="C199" s="213" t="s">
        <v>278</v>
      </c>
      <c r="D199" s="213" t="s">
        <v>118</v>
      </c>
      <c r="E199" s="214" t="s">
        <v>279</v>
      </c>
      <c r="F199" s="215" t="s">
        <v>280</v>
      </c>
      <c r="G199" s="216" t="s">
        <v>281</v>
      </c>
      <c r="H199" s="217">
        <v>0.4</v>
      </c>
      <c r="I199" s="218"/>
      <c r="J199" s="219">
        <f>ROUND(I199*H199,2)</f>
        <v>0</v>
      </c>
      <c r="K199" s="220"/>
      <c r="L199" s="42"/>
      <c r="M199" s="221" t="s">
        <v>1</v>
      </c>
      <c r="N199" s="222" t="s">
        <v>40</v>
      </c>
      <c r="O199" s="89"/>
      <c r="P199" s="223">
        <f>O199*H199</f>
        <v>0</v>
      </c>
      <c r="Q199" s="223">
        <v>0.0088</v>
      </c>
      <c r="R199" s="223">
        <f>Q199*H199</f>
        <v>0.0035200000000000006</v>
      </c>
      <c r="S199" s="223">
        <v>0</v>
      </c>
      <c r="T199" s="224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5" t="s">
        <v>166</v>
      </c>
      <c r="AT199" s="225" t="s">
        <v>118</v>
      </c>
      <c r="AU199" s="225" t="s">
        <v>85</v>
      </c>
      <c r="AY199" s="15" t="s">
        <v>116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5" t="s">
        <v>83</v>
      </c>
      <c r="BK199" s="226">
        <f>ROUND(I199*H199,2)</f>
        <v>0</v>
      </c>
      <c r="BL199" s="15" t="s">
        <v>166</v>
      </c>
      <c r="BM199" s="225" t="s">
        <v>282</v>
      </c>
    </row>
    <row r="200" spans="1:47" s="2" customFormat="1" ht="12">
      <c r="A200" s="36"/>
      <c r="B200" s="37"/>
      <c r="C200" s="38"/>
      <c r="D200" s="227" t="s">
        <v>124</v>
      </c>
      <c r="E200" s="38"/>
      <c r="F200" s="228" t="s">
        <v>283</v>
      </c>
      <c r="G200" s="38"/>
      <c r="H200" s="38"/>
      <c r="I200" s="229"/>
      <c r="J200" s="38"/>
      <c r="K200" s="38"/>
      <c r="L200" s="42"/>
      <c r="M200" s="230"/>
      <c r="N200" s="231"/>
      <c r="O200" s="89"/>
      <c r="P200" s="89"/>
      <c r="Q200" s="89"/>
      <c r="R200" s="89"/>
      <c r="S200" s="89"/>
      <c r="T200" s="90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5" t="s">
        <v>124</v>
      </c>
      <c r="AU200" s="15" t="s">
        <v>85</v>
      </c>
    </row>
    <row r="201" spans="1:65" s="2" customFormat="1" ht="21.75" customHeight="1">
      <c r="A201" s="36"/>
      <c r="B201" s="37"/>
      <c r="C201" s="213" t="s">
        <v>178</v>
      </c>
      <c r="D201" s="213" t="s">
        <v>118</v>
      </c>
      <c r="E201" s="214" t="s">
        <v>284</v>
      </c>
      <c r="F201" s="215" t="s">
        <v>285</v>
      </c>
      <c r="G201" s="216" t="s">
        <v>286</v>
      </c>
      <c r="H201" s="217">
        <v>87</v>
      </c>
      <c r="I201" s="218"/>
      <c r="J201" s="219">
        <f>ROUND(I201*H201,2)</f>
        <v>0</v>
      </c>
      <c r="K201" s="220"/>
      <c r="L201" s="42"/>
      <c r="M201" s="221" t="s">
        <v>1</v>
      </c>
      <c r="N201" s="222" t="s">
        <v>40</v>
      </c>
      <c r="O201" s="89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5" t="s">
        <v>122</v>
      </c>
      <c r="AT201" s="225" t="s">
        <v>118</v>
      </c>
      <c r="AU201" s="225" t="s">
        <v>85</v>
      </c>
      <c r="AY201" s="15" t="s">
        <v>116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5" t="s">
        <v>83</v>
      </c>
      <c r="BK201" s="226">
        <f>ROUND(I201*H201,2)</f>
        <v>0</v>
      </c>
      <c r="BL201" s="15" t="s">
        <v>122</v>
      </c>
      <c r="BM201" s="225" t="s">
        <v>287</v>
      </c>
    </row>
    <row r="202" spans="1:47" s="2" customFormat="1" ht="12">
      <c r="A202" s="36"/>
      <c r="B202" s="37"/>
      <c r="C202" s="38"/>
      <c r="D202" s="227" t="s">
        <v>124</v>
      </c>
      <c r="E202" s="38"/>
      <c r="F202" s="228" t="s">
        <v>288</v>
      </c>
      <c r="G202" s="38"/>
      <c r="H202" s="38"/>
      <c r="I202" s="229"/>
      <c r="J202" s="38"/>
      <c r="K202" s="38"/>
      <c r="L202" s="42"/>
      <c r="M202" s="230"/>
      <c r="N202" s="231"/>
      <c r="O202" s="89"/>
      <c r="P202" s="89"/>
      <c r="Q202" s="89"/>
      <c r="R202" s="89"/>
      <c r="S202" s="89"/>
      <c r="T202" s="90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5" t="s">
        <v>124</v>
      </c>
      <c r="AU202" s="15" t="s">
        <v>85</v>
      </c>
    </row>
    <row r="203" spans="1:51" s="13" customFormat="1" ht="12">
      <c r="A203" s="13"/>
      <c r="B203" s="232"/>
      <c r="C203" s="233"/>
      <c r="D203" s="227" t="s">
        <v>126</v>
      </c>
      <c r="E203" s="234" t="s">
        <v>1</v>
      </c>
      <c r="F203" s="235" t="s">
        <v>289</v>
      </c>
      <c r="G203" s="233"/>
      <c r="H203" s="236">
        <v>87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126</v>
      </c>
      <c r="AU203" s="242" t="s">
        <v>85</v>
      </c>
      <c r="AV203" s="13" t="s">
        <v>85</v>
      </c>
      <c r="AW203" s="13" t="s">
        <v>32</v>
      </c>
      <c r="AX203" s="13" t="s">
        <v>75</v>
      </c>
      <c r="AY203" s="242" t="s">
        <v>116</v>
      </c>
    </row>
    <row r="204" spans="1:65" s="2" customFormat="1" ht="24.15" customHeight="1">
      <c r="A204" s="36"/>
      <c r="B204" s="37"/>
      <c r="C204" s="213" t="s">
        <v>290</v>
      </c>
      <c r="D204" s="213" t="s">
        <v>118</v>
      </c>
      <c r="E204" s="214" t="s">
        <v>291</v>
      </c>
      <c r="F204" s="215" t="s">
        <v>292</v>
      </c>
      <c r="G204" s="216" t="s">
        <v>286</v>
      </c>
      <c r="H204" s="217">
        <v>10</v>
      </c>
      <c r="I204" s="218"/>
      <c r="J204" s="219">
        <f>ROUND(I204*H204,2)</f>
        <v>0</v>
      </c>
      <c r="K204" s="220"/>
      <c r="L204" s="42"/>
      <c r="M204" s="221" t="s">
        <v>1</v>
      </c>
      <c r="N204" s="222" t="s">
        <v>40</v>
      </c>
      <c r="O204" s="89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5" t="s">
        <v>166</v>
      </c>
      <c r="AT204" s="225" t="s">
        <v>118</v>
      </c>
      <c r="AU204" s="225" t="s">
        <v>85</v>
      </c>
      <c r="AY204" s="15" t="s">
        <v>116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5" t="s">
        <v>83</v>
      </c>
      <c r="BK204" s="226">
        <f>ROUND(I204*H204,2)</f>
        <v>0</v>
      </c>
      <c r="BL204" s="15" t="s">
        <v>166</v>
      </c>
      <c r="BM204" s="225" t="s">
        <v>293</v>
      </c>
    </row>
    <row r="205" spans="1:47" s="2" customFormat="1" ht="12">
      <c r="A205" s="36"/>
      <c r="B205" s="37"/>
      <c r="C205" s="38"/>
      <c r="D205" s="227" t="s">
        <v>124</v>
      </c>
      <c r="E205" s="38"/>
      <c r="F205" s="228" t="s">
        <v>294</v>
      </c>
      <c r="G205" s="38"/>
      <c r="H205" s="38"/>
      <c r="I205" s="229"/>
      <c r="J205" s="38"/>
      <c r="K205" s="38"/>
      <c r="L205" s="42"/>
      <c r="M205" s="230"/>
      <c r="N205" s="231"/>
      <c r="O205" s="89"/>
      <c r="P205" s="89"/>
      <c r="Q205" s="89"/>
      <c r="R205" s="89"/>
      <c r="S205" s="89"/>
      <c r="T205" s="90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5" t="s">
        <v>124</v>
      </c>
      <c r="AU205" s="15" t="s">
        <v>85</v>
      </c>
    </row>
    <row r="206" spans="1:65" s="2" customFormat="1" ht="24.15" customHeight="1">
      <c r="A206" s="36"/>
      <c r="B206" s="37"/>
      <c r="C206" s="213" t="s">
        <v>295</v>
      </c>
      <c r="D206" s="213" t="s">
        <v>118</v>
      </c>
      <c r="E206" s="214" t="s">
        <v>296</v>
      </c>
      <c r="F206" s="215" t="s">
        <v>297</v>
      </c>
      <c r="G206" s="216" t="s">
        <v>286</v>
      </c>
      <c r="H206" s="217">
        <v>185</v>
      </c>
      <c r="I206" s="218"/>
      <c r="J206" s="219">
        <f>ROUND(I206*H206,2)</f>
        <v>0</v>
      </c>
      <c r="K206" s="220"/>
      <c r="L206" s="42"/>
      <c r="M206" s="221" t="s">
        <v>1</v>
      </c>
      <c r="N206" s="222" t="s">
        <v>40</v>
      </c>
      <c r="O206" s="89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5" t="s">
        <v>166</v>
      </c>
      <c r="AT206" s="225" t="s">
        <v>118</v>
      </c>
      <c r="AU206" s="225" t="s">
        <v>85</v>
      </c>
      <c r="AY206" s="15" t="s">
        <v>116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5" t="s">
        <v>83</v>
      </c>
      <c r="BK206" s="226">
        <f>ROUND(I206*H206,2)</f>
        <v>0</v>
      </c>
      <c r="BL206" s="15" t="s">
        <v>166</v>
      </c>
      <c r="BM206" s="225" t="s">
        <v>298</v>
      </c>
    </row>
    <row r="207" spans="1:47" s="2" customFormat="1" ht="12">
      <c r="A207" s="36"/>
      <c r="B207" s="37"/>
      <c r="C207" s="38"/>
      <c r="D207" s="227" t="s">
        <v>124</v>
      </c>
      <c r="E207" s="38"/>
      <c r="F207" s="228" t="s">
        <v>299</v>
      </c>
      <c r="G207" s="38"/>
      <c r="H207" s="38"/>
      <c r="I207" s="229"/>
      <c r="J207" s="38"/>
      <c r="K207" s="38"/>
      <c r="L207" s="42"/>
      <c r="M207" s="230"/>
      <c r="N207" s="231"/>
      <c r="O207" s="89"/>
      <c r="P207" s="89"/>
      <c r="Q207" s="89"/>
      <c r="R207" s="89"/>
      <c r="S207" s="89"/>
      <c r="T207" s="90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124</v>
      </c>
      <c r="AU207" s="15" t="s">
        <v>85</v>
      </c>
    </row>
    <row r="208" spans="1:51" s="13" customFormat="1" ht="12">
      <c r="A208" s="13"/>
      <c r="B208" s="232"/>
      <c r="C208" s="233"/>
      <c r="D208" s="227" t="s">
        <v>126</v>
      </c>
      <c r="E208" s="234" t="s">
        <v>1</v>
      </c>
      <c r="F208" s="235" t="s">
        <v>300</v>
      </c>
      <c r="G208" s="233"/>
      <c r="H208" s="236">
        <v>185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126</v>
      </c>
      <c r="AU208" s="242" t="s">
        <v>85</v>
      </c>
      <c r="AV208" s="13" t="s">
        <v>85</v>
      </c>
      <c r="AW208" s="13" t="s">
        <v>32</v>
      </c>
      <c r="AX208" s="13" t="s">
        <v>75</v>
      </c>
      <c r="AY208" s="242" t="s">
        <v>116</v>
      </c>
    </row>
    <row r="209" spans="1:65" s="2" customFormat="1" ht="24.15" customHeight="1">
      <c r="A209" s="36"/>
      <c r="B209" s="37"/>
      <c r="C209" s="213" t="s">
        <v>301</v>
      </c>
      <c r="D209" s="213" t="s">
        <v>118</v>
      </c>
      <c r="E209" s="214" t="s">
        <v>302</v>
      </c>
      <c r="F209" s="215" t="s">
        <v>303</v>
      </c>
      <c r="G209" s="216" t="s">
        <v>121</v>
      </c>
      <c r="H209" s="217">
        <v>10</v>
      </c>
      <c r="I209" s="218"/>
      <c r="J209" s="219">
        <f>ROUND(I209*H209,2)</f>
        <v>0</v>
      </c>
      <c r="K209" s="220"/>
      <c r="L209" s="42"/>
      <c r="M209" s="221" t="s">
        <v>1</v>
      </c>
      <c r="N209" s="222" t="s">
        <v>40</v>
      </c>
      <c r="O209" s="89"/>
      <c r="P209" s="223">
        <f>O209*H209</f>
        <v>0</v>
      </c>
      <c r="Q209" s="223">
        <v>0</v>
      </c>
      <c r="R209" s="223">
        <f>Q209*H209</f>
        <v>0</v>
      </c>
      <c r="S209" s="223">
        <v>0</v>
      </c>
      <c r="T209" s="224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5" t="s">
        <v>166</v>
      </c>
      <c r="AT209" s="225" t="s">
        <v>118</v>
      </c>
      <c r="AU209" s="225" t="s">
        <v>85</v>
      </c>
      <c r="AY209" s="15" t="s">
        <v>116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5" t="s">
        <v>83</v>
      </c>
      <c r="BK209" s="226">
        <f>ROUND(I209*H209,2)</f>
        <v>0</v>
      </c>
      <c r="BL209" s="15" t="s">
        <v>166</v>
      </c>
      <c r="BM209" s="225" t="s">
        <v>304</v>
      </c>
    </row>
    <row r="210" spans="1:47" s="2" customFormat="1" ht="12">
      <c r="A210" s="36"/>
      <c r="B210" s="37"/>
      <c r="C210" s="38"/>
      <c r="D210" s="227" t="s">
        <v>124</v>
      </c>
      <c r="E210" s="38"/>
      <c r="F210" s="228" t="s">
        <v>305</v>
      </c>
      <c r="G210" s="38"/>
      <c r="H210" s="38"/>
      <c r="I210" s="229"/>
      <c r="J210" s="38"/>
      <c r="K210" s="38"/>
      <c r="L210" s="42"/>
      <c r="M210" s="230"/>
      <c r="N210" s="231"/>
      <c r="O210" s="89"/>
      <c r="P210" s="89"/>
      <c r="Q210" s="89"/>
      <c r="R210" s="89"/>
      <c r="S210" s="89"/>
      <c r="T210" s="90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5" t="s">
        <v>124</v>
      </c>
      <c r="AU210" s="15" t="s">
        <v>85</v>
      </c>
    </row>
    <row r="211" spans="1:65" s="2" customFormat="1" ht="33" customHeight="1">
      <c r="A211" s="36"/>
      <c r="B211" s="37"/>
      <c r="C211" s="213" t="s">
        <v>306</v>
      </c>
      <c r="D211" s="213" t="s">
        <v>118</v>
      </c>
      <c r="E211" s="214" t="s">
        <v>307</v>
      </c>
      <c r="F211" s="215" t="s">
        <v>308</v>
      </c>
      <c r="G211" s="216" t="s">
        <v>171</v>
      </c>
      <c r="H211" s="217">
        <v>370</v>
      </c>
      <c r="I211" s="218"/>
      <c r="J211" s="219">
        <f>ROUND(I211*H211,2)</f>
        <v>0</v>
      </c>
      <c r="K211" s="220"/>
      <c r="L211" s="42"/>
      <c r="M211" s="221" t="s">
        <v>1</v>
      </c>
      <c r="N211" s="222" t="s">
        <v>40</v>
      </c>
      <c r="O211" s="89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5" t="s">
        <v>166</v>
      </c>
      <c r="AT211" s="225" t="s">
        <v>118</v>
      </c>
      <c r="AU211" s="225" t="s">
        <v>85</v>
      </c>
      <c r="AY211" s="15" t="s">
        <v>116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5" t="s">
        <v>83</v>
      </c>
      <c r="BK211" s="226">
        <f>ROUND(I211*H211,2)</f>
        <v>0</v>
      </c>
      <c r="BL211" s="15" t="s">
        <v>166</v>
      </c>
      <c r="BM211" s="225" t="s">
        <v>309</v>
      </c>
    </row>
    <row r="212" spans="1:47" s="2" customFormat="1" ht="12">
      <c r="A212" s="36"/>
      <c r="B212" s="37"/>
      <c r="C212" s="38"/>
      <c r="D212" s="227" t="s">
        <v>124</v>
      </c>
      <c r="E212" s="38"/>
      <c r="F212" s="228" t="s">
        <v>310</v>
      </c>
      <c r="G212" s="38"/>
      <c r="H212" s="38"/>
      <c r="I212" s="229"/>
      <c r="J212" s="38"/>
      <c r="K212" s="38"/>
      <c r="L212" s="42"/>
      <c r="M212" s="230"/>
      <c r="N212" s="231"/>
      <c r="O212" s="89"/>
      <c r="P212" s="89"/>
      <c r="Q212" s="89"/>
      <c r="R212" s="89"/>
      <c r="S212" s="89"/>
      <c r="T212" s="90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5" t="s">
        <v>124</v>
      </c>
      <c r="AU212" s="15" t="s">
        <v>85</v>
      </c>
    </row>
    <row r="213" spans="1:65" s="2" customFormat="1" ht="21.75" customHeight="1">
      <c r="A213" s="36"/>
      <c r="B213" s="37"/>
      <c r="C213" s="213" t="s">
        <v>311</v>
      </c>
      <c r="D213" s="213" t="s">
        <v>118</v>
      </c>
      <c r="E213" s="214" t="s">
        <v>312</v>
      </c>
      <c r="F213" s="215" t="s">
        <v>313</v>
      </c>
      <c r="G213" s="216" t="s">
        <v>158</v>
      </c>
      <c r="H213" s="217">
        <v>1</v>
      </c>
      <c r="I213" s="218"/>
      <c r="J213" s="219">
        <f>ROUND(I213*H213,2)</f>
        <v>0</v>
      </c>
      <c r="K213" s="220"/>
      <c r="L213" s="42"/>
      <c r="M213" s="221" t="s">
        <v>1</v>
      </c>
      <c r="N213" s="222" t="s">
        <v>40</v>
      </c>
      <c r="O213" s="89"/>
      <c r="P213" s="223">
        <f>O213*H213</f>
        <v>0</v>
      </c>
      <c r="Q213" s="223">
        <v>0.0076</v>
      </c>
      <c r="R213" s="223">
        <f>Q213*H213</f>
        <v>0.0076</v>
      </c>
      <c r="S213" s="223">
        <v>0</v>
      </c>
      <c r="T213" s="224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5" t="s">
        <v>166</v>
      </c>
      <c r="AT213" s="225" t="s">
        <v>118</v>
      </c>
      <c r="AU213" s="225" t="s">
        <v>85</v>
      </c>
      <c r="AY213" s="15" t="s">
        <v>116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5" t="s">
        <v>83</v>
      </c>
      <c r="BK213" s="226">
        <f>ROUND(I213*H213,2)</f>
        <v>0</v>
      </c>
      <c r="BL213" s="15" t="s">
        <v>166</v>
      </c>
      <c r="BM213" s="225" t="s">
        <v>314</v>
      </c>
    </row>
    <row r="214" spans="1:47" s="2" customFormat="1" ht="12">
      <c r="A214" s="36"/>
      <c r="B214" s="37"/>
      <c r="C214" s="38"/>
      <c r="D214" s="227" t="s">
        <v>124</v>
      </c>
      <c r="E214" s="38"/>
      <c r="F214" s="228" t="s">
        <v>315</v>
      </c>
      <c r="G214" s="38"/>
      <c r="H214" s="38"/>
      <c r="I214" s="229"/>
      <c r="J214" s="38"/>
      <c r="K214" s="38"/>
      <c r="L214" s="42"/>
      <c r="M214" s="230"/>
      <c r="N214" s="231"/>
      <c r="O214" s="89"/>
      <c r="P214" s="89"/>
      <c r="Q214" s="89"/>
      <c r="R214" s="89"/>
      <c r="S214" s="89"/>
      <c r="T214" s="90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5" t="s">
        <v>124</v>
      </c>
      <c r="AU214" s="15" t="s">
        <v>85</v>
      </c>
    </row>
    <row r="215" spans="1:65" s="2" customFormat="1" ht="24.15" customHeight="1">
      <c r="A215" s="36"/>
      <c r="B215" s="37"/>
      <c r="C215" s="213" t="s">
        <v>316</v>
      </c>
      <c r="D215" s="213" t="s">
        <v>118</v>
      </c>
      <c r="E215" s="214" t="s">
        <v>317</v>
      </c>
      <c r="F215" s="215" t="s">
        <v>318</v>
      </c>
      <c r="G215" s="216" t="s">
        <v>121</v>
      </c>
      <c r="H215" s="217">
        <v>2</v>
      </c>
      <c r="I215" s="218"/>
      <c r="J215" s="219">
        <f>ROUND(I215*H215,2)</f>
        <v>0</v>
      </c>
      <c r="K215" s="220"/>
      <c r="L215" s="42"/>
      <c r="M215" s="221" t="s">
        <v>1</v>
      </c>
      <c r="N215" s="222" t="s">
        <v>40</v>
      </c>
      <c r="O215" s="89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5" t="s">
        <v>166</v>
      </c>
      <c r="AT215" s="225" t="s">
        <v>118</v>
      </c>
      <c r="AU215" s="225" t="s">
        <v>85</v>
      </c>
      <c r="AY215" s="15" t="s">
        <v>116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5" t="s">
        <v>83</v>
      </c>
      <c r="BK215" s="226">
        <f>ROUND(I215*H215,2)</f>
        <v>0</v>
      </c>
      <c r="BL215" s="15" t="s">
        <v>166</v>
      </c>
      <c r="BM215" s="225" t="s">
        <v>319</v>
      </c>
    </row>
    <row r="216" spans="1:47" s="2" customFormat="1" ht="12">
      <c r="A216" s="36"/>
      <c r="B216" s="37"/>
      <c r="C216" s="38"/>
      <c r="D216" s="227" t="s">
        <v>124</v>
      </c>
      <c r="E216" s="38"/>
      <c r="F216" s="228" t="s">
        <v>320</v>
      </c>
      <c r="G216" s="38"/>
      <c r="H216" s="38"/>
      <c r="I216" s="229"/>
      <c r="J216" s="38"/>
      <c r="K216" s="38"/>
      <c r="L216" s="42"/>
      <c r="M216" s="230"/>
      <c r="N216" s="231"/>
      <c r="O216" s="89"/>
      <c r="P216" s="89"/>
      <c r="Q216" s="89"/>
      <c r="R216" s="89"/>
      <c r="S216" s="89"/>
      <c r="T216" s="90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5" t="s">
        <v>124</v>
      </c>
      <c r="AU216" s="15" t="s">
        <v>85</v>
      </c>
    </row>
    <row r="217" spans="1:65" s="2" customFormat="1" ht="24.15" customHeight="1">
      <c r="A217" s="36"/>
      <c r="B217" s="37"/>
      <c r="C217" s="213" t="s">
        <v>321</v>
      </c>
      <c r="D217" s="213" t="s">
        <v>118</v>
      </c>
      <c r="E217" s="214" t="s">
        <v>322</v>
      </c>
      <c r="F217" s="215" t="s">
        <v>323</v>
      </c>
      <c r="G217" s="216" t="s">
        <v>171</v>
      </c>
      <c r="H217" s="217">
        <v>370</v>
      </c>
      <c r="I217" s="218"/>
      <c r="J217" s="219">
        <f>ROUND(I217*H217,2)</f>
        <v>0</v>
      </c>
      <c r="K217" s="220"/>
      <c r="L217" s="42"/>
      <c r="M217" s="221" t="s">
        <v>1</v>
      </c>
      <c r="N217" s="222" t="s">
        <v>40</v>
      </c>
      <c r="O217" s="89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5" t="s">
        <v>122</v>
      </c>
      <c r="AT217" s="225" t="s">
        <v>118</v>
      </c>
      <c r="AU217" s="225" t="s">
        <v>85</v>
      </c>
      <c r="AY217" s="15" t="s">
        <v>116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5" t="s">
        <v>83</v>
      </c>
      <c r="BK217" s="226">
        <f>ROUND(I217*H217,2)</f>
        <v>0</v>
      </c>
      <c r="BL217" s="15" t="s">
        <v>122</v>
      </c>
      <c r="BM217" s="225" t="s">
        <v>324</v>
      </c>
    </row>
    <row r="218" spans="1:47" s="2" customFormat="1" ht="12">
      <c r="A218" s="36"/>
      <c r="B218" s="37"/>
      <c r="C218" s="38"/>
      <c r="D218" s="227" t="s">
        <v>124</v>
      </c>
      <c r="E218" s="38"/>
      <c r="F218" s="228" t="s">
        <v>325</v>
      </c>
      <c r="G218" s="38"/>
      <c r="H218" s="38"/>
      <c r="I218" s="229"/>
      <c r="J218" s="38"/>
      <c r="K218" s="38"/>
      <c r="L218" s="42"/>
      <c r="M218" s="230"/>
      <c r="N218" s="231"/>
      <c r="O218" s="89"/>
      <c r="P218" s="89"/>
      <c r="Q218" s="89"/>
      <c r="R218" s="89"/>
      <c r="S218" s="89"/>
      <c r="T218" s="90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5" t="s">
        <v>124</v>
      </c>
      <c r="AU218" s="15" t="s">
        <v>85</v>
      </c>
    </row>
    <row r="219" spans="1:65" s="2" customFormat="1" ht="24.15" customHeight="1">
      <c r="A219" s="36"/>
      <c r="B219" s="37"/>
      <c r="C219" s="213" t="s">
        <v>326</v>
      </c>
      <c r="D219" s="213" t="s">
        <v>118</v>
      </c>
      <c r="E219" s="214" t="s">
        <v>327</v>
      </c>
      <c r="F219" s="215" t="s">
        <v>328</v>
      </c>
      <c r="G219" s="216" t="s">
        <v>286</v>
      </c>
      <c r="H219" s="217">
        <v>185</v>
      </c>
      <c r="I219" s="218"/>
      <c r="J219" s="219">
        <f>ROUND(I219*H219,2)</f>
        <v>0</v>
      </c>
      <c r="K219" s="220"/>
      <c r="L219" s="42"/>
      <c r="M219" s="221" t="s">
        <v>1</v>
      </c>
      <c r="N219" s="222" t="s">
        <v>40</v>
      </c>
      <c r="O219" s="89"/>
      <c r="P219" s="223">
        <f>O219*H219</f>
        <v>0</v>
      </c>
      <c r="Q219" s="223">
        <v>0</v>
      </c>
      <c r="R219" s="223">
        <f>Q219*H219</f>
        <v>0</v>
      </c>
      <c r="S219" s="223">
        <v>0</v>
      </c>
      <c r="T219" s="224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5" t="s">
        <v>166</v>
      </c>
      <c r="AT219" s="225" t="s">
        <v>118</v>
      </c>
      <c r="AU219" s="225" t="s">
        <v>85</v>
      </c>
      <c r="AY219" s="15" t="s">
        <v>116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5" t="s">
        <v>83</v>
      </c>
      <c r="BK219" s="226">
        <f>ROUND(I219*H219,2)</f>
        <v>0</v>
      </c>
      <c r="BL219" s="15" t="s">
        <v>166</v>
      </c>
      <c r="BM219" s="225" t="s">
        <v>329</v>
      </c>
    </row>
    <row r="220" spans="1:47" s="2" customFormat="1" ht="12">
      <c r="A220" s="36"/>
      <c r="B220" s="37"/>
      <c r="C220" s="38"/>
      <c r="D220" s="227" t="s">
        <v>124</v>
      </c>
      <c r="E220" s="38"/>
      <c r="F220" s="228" t="s">
        <v>330</v>
      </c>
      <c r="G220" s="38"/>
      <c r="H220" s="38"/>
      <c r="I220" s="229"/>
      <c r="J220" s="38"/>
      <c r="K220" s="38"/>
      <c r="L220" s="42"/>
      <c r="M220" s="230"/>
      <c r="N220" s="231"/>
      <c r="O220" s="89"/>
      <c r="P220" s="89"/>
      <c r="Q220" s="89"/>
      <c r="R220" s="89"/>
      <c r="S220" s="89"/>
      <c r="T220" s="90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5" t="s">
        <v>124</v>
      </c>
      <c r="AU220" s="15" t="s">
        <v>85</v>
      </c>
    </row>
    <row r="221" spans="1:51" s="13" customFormat="1" ht="12">
      <c r="A221" s="13"/>
      <c r="B221" s="232"/>
      <c r="C221" s="233"/>
      <c r="D221" s="227" t="s">
        <v>126</v>
      </c>
      <c r="E221" s="234" t="s">
        <v>1</v>
      </c>
      <c r="F221" s="235" t="s">
        <v>300</v>
      </c>
      <c r="G221" s="233"/>
      <c r="H221" s="236">
        <v>185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126</v>
      </c>
      <c r="AU221" s="242" t="s">
        <v>85</v>
      </c>
      <c r="AV221" s="13" t="s">
        <v>85</v>
      </c>
      <c r="AW221" s="13" t="s">
        <v>32</v>
      </c>
      <c r="AX221" s="13" t="s">
        <v>75</v>
      </c>
      <c r="AY221" s="242" t="s">
        <v>116</v>
      </c>
    </row>
    <row r="222" spans="1:65" s="2" customFormat="1" ht="21.75" customHeight="1">
      <c r="A222" s="36"/>
      <c r="B222" s="37"/>
      <c r="C222" s="213" t="s">
        <v>331</v>
      </c>
      <c r="D222" s="213" t="s">
        <v>118</v>
      </c>
      <c r="E222" s="214" t="s">
        <v>332</v>
      </c>
      <c r="F222" s="215" t="s">
        <v>333</v>
      </c>
      <c r="G222" s="216" t="s">
        <v>286</v>
      </c>
      <c r="H222" s="217">
        <v>87</v>
      </c>
      <c r="I222" s="218"/>
      <c r="J222" s="219">
        <f>ROUND(I222*H222,2)</f>
        <v>0</v>
      </c>
      <c r="K222" s="220"/>
      <c r="L222" s="42"/>
      <c r="M222" s="221" t="s">
        <v>1</v>
      </c>
      <c r="N222" s="222" t="s">
        <v>40</v>
      </c>
      <c r="O222" s="89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5" t="s">
        <v>166</v>
      </c>
      <c r="AT222" s="225" t="s">
        <v>118</v>
      </c>
      <c r="AU222" s="225" t="s">
        <v>85</v>
      </c>
      <c r="AY222" s="15" t="s">
        <v>116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5" t="s">
        <v>83</v>
      </c>
      <c r="BK222" s="226">
        <f>ROUND(I222*H222,2)</f>
        <v>0</v>
      </c>
      <c r="BL222" s="15" t="s">
        <v>166</v>
      </c>
      <c r="BM222" s="225" t="s">
        <v>334</v>
      </c>
    </row>
    <row r="223" spans="1:47" s="2" customFormat="1" ht="12">
      <c r="A223" s="36"/>
      <c r="B223" s="37"/>
      <c r="C223" s="38"/>
      <c r="D223" s="227" t="s">
        <v>124</v>
      </c>
      <c r="E223" s="38"/>
      <c r="F223" s="228" t="s">
        <v>333</v>
      </c>
      <c r="G223" s="38"/>
      <c r="H223" s="38"/>
      <c r="I223" s="229"/>
      <c r="J223" s="38"/>
      <c r="K223" s="38"/>
      <c r="L223" s="42"/>
      <c r="M223" s="230"/>
      <c r="N223" s="231"/>
      <c r="O223" s="89"/>
      <c r="P223" s="89"/>
      <c r="Q223" s="89"/>
      <c r="R223" s="89"/>
      <c r="S223" s="89"/>
      <c r="T223" s="90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5" t="s">
        <v>124</v>
      </c>
      <c r="AU223" s="15" t="s">
        <v>85</v>
      </c>
    </row>
    <row r="224" spans="1:65" s="2" customFormat="1" ht="16.5" customHeight="1">
      <c r="A224" s="36"/>
      <c r="B224" s="37"/>
      <c r="C224" s="244" t="s">
        <v>335</v>
      </c>
      <c r="D224" s="244" t="s">
        <v>162</v>
      </c>
      <c r="E224" s="245" t="s">
        <v>336</v>
      </c>
      <c r="F224" s="246" t="s">
        <v>337</v>
      </c>
      <c r="G224" s="247" t="s">
        <v>121</v>
      </c>
      <c r="H224" s="248">
        <v>1.044</v>
      </c>
      <c r="I224" s="249"/>
      <c r="J224" s="250">
        <f>ROUND(I224*H224,2)</f>
        <v>0</v>
      </c>
      <c r="K224" s="251"/>
      <c r="L224" s="252"/>
      <c r="M224" s="253" t="s">
        <v>1</v>
      </c>
      <c r="N224" s="254" t="s">
        <v>40</v>
      </c>
      <c r="O224" s="89"/>
      <c r="P224" s="223">
        <f>O224*H224</f>
        <v>0</v>
      </c>
      <c r="Q224" s="223">
        <v>1</v>
      </c>
      <c r="R224" s="223">
        <f>Q224*H224</f>
        <v>1.044</v>
      </c>
      <c r="S224" s="223">
        <v>0</v>
      </c>
      <c r="T224" s="224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25" t="s">
        <v>217</v>
      </c>
      <c r="AT224" s="225" t="s">
        <v>162</v>
      </c>
      <c r="AU224" s="225" t="s">
        <v>85</v>
      </c>
      <c r="AY224" s="15" t="s">
        <v>116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5" t="s">
        <v>83</v>
      </c>
      <c r="BK224" s="226">
        <f>ROUND(I224*H224,2)</f>
        <v>0</v>
      </c>
      <c r="BL224" s="15" t="s">
        <v>217</v>
      </c>
      <c r="BM224" s="225" t="s">
        <v>338</v>
      </c>
    </row>
    <row r="225" spans="1:47" s="2" customFormat="1" ht="12">
      <c r="A225" s="36"/>
      <c r="B225" s="37"/>
      <c r="C225" s="38"/>
      <c r="D225" s="227" t="s">
        <v>124</v>
      </c>
      <c r="E225" s="38"/>
      <c r="F225" s="228" t="s">
        <v>337</v>
      </c>
      <c r="G225" s="38"/>
      <c r="H225" s="38"/>
      <c r="I225" s="229"/>
      <c r="J225" s="38"/>
      <c r="K225" s="38"/>
      <c r="L225" s="42"/>
      <c r="M225" s="230"/>
      <c r="N225" s="231"/>
      <c r="O225" s="89"/>
      <c r="P225" s="89"/>
      <c r="Q225" s="89"/>
      <c r="R225" s="89"/>
      <c r="S225" s="89"/>
      <c r="T225" s="90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5" t="s">
        <v>124</v>
      </c>
      <c r="AU225" s="15" t="s">
        <v>85</v>
      </c>
    </row>
    <row r="226" spans="1:51" s="13" customFormat="1" ht="12">
      <c r="A226" s="13"/>
      <c r="B226" s="232"/>
      <c r="C226" s="233"/>
      <c r="D226" s="227" t="s">
        <v>126</v>
      </c>
      <c r="E226" s="233"/>
      <c r="F226" s="235" t="s">
        <v>339</v>
      </c>
      <c r="G226" s="233"/>
      <c r="H226" s="236">
        <v>1.044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126</v>
      </c>
      <c r="AU226" s="242" t="s">
        <v>85</v>
      </c>
      <c r="AV226" s="13" t="s">
        <v>85</v>
      </c>
      <c r="AW226" s="13" t="s">
        <v>4</v>
      </c>
      <c r="AX226" s="13" t="s">
        <v>83</v>
      </c>
      <c r="AY226" s="242" t="s">
        <v>116</v>
      </c>
    </row>
    <row r="227" spans="1:65" s="2" customFormat="1" ht="44.25" customHeight="1">
      <c r="A227" s="36"/>
      <c r="B227" s="37"/>
      <c r="C227" s="213" t="s">
        <v>340</v>
      </c>
      <c r="D227" s="213" t="s">
        <v>118</v>
      </c>
      <c r="E227" s="214" t="s">
        <v>341</v>
      </c>
      <c r="F227" s="215" t="s">
        <v>342</v>
      </c>
      <c r="G227" s="216" t="s">
        <v>286</v>
      </c>
      <c r="H227" s="217">
        <v>150</v>
      </c>
      <c r="I227" s="218"/>
      <c r="J227" s="219">
        <f>ROUND(I227*H227,2)</f>
        <v>0</v>
      </c>
      <c r="K227" s="220"/>
      <c r="L227" s="42"/>
      <c r="M227" s="221" t="s">
        <v>1</v>
      </c>
      <c r="N227" s="222" t="s">
        <v>40</v>
      </c>
      <c r="O227" s="89"/>
      <c r="P227" s="223">
        <f>O227*H227</f>
        <v>0</v>
      </c>
      <c r="Q227" s="223">
        <v>2E-05</v>
      </c>
      <c r="R227" s="223">
        <f>Q227*H227</f>
        <v>0.003</v>
      </c>
      <c r="S227" s="223">
        <v>0</v>
      </c>
      <c r="T227" s="224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25" t="s">
        <v>166</v>
      </c>
      <c r="AT227" s="225" t="s">
        <v>118</v>
      </c>
      <c r="AU227" s="225" t="s">
        <v>85</v>
      </c>
      <c r="AY227" s="15" t="s">
        <v>116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5" t="s">
        <v>83</v>
      </c>
      <c r="BK227" s="226">
        <f>ROUND(I227*H227,2)</f>
        <v>0</v>
      </c>
      <c r="BL227" s="15" t="s">
        <v>166</v>
      </c>
      <c r="BM227" s="225" t="s">
        <v>343</v>
      </c>
    </row>
    <row r="228" spans="1:47" s="2" customFormat="1" ht="12">
      <c r="A228" s="36"/>
      <c r="B228" s="37"/>
      <c r="C228" s="38"/>
      <c r="D228" s="227" t="s">
        <v>124</v>
      </c>
      <c r="E228" s="38"/>
      <c r="F228" s="228" t="s">
        <v>344</v>
      </c>
      <c r="G228" s="38"/>
      <c r="H228" s="38"/>
      <c r="I228" s="229"/>
      <c r="J228" s="38"/>
      <c r="K228" s="38"/>
      <c r="L228" s="42"/>
      <c r="M228" s="230"/>
      <c r="N228" s="231"/>
      <c r="O228" s="89"/>
      <c r="P228" s="89"/>
      <c r="Q228" s="89"/>
      <c r="R228" s="89"/>
      <c r="S228" s="89"/>
      <c r="T228" s="90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5" t="s">
        <v>124</v>
      </c>
      <c r="AU228" s="15" t="s">
        <v>85</v>
      </c>
    </row>
    <row r="229" spans="1:65" s="2" customFormat="1" ht="16.5" customHeight="1">
      <c r="A229" s="36"/>
      <c r="B229" s="37"/>
      <c r="C229" s="213" t="s">
        <v>345</v>
      </c>
      <c r="D229" s="213" t="s">
        <v>118</v>
      </c>
      <c r="E229" s="214" t="s">
        <v>346</v>
      </c>
      <c r="F229" s="215" t="s">
        <v>347</v>
      </c>
      <c r="G229" s="216" t="s">
        <v>171</v>
      </c>
      <c r="H229" s="217">
        <v>370</v>
      </c>
      <c r="I229" s="218"/>
      <c r="J229" s="219">
        <f>ROUND(I229*H229,2)</f>
        <v>0</v>
      </c>
      <c r="K229" s="220"/>
      <c r="L229" s="42"/>
      <c r="M229" s="221" t="s">
        <v>1</v>
      </c>
      <c r="N229" s="222" t="s">
        <v>40</v>
      </c>
      <c r="O229" s="89"/>
      <c r="P229" s="223">
        <f>O229*H229</f>
        <v>0</v>
      </c>
      <c r="Q229" s="223">
        <v>9E-05</v>
      </c>
      <c r="R229" s="223">
        <f>Q229*H229</f>
        <v>0.0333</v>
      </c>
      <c r="S229" s="223">
        <v>0</v>
      </c>
      <c r="T229" s="224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5" t="s">
        <v>166</v>
      </c>
      <c r="AT229" s="225" t="s">
        <v>118</v>
      </c>
      <c r="AU229" s="225" t="s">
        <v>85</v>
      </c>
      <c r="AY229" s="15" t="s">
        <v>116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5" t="s">
        <v>83</v>
      </c>
      <c r="BK229" s="226">
        <f>ROUND(I229*H229,2)</f>
        <v>0</v>
      </c>
      <c r="BL229" s="15" t="s">
        <v>166</v>
      </c>
      <c r="BM229" s="225" t="s">
        <v>348</v>
      </c>
    </row>
    <row r="230" spans="1:47" s="2" customFormat="1" ht="12">
      <c r="A230" s="36"/>
      <c r="B230" s="37"/>
      <c r="C230" s="38"/>
      <c r="D230" s="227" t="s">
        <v>124</v>
      </c>
      <c r="E230" s="38"/>
      <c r="F230" s="228" t="s">
        <v>349</v>
      </c>
      <c r="G230" s="38"/>
      <c r="H230" s="38"/>
      <c r="I230" s="229"/>
      <c r="J230" s="38"/>
      <c r="K230" s="38"/>
      <c r="L230" s="42"/>
      <c r="M230" s="230"/>
      <c r="N230" s="231"/>
      <c r="O230" s="89"/>
      <c r="P230" s="89"/>
      <c r="Q230" s="89"/>
      <c r="R230" s="89"/>
      <c r="S230" s="89"/>
      <c r="T230" s="90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5" t="s">
        <v>124</v>
      </c>
      <c r="AU230" s="15" t="s">
        <v>85</v>
      </c>
    </row>
    <row r="231" spans="1:65" s="2" customFormat="1" ht="33" customHeight="1">
      <c r="A231" s="36"/>
      <c r="B231" s="37"/>
      <c r="C231" s="213" t="s">
        <v>350</v>
      </c>
      <c r="D231" s="213" t="s">
        <v>118</v>
      </c>
      <c r="E231" s="214" t="s">
        <v>351</v>
      </c>
      <c r="F231" s="215" t="s">
        <v>352</v>
      </c>
      <c r="G231" s="216" t="s">
        <v>286</v>
      </c>
      <c r="H231" s="217">
        <v>35</v>
      </c>
      <c r="I231" s="218"/>
      <c r="J231" s="219">
        <f>ROUND(I231*H231,2)</f>
        <v>0</v>
      </c>
      <c r="K231" s="220"/>
      <c r="L231" s="42"/>
      <c r="M231" s="221" t="s">
        <v>1</v>
      </c>
      <c r="N231" s="222" t="s">
        <v>40</v>
      </c>
      <c r="O231" s="89"/>
      <c r="P231" s="223">
        <f>O231*H231</f>
        <v>0</v>
      </c>
      <c r="Q231" s="223">
        <v>0.2024</v>
      </c>
      <c r="R231" s="223">
        <f>Q231*H231</f>
        <v>7.084</v>
      </c>
      <c r="S231" s="223">
        <v>0</v>
      </c>
      <c r="T231" s="224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25" t="s">
        <v>166</v>
      </c>
      <c r="AT231" s="225" t="s">
        <v>118</v>
      </c>
      <c r="AU231" s="225" t="s">
        <v>85</v>
      </c>
      <c r="AY231" s="15" t="s">
        <v>116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5" t="s">
        <v>83</v>
      </c>
      <c r="BK231" s="226">
        <f>ROUND(I231*H231,2)</f>
        <v>0</v>
      </c>
      <c r="BL231" s="15" t="s">
        <v>166</v>
      </c>
      <c r="BM231" s="225" t="s">
        <v>353</v>
      </c>
    </row>
    <row r="232" spans="1:47" s="2" customFormat="1" ht="12">
      <c r="A232" s="36"/>
      <c r="B232" s="37"/>
      <c r="C232" s="38"/>
      <c r="D232" s="227" t="s">
        <v>124</v>
      </c>
      <c r="E232" s="38"/>
      <c r="F232" s="228" t="s">
        <v>354</v>
      </c>
      <c r="G232" s="38"/>
      <c r="H232" s="38"/>
      <c r="I232" s="229"/>
      <c r="J232" s="38"/>
      <c r="K232" s="38"/>
      <c r="L232" s="42"/>
      <c r="M232" s="230"/>
      <c r="N232" s="231"/>
      <c r="O232" s="89"/>
      <c r="P232" s="89"/>
      <c r="Q232" s="89"/>
      <c r="R232" s="89"/>
      <c r="S232" s="89"/>
      <c r="T232" s="90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5" t="s">
        <v>124</v>
      </c>
      <c r="AU232" s="15" t="s">
        <v>85</v>
      </c>
    </row>
    <row r="233" spans="1:65" s="2" customFormat="1" ht="33" customHeight="1">
      <c r="A233" s="36"/>
      <c r="B233" s="37"/>
      <c r="C233" s="213" t="s">
        <v>355</v>
      </c>
      <c r="D233" s="213" t="s">
        <v>118</v>
      </c>
      <c r="E233" s="214" t="s">
        <v>356</v>
      </c>
      <c r="F233" s="215" t="s">
        <v>357</v>
      </c>
      <c r="G233" s="216" t="s">
        <v>286</v>
      </c>
      <c r="H233" s="217">
        <v>35</v>
      </c>
      <c r="I233" s="218"/>
      <c r="J233" s="219">
        <f>ROUND(I233*H233,2)</f>
        <v>0</v>
      </c>
      <c r="K233" s="220"/>
      <c r="L233" s="42"/>
      <c r="M233" s="221" t="s">
        <v>1</v>
      </c>
      <c r="N233" s="222" t="s">
        <v>40</v>
      </c>
      <c r="O233" s="89"/>
      <c r="P233" s="223">
        <f>O233*H233</f>
        <v>0</v>
      </c>
      <c r="Q233" s="223">
        <v>0.50601</v>
      </c>
      <c r="R233" s="223">
        <f>Q233*H233</f>
        <v>17.71035</v>
      </c>
      <c r="S233" s="223">
        <v>0</v>
      </c>
      <c r="T233" s="224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25" t="s">
        <v>166</v>
      </c>
      <c r="AT233" s="225" t="s">
        <v>118</v>
      </c>
      <c r="AU233" s="225" t="s">
        <v>85</v>
      </c>
      <c r="AY233" s="15" t="s">
        <v>116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5" t="s">
        <v>83</v>
      </c>
      <c r="BK233" s="226">
        <f>ROUND(I233*H233,2)</f>
        <v>0</v>
      </c>
      <c r="BL233" s="15" t="s">
        <v>166</v>
      </c>
      <c r="BM233" s="225" t="s">
        <v>358</v>
      </c>
    </row>
    <row r="234" spans="1:47" s="2" customFormat="1" ht="12">
      <c r="A234" s="36"/>
      <c r="B234" s="37"/>
      <c r="C234" s="38"/>
      <c r="D234" s="227" t="s">
        <v>124</v>
      </c>
      <c r="E234" s="38"/>
      <c r="F234" s="228" t="s">
        <v>359</v>
      </c>
      <c r="G234" s="38"/>
      <c r="H234" s="38"/>
      <c r="I234" s="229"/>
      <c r="J234" s="38"/>
      <c r="K234" s="38"/>
      <c r="L234" s="42"/>
      <c r="M234" s="230"/>
      <c r="N234" s="231"/>
      <c r="O234" s="89"/>
      <c r="P234" s="89"/>
      <c r="Q234" s="89"/>
      <c r="R234" s="89"/>
      <c r="S234" s="89"/>
      <c r="T234" s="90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5" t="s">
        <v>124</v>
      </c>
      <c r="AU234" s="15" t="s">
        <v>85</v>
      </c>
    </row>
    <row r="235" spans="1:65" s="2" customFormat="1" ht="24.15" customHeight="1">
      <c r="A235" s="36"/>
      <c r="B235" s="37"/>
      <c r="C235" s="213" t="s">
        <v>360</v>
      </c>
      <c r="D235" s="213" t="s">
        <v>118</v>
      </c>
      <c r="E235" s="214" t="s">
        <v>361</v>
      </c>
      <c r="F235" s="215" t="s">
        <v>362</v>
      </c>
      <c r="G235" s="216" t="s">
        <v>286</v>
      </c>
      <c r="H235" s="217">
        <v>66.4</v>
      </c>
      <c r="I235" s="218"/>
      <c r="J235" s="219">
        <f>ROUND(I235*H235,2)</f>
        <v>0</v>
      </c>
      <c r="K235" s="220"/>
      <c r="L235" s="42"/>
      <c r="M235" s="221" t="s">
        <v>1</v>
      </c>
      <c r="N235" s="222" t="s">
        <v>40</v>
      </c>
      <c r="O235" s="89"/>
      <c r="P235" s="223">
        <f>O235*H235</f>
        <v>0</v>
      </c>
      <c r="Q235" s="223">
        <v>0.15559</v>
      </c>
      <c r="R235" s="223">
        <f>Q235*H235</f>
        <v>10.331176000000001</v>
      </c>
      <c r="S235" s="223">
        <v>0</v>
      </c>
      <c r="T235" s="224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5" t="s">
        <v>166</v>
      </c>
      <c r="AT235" s="225" t="s">
        <v>118</v>
      </c>
      <c r="AU235" s="225" t="s">
        <v>85</v>
      </c>
      <c r="AY235" s="15" t="s">
        <v>116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5" t="s">
        <v>83</v>
      </c>
      <c r="BK235" s="226">
        <f>ROUND(I235*H235,2)</f>
        <v>0</v>
      </c>
      <c r="BL235" s="15" t="s">
        <v>166</v>
      </c>
      <c r="BM235" s="225" t="s">
        <v>363</v>
      </c>
    </row>
    <row r="236" spans="1:47" s="2" customFormat="1" ht="12">
      <c r="A236" s="36"/>
      <c r="B236" s="37"/>
      <c r="C236" s="38"/>
      <c r="D236" s="227" t="s">
        <v>124</v>
      </c>
      <c r="E236" s="38"/>
      <c r="F236" s="228" t="s">
        <v>364</v>
      </c>
      <c r="G236" s="38"/>
      <c r="H236" s="38"/>
      <c r="I236" s="229"/>
      <c r="J236" s="38"/>
      <c r="K236" s="38"/>
      <c r="L236" s="42"/>
      <c r="M236" s="230"/>
      <c r="N236" s="231"/>
      <c r="O236" s="89"/>
      <c r="P236" s="89"/>
      <c r="Q236" s="89"/>
      <c r="R236" s="89"/>
      <c r="S236" s="89"/>
      <c r="T236" s="90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5" t="s">
        <v>124</v>
      </c>
      <c r="AU236" s="15" t="s">
        <v>85</v>
      </c>
    </row>
    <row r="237" spans="1:51" s="13" customFormat="1" ht="12">
      <c r="A237" s="13"/>
      <c r="B237" s="232"/>
      <c r="C237" s="233"/>
      <c r="D237" s="227" t="s">
        <v>126</v>
      </c>
      <c r="E237" s="234" t="s">
        <v>1</v>
      </c>
      <c r="F237" s="235" t="s">
        <v>365</v>
      </c>
      <c r="G237" s="233"/>
      <c r="H237" s="236">
        <v>66.4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126</v>
      </c>
      <c r="AU237" s="242" t="s">
        <v>85</v>
      </c>
      <c r="AV237" s="13" t="s">
        <v>85</v>
      </c>
      <c r="AW237" s="13" t="s">
        <v>32</v>
      </c>
      <c r="AX237" s="13" t="s">
        <v>75</v>
      </c>
      <c r="AY237" s="242" t="s">
        <v>116</v>
      </c>
    </row>
    <row r="238" spans="1:65" s="2" customFormat="1" ht="24.15" customHeight="1">
      <c r="A238" s="36"/>
      <c r="B238" s="37"/>
      <c r="C238" s="213" t="s">
        <v>366</v>
      </c>
      <c r="D238" s="213" t="s">
        <v>118</v>
      </c>
      <c r="E238" s="214" t="s">
        <v>367</v>
      </c>
      <c r="F238" s="215" t="s">
        <v>368</v>
      </c>
      <c r="G238" s="216" t="s">
        <v>286</v>
      </c>
      <c r="H238" s="217">
        <v>66.4</v>
      </c>
      <c r="I238" s="218"/>
      <c r="J238" s="219">
        <f>ROUND(I238*H238,2)</f>
        <v>0</v>
      </c>
      <c r="K238" s="220"/>
      <c r="L238" s="42"/>
      <c r="M238" s="221" t="s">
        <v>1</v>
      </c>
      <c r="N238" s="222" t="s">
        <v>40</v>
      </c>
      <c r="O238" s="89"/>
      <c r="P238" s="223">
        <f>O238*H238</f>
        <v>0</v>
      </c>
      <c r="Q238" s="223">
        <v>0.10373</v>
      </c>
      <c r="R238" s="223">
        <f>Q238*H238</f>
        <v>6.887672000000001</v>
      </c>
      <c r="S238" s="223">
        <v>0</v>
      </c>
      <c r="T238" s="224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5" t="s">
        <v>166</v>
      </c>
      <c r="AT238" s="225" t="s">
        <v>118</v>
      </c>
      <c r="AU238" s="225" t="s">
        <v>85</v>
      </c>
      <c r="AY238" s="15" t="s">
        <v>116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5" t="s">
        <v>83</v>
      </c>
      <c r="BK238" s="226">
        <f>ROUND(I238*H238,2)</f>
        <v>0</v>
      </c>
      <c r="BL238" s="15" t="s">
        <v>166</v>
      </c>
      <c r="BM238" s="225" t="s">
        <v>369</v>
      </c>
    </row>
    <row r="239" spans="1:47" s="2" customFormat="1" ht="12">
      <c r="A239" s="36"/>
      <c r="B239" s="37"/>
      <c r="C239" s="38"/>
      <c r="D239" s="227" t="s">
        <v>124</v>
      </c>
      <c r="E239" s="38"/>
      <c r="F239" s="228" t="s">
        <v>370</v>
      </c>
      <c r="G239" s="38"/>
      <c r="H239" s="38"/>
      <c r="I239" s="229"/>
      <c r="J239" s="38"/>
      <c r="K239" s="38"/>
      <c r="L239" s="42"/>
      <c r="M239" s="230"/>
      <c r="N239" s="231"/>
      <c r="O239" s="89"/>
      <c r="P239" s="89"/>
      <c r="Q239" s="89"/>
      <c r="R239" s="89"/>
      <c r="S239" s="89"/>
      <c r="T239" s="90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5" t="s">
        <v>124</v>
      </c>
      <c r="AU239" s="15" t="s">
        <v>85</v>
      </c>
    </row>
    <row r="240" spans="1:65" s="2" customFormat="1" ht="24.15" customHeight="1">
      <c r="A240" s="36"/>
      <c r="B240" s="37"/>
      <c r="C240" s="213" t="s">
        <v>371</v>
      </c>
      <c r="D240" s="213" t="s">
        <v>118</v>
      </c>
      <c r="E240" s="214" t="s">
        <v>372</v>
      </c>
      <c r="F240" s="215" t="s">
        <v>373</v>
      </c>
      <c r="G240" s="216" t="s">
        <v>286</v>
      </c>
      <c r="H240" s="217">
        <v>66.4</v>
      </c>
      <c r="I240" s="218"/>
      <c r="J240" s="219">
        <f>ROUND(I240*H240,2)</f>
        <v>0</v>
      </c>
      <c r="K240" s="220"/>
      <c r="L240" s="42"/>
      <c r="M240" s="221" t="s">
        <v>1</v>
      </c>
      <c r="N240" s="222" t="s">
        <v>40</v>
      </c>
      <c r="O240" s="89"/>
      <c r="P240" s="223">
        <f>O240*H240</f>
        <v>0</v>
      </c>
      <c r="Q240" s="223">
        <v>0</v>
      </c>
      <c r="R240" s="223">
        <f>Q240*H240</f>
        <v>0</v>
      </c>
      <c r="S240" s="223">
        <v>0.12</v>
      </c>
      <c r="T240" s="224">
        <f>S240*H240</f>
        <v>7.968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25" t="s">
        <v>166</v>
      </c>
      <c r="AT240" s="225" t="s">
        <v>118</v>
      </c>
      <c r="AU240" s="225" t="s">
        <v>85</v>
      </c>
      <c r="AY240" s="15" t="s">
        <v>116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5" t="s">
        <v>83</v>
      </c>
      <c r="BK240" s="226">
        <f>ROUND(I240*H240,2)</f>
        <v>0</v>
      </c>
      <c r="BL240" s="15" t="s">
        <v>166</v>
      </c>
      <c r="BM240" s="225" t="s">
        <v>374</v>
      </c>
    </row>
    <row r="241" spans="1:47" s="2" customFormat="1" ht="12">
      <c r="A241" s="36"/>
      <c r="B241" s="37"/>
      <c r="C241" s="38"/>
      <c r="D241" s="227" t="s">
        <v>124</v>
      </c>
      <c r="E241" s="38"/>
      <c r="F241" s="228" t="s">
        <v>375</v>
      </c>
      <c r="G241" s="38"/>
      <c r="H241" s="38"/>
      <c r="I241" s="229"/>
      <c r="J241" s="38"/>
      <c r="K241" s="38"/>
      <c r="L241" s="42"/>
      <c r="M241" s="230"/>
      <c r="N241" s="231"/>
      <c r="O241" s="89"/>
      <c r="P241" s="89"/>
      <c r="Q241" s="89"/>
      <c r="R241" s="89"/>
      <c r="S241" s="89"/>
      <c r="T241" s="90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5" t="s">
        <v>124</v>
      </c>
      <c r="AU241" s="15" t="s">
        <v>85</v>
      </c>
    </row>
    <row r="242" spans="1:51" s="13" customFormat="1" ht="12">
      <c r="A242" s="13"/>
      <c r="B242" s="232"/>
      <c r="C242" s="233"/>
      <c r="D242" s="227" t="s">
        <v>126</v>
      </c>
      <c r="E242" s="234" t="s">
        <v>1</v>
      </c>
      <c r="F242" s="235" t="s">
        <v>365</v>
      </c>
      <c r="G242" s="233"/>
      <c r="H242" s="236">
        <v>66.4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126</v>
      </c>
      <c r="AU242" s="242" t="s">
        <v>85</v>
      </c>
      <c r="AV242" s="13" t="s">
        <v>85</v>
      </c>
      <c r="AW242" s="13" t="s">
        <v>32</v>
      </c>
      <c r="AX242" s="13" t="s">
        <v>75</v>
      </c>
      <c r="AY242" s="242" t="s">
        <v>116</v>
      </c>
    </row>
    <row r="243" spans="1:65" s="2" customFormat="1" ht="24.15" customHeight="1">
      <c r="A243" s="36"/>
      <c r="B243" s="37"/>
      <c r="C243" s="213" t="s">
        <v>376</v>
      </c>
      <c r="D243" s="213" t="s">
        <v>118</v>
      </c>
      <c r="E243" s="214" t="s">
        <v>377</v>
      </c>
      <c r="F243" s="215" t="s">
        <v>378</v>
      </c>
      <c r="G243" s="216" t="s">
        <v>171</v>
      </c>
      <c r="H243" s="217">
        <v>166</v>
      </c>
      <c r="I243" s="218"/>
      <c r="J243" s="219">
        <f>ROUND(I243*H243,2)</f>
        <v>0</v>
      </c>
      <c r="K243" s="220"/>
      <c r="L243" s="42"/>
      <c r="M243" s="221" t="s">
        <v>1</v>
      </c>
      <c r="N243" s="222" t="s">
        <v>40</v>
      </c>
      <c r="O243" s="89"/>
      <c r="P243" s="223">
        <f>O243*H243</f>
        <v>0</v>
      </c>
      <c r="Q243" s="223">
        <v>0</v>
      </c>
      <c r="R243" s="223">
        <f>Q243*H243</f>
        <v>0</v>
      </c>
      <c r="S243" s="223">
        <v>0</v>
      </c>
      <c r="T243" s="224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25" t="s">
        <v>166</v>
      </c>
      <c r="AT243" s="225" t="s">
        <v>118</v>
      </c>
      <c r="AU243" s="225" t="s">
        <v>85</v>
      </c>
      <c r="AY243" s="15" t="s">
        <v>116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5" t="s">
        <v>83</v>
      </c>
      <c r="BK243" s="226">
        <f>ROUND(I243*H243,2)</f>
        <v>0</v>
      </c>
      <c r="BL243" s="15" t="s">
        <v>166</v>
      </c>
      <c r="BM243" s="225" t="s">
        <v>379</v>
      </c>
    </row>
    <row r="244" spans="1:47" s="2" customFormat="1" ht="12">
      <c r="A244" s="36"/>
      <c r="B244" s="37"/>
      <c r="C244" s="38"/>
      <c r="D244" s="227" t="s">
        <v>124</v>
      </c>
      <c r="E244" s="38"/>
      <c r="F244" s="228" t="s">
        <v>380</v>
      </c>
      <c r="G244" s="38"/>
      <c r="H244" s="38"/>
      <c r="I244" s="229"/>
      <c r="J244" s="38"/>
      <c r="K244" s="38"/>
      <c r="L244" s="42"/>
      <c r="M244" s="230"/>
      <c r="N244" s="231"/>
      <c r="O244" s="89"/>
      <c r="P244" s="89"/>
      <c r="Q244" s="89"/>
      <c r="R244" s="89"/>
      <c r="S244" s="89"/>
      <c r="T244" s="90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5" t="s">
        <v>124</v>
      </c>
      <c r="AU244" s="15" t="s">
        <v>85</v>
      </c>
    </row>
    <row r="245" spans="1:51" s="13" customFormat="1" ht="12">
      <c r="A245" s="13"/>
      <c r="B245" s="232"/>
      <c r="C245" s="233"/>
      <c r="D245" s="227" t="s">
        <v>126</v>
      </c>
      <c r="E245" s="234" t="s">
        <v>1</v>
      </c>
      <c r="F245" s="235" t="s">
        <v>381</v>
      </c>
      <c r="G245" s="233"/>
      <c r="H245" s="236">
        <v>166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126</v>
      </c>
      <c r="AU245" s="242" t="s">
        <v>85</v>
      </c>
      <c r="AV245" s="13" t="s">
        <v>85</v>
      </c>
      <c r="AW245" s="13" t="s">
        <v>32</v>
      </c>
      <c r="AX245" s="13" t="s">
        <v>75</v>
      </c>
      <c r="AY245" s="242" t="s">
        <v>116</v>
      </c>
    </row>
    <row r="246" spans="1:65" s="2" customFormat="1" ht="24.15" customHeight="1">
      <c r="A246" s="36"/>
      <c r="B246" s="37"/>
      <c r="C246" s="213" t="s">
        <v>382</v>
      </c>
      <c r="D246" s="213" t="s">
        <v>118</v>
      </c>
      <c r="E246" s="214" t="s">
        <v>383</v>
      </c>
      <c r="F246" s="215" t="s">
        <v>384</v>
      </c>
      <c r="G246" s="216" t="s">
        <v>145</v>
      </c>
      <c r="H246" s="217">
        <v>7.968</v>
      </c>
      <c r="I246" s="218"/>
      <c r="J246" s="219">
        <f>ROUND(I246*H246,2)</f>
        <v>0</v>
      </c>
      <c r="K246" s="220"/>
      <c r="L246" s="42"/>
      <c r="M246" s="221" t="s">
        <v>1</v>
      </c>
      <c r="N246" s="222" t="s">
        <v>40</v>
      </c>
      <c r="O246" s="89"/>
      <c r="P246" s="223">
        <f>O246*H246</f>
        <v>0</v>
      </c>
      <c r="Q246" s="223">
        <v>0</v>
      </c>
      <c r="R246" s="223">
        <f>Q246*H246</f>
        <v>0</v>
      </c>
      <c r="S246" s="223">
        <v>0</v>
      </c>
      <c r="T246" s="224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25" t="s">
        <v>166</v>
      </c>
      <c r="AT246" s="225" t="s">
        <v>118</v>
      </c>
      <c r="AU246" s="225" t="s">
        <v>85</v>
      </c>
      <c r="AY246" s="15" t="s">
        <v>116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5" t="s">
        <v>83</v>
      </c>
      <c r="BK246" s="226">
        <f>ROUND(I246*H246,2)</f>
        <v>0</v>
      </c>
      <c r="BL246" s="15" t="s">
        <v>166</v>
      </c>
      <c r="BM246" s="225" t="s">
        <v>385</v>
      </c>
    </row>
    <row r="247" spans="1:47" s="2" customFormat="1" ht="12">
      <c r="A247" s="36"/>
      <c r="B247" s="37"/>
      <c r="C247" s="38"/>
      <c r="D247" s="227" t="s">
        <v>124</v>
      </c>
      <c r="E247" s="38"/>
      <c r="F247" s="228" t="s">
        <v>386</v>
      </c>
      <c r="G247" s="38"/>
      <c r="H247" s="38"/>
      <c r="I247" s="229"/>
      <c r="J247" s="38"/>
      <c r="K247" s="38"/>
      <c r="L247" s="42"/>
      <c r="M247" s="230"/>
      <c r="N247" s="231"/>
      <c r="O247" s="89"/>
      <c r="P247" s="89"/>
      <c r="Q247" s="89"/>
      <c r="R247" s="89"/>
      <c r="S247" s="89"/>
      <c r="T247" s="90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5" t="s">
        <v>124</v>
      </c>
      <c r="AU247" s="15" t="s">
        <v>85</v>
      </c>
    </row>
    <row r="248" spans="1:65" s="2" customFormat="1" ht="24.15" customHeight="1">
      <c r="A248" s="36"/>
      <c r="B248" s="37"/>
      <c r="C248" s="213" t="s">
        <v>387</v>
      </c>
      <c r="D248" s="213" t="s">
        <v>118</v>
      </c>
      <c r="E248" s="214" t="s">
        <v>388</v>
      </c>
      <c r="F248" s="215" t="s">
        <v>389</v>
      </c>
      <c r="G248" s="216" t="s">
        <v>145</v>
      </c>
      <c r="H248" s="217">
        <v>239.04</v>
      </c>
      <c r="I248" s="218"/>
      <c r="J248" s="219">
        <f>ROUND(I248*H248,2)</f>
        <v>0</v>
      </c>
      <c r="K248" s="220"/>
      <c r="L248" s="42"/>
      <c r="M248" s="221" t="s">
        <v>1</v>
      </c>
      <c r="N248" s="222" t="s">
        <v>40</v>
      </c>
      <c r="O248" s="89"/>
      <c r="P248" s="223">
        <f>O248*H248</f>
        <v>0</v>
      </c>
      <c r="Q248" s="223">
        <v>0</v>
      </c>
      <c r="R248" s="223">
        <f>Q248*H248</f>
        <v>0</v>
      </c>
      <c r="S248" s="223">
        <v>0</v>
      </c>
      <c r="T248" s="224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25" t="s">
        <v>166</v>
      </c>
      <c r="AT248" s="225" t="s">
        <v>118</v>
      </c>
      <c r="AU248" s="225" t="s">
        <v>85</v>
      </c>
      <c r="AY248" s="15" t="s">
        <v>116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5" t="s">
        <v>83</v>
      </c>
      <c r="BK248" s="226">
        <f>ROUND(I248*H248,2)</f>
        <v>0</v>
      </c>
      <c r="BL248" s="15" t="s">
        <v>166</v>
      </c>
      <c r="BM248" s="225" t="s">
        <v>390</v>
      </c>
    </row>
    <row r="249" spans="1:47" s="2" customFormat="1" ht="12">
      <c r="A249" s="36"/>
      <c r="B249" s="37"/>
      <c r="C249" s="38"/>
      <c r="D249" s="227" t="s">
        <v>124</v>
      </c>
      <c r="E249" s="38"/>
      <c r="F249" s="228" t="s">
        <v>391</v>
      </c>
      <c r="G249" s="38"/>
      <c r="H249" s="38"/>
      <c r="I249" s="229"/>
      <c r="J249" s="38"/>
      <c r="K249" s="38"/>
      <c r="L249" s="42"/>
      <c r="M249" s="230"/>
      <c r="N249" s="231"/>
      <c r="O249" s="89"/>
      <c r="P249" s="89"/>
      <c r="Q249" s="89"/>
      <c r="R249" s="89"/>
      <c r="S249" s="89"/>
      <c r="T249" s="90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5" t="s">
        <v>124</v>
      </c>
      <c r="AU249" s="15" t="s">
        <v>85</v>
      </c>
    </row>
    <row r="250" spans="1:51" s="13" customFormat="1" ht="12">
      <c r="A250" s="13"/>
      <c r="B250" s="232"/>
      <c r="C250" s="233"/>
      <c r="D250" s="227" t="s">
        <v>126</v>
      </c>
      <c r="E250" s="233"/>
      <c r="F250" s="235" t="s">
        <v>392</v>
      </c>
      <c r="G250" s="233"/>
      <c r="H250" s="236">
        <v>239.04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126</v>
      </c>
      <c r="AU250" s="242" t="s">
        <v>85</v>
      </c>
      <c r="AV250" s="13" t="s">
        <v>85</v>
      </c>
      <c r="AW250" s="13" t="s">
        <v>4</v>
      </c>
      <c r="AX250" s="13" t="s">
        <v>83</v>
      </c>
      <c r="AY250" s="242" t="s">
        <v>116</v>
      </c>
    </row>
    <row r="251" spans="1:65" s="2" customFormat="1" ht="33" customHeight="1">
      <c r="A251" s="36"/>
      <c r="B251" s="37"/>
      <c r="C251" s="213" t="s">
        <v>393</v>
      </c>
      <c r="D251" s="213" t="s">
        <v>118</v>
      </c>
      <c r="E251" s="214" t="s">
        <v>394</v>
      </c>
      <c r="F251" s="215" t="s">
        <v>395</v>
      </c>
      <c r="G251" s="216" t="s">
        <v>145</v>
      </c>
      <c r="H251" s="217">
        <v>7.968</v>
      </c>
      <c r="I251" s="218"/>
      <c r="J251" s="219">
        <f>ROUND(I251*H251,2)</f>
        <v>0</v>
      </c>
      <c r="K251" s="220"/>
      <c r="L251" s="42"/>
      <c r="M251" s="221" t="s">
        <v>1</v>
      </c>
      <c r="N251" s="222" t="s">
        <v>40</v>
      </c>
      <c r="O251" s="89"/>
      <c r="P251" s="223">
        <f>O251*H251</f>
        <v>0</v>
      </c>
      <c r="Q251" s="223">
        <v>0</v>
      </c>
      <c r="R251" s="223">
        <f>Q251*H251</f>
        <v>0</v>
      </c>
      <c r="S251" s="223">
        <v>0</v>
      </c>
      <c r="T251" s="224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25" t="s">
        <v>166</v>
      </c>
      <c r="AT251" s="225" t="s">
        <v>118</v>
      </c>
      <c r="AU251" s="225" t="s">
        <v>85</v>
      </c>
      <c r="AY251" s="15" t="s">
        <v>116</v>
      </c>
      <c r="BE251" s="226">
        <f>IF(N251="základní",J251,0)</f>
        <v>0</v>
      </c>
      <c r="BF251" s="226">
        <f>IF(N251="snížená",J251,0)</f>
        <v>0</v>
      </c>
      <c r="BG251" s="226">
        <f>IF(N251="zákl. přenesená",J251,0)</f>
        <v>0</v>
      </c>
      <c r="BH251" s="226">
        <f>IF(N251="sníž. přenesená",J251,0)</f>
        <v>0</v>
      </c>
      <c r="BI251" s="226">
        <f>IF(N251="nulová",J251,0)</f>
        <v>0</v>
      </c>
      <c r="BJ251" s="15" t="s">
        <v>83</v>
      </c>
      <c r="BK251" s="226">
        <f>ROUND(I251*H251,2)</f>
        <v>0</v>
      </c>
      <c r="BL251" s="15" t="s">
        <v>166</v>
      </c>
      <c r="BM251" s="225" t="s">
        <v>396</v>
      </c>
    </row>
    <row r="252" spans="1:47" s="2" customFormat="1" ht="12">
      <c r="A252" s="36"/>
      <c r="B252" s="37"/>
      <c r="C252" s="38"/>
      <c r="D252" s="227" t="s">
        <v>124</v>
      </c>
      <c r="E252" s="38"/>
      <c r="F252" s="228" t="s">
        <v>397</v>
      </c>
      <c r="G252" s="38"/>
      <c r="H252" s="38"/>
      <c r="I252" s="229"/>
      <c r="J252" s="38"/>
      <c r="K252" s="38"/>
      <c r="L252" s="42"/>
      <c r="M252" s="230"/>
      <c r="N252" s="231"/>
      <c r="O252" s="89"/>
      <c r="P252" s="89"/>
      <c r="Q252" s="89"/>
      <c r="R252" s="89"/>
      <c r="S252" s="89"/>
      <c r="T252" s="90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5" t="s">
        <v>124</v>
      </c>
      <c r="AU252" s="15" t="s">
        <v>85</v>
      </c>
    </row>
    <row r="253" spans="1:65" s="2" customFormat="1" ht="24.15" customHeight="1">
      <c r="A253" s="36"/>
      <c r="B253" s="37"/>
      <c r="C253" s="213" t="s">
        <v>398</v>
      </c>
      <c r="D253" s="213" t="s">
        <v>118</v>
      </c>
      <c r="E253" s="214" t="s">
        <v>399</v>
      </c>
      <c r="F253" s="215" t="s">
        <v>400</v>
      </c>
      <c r="G253" s="216" t="s">
        <v>145</v>
      </c>
      <c r="H253" s="217">
        <v>43.105</v>
      </c>
      <c r="I253" s="218"/>
      <c r="J253" s="219">
        <f>ROUND(I253*H253,2)</f>
        <v>0</v>
      </c>
      <c r="K253" s="220"/>
      <c r="L253" s="42"/>
      <c r="M253" s="221" t="s">
        <v>1</v>
      </c>
      <c r="N253" s="222" t="s">
        <v>40</v>
      </c>
      <c r="O253" s="89"/>
      <c r="P253" s="223">
        <f>O253*H253</f>
        <v>0</v>
      </c>
      <c r="Q253" s="223">
        <v>0</v>
      </c>
      <c r="R253" s="223">
        <f>Q253*H253</f>
        <v>0</v>
      </c>
      <c r="S253" s="223">
        <v>0</v>
      </c>
      <c r="T253" s="224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25" t="s">
        <v>166</v>
      </c>
      <c r="AT253" s="225" t="s">
        <v>118</v>
      </c>
      <c r="AU253" s="225" t="s">
        <v>85</v>
      </c>
      <c r="AY253" s="15" t="s">
        <v>116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5" t="s">
        <v>83</v>
      </c>
      <c r="BK253" s="226">
        <f>ROUND(I253*H253,2)</f>
        <v>0</v>
      </c>
      <c r="BL253" s="15" t="s">
        <v>166</v>
      </c>
      <c r="BM253" s="225" t="s">
        <v>401</v>
      </c>
    </row>
    <row r="254" spans="1:47" s="2" customFormat="1" ht="12">
      <c r="A254" s="36"/>
      <c r="B254" s="37"/>
      <c r="C254" s="38"/>
      <c r="D254" s="227" t="s">
        <v>124</v>
      </c>
      <c r="E254" s="38"/>
      <c r="F254" s="228" t="s">
        <v>402</v>
      </c>
      <c r="G254" s="38"/>
      <c r="H254" s="38"/>
      <c r="I254" s="229"/>
      <c r="J254" s="38"/>
      <c r="K254" s="38"/>
      <c r="L254" s="42"/>
      <c r="M254" s="256"/>
      <c r="N254" s="257"/>
      <c r="O254" s="258"/>
      <c r="P254" s="258"/>
      <c r="Q254" s="258"/>
      <c r="R254" s="258"/>
      <c r="S254" s="258"/>
      <c r="T254" s="259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5" t="s">
        <v>124</v>
      </c>
      <c r="AU254" s="15" t="s">
        <v>85</v>
      </c>
    </row>
    <row r="255" spans="1:31" s="2" customFormat="1" ht="6.95" customHeight="1">
      <c r="A255" s="36"/>
      <c r="B255" s="64"/>
      <c r="C255" s="65"/>
      <c r="D255" s="65"/>
      <c r="E255" s="65"/>
      <c r="F255" s="65"/>
      <c r="G255" s="65"/>
      <c r="H255" s="65"/>
      <c r="I255" s="65"/>
      <c r="J255" s="65"/>
      <c r="K255" s="65"/>
      <c r="L255" s="42"/>
      <c r="M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</row>
  </sheetData>
  <sheetProtection password="CC35" sheet="1" objects="1" scenarios="1" formatColumns="0" formatRows="0" autoFilter="0"/>
  <autoFilter ref="C122:K25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Kunešová Petra</dc:creator>
  <cp:keywords/>
  <dc:description/>
  <cp:lastModifiedBy>Kunešová Petra</cp:lastModifiedBy>
  <dcterms:created xsi:type="dcterms:W3CDTF">2023-06-13T09:53:32Z</dcterms:created>
  <dcterms:modified xsi:type="dcterms:W3CDTF">2023-06-13T09:53:34Z</dcterms:modified>
  <cp:category/>
  <cp:version/>
  <cp:contentType/>
  <cp:contentStatus/>
</cp:coreProperties>
</file>