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Trebel - Rekonstrukce mos..." sheetId="2" r:id="rId2"/>
  </sheets>
  <definedNames>
    <definedName name="_xlnm.Print_Area" localSheetId="0">'Rekapitulace stavby'!$D$4:$AO$76,'Rekapitulace stavby'!$C$82:$AQ$96</definedName>
    <definedName name="_xlnm._FilterDatabase" localSheetId="1" hidden="1">'Trebel - Rekonstrukce mos...'!$C$125:$K$399</definedName>
    <definedName name="_xlnm.Print_Area" localSheetId="1">'Trebel - Rekonstrukce mos...'!$C$4:$J$76,'Trebel - Rekonstrukce mos...'!$C$82:$J$109,'Trebel - Rekonstrukce mos...'!$C$115:$J$399</definedName>
    <definedName name="_xlnm.Print_Titles" localSheetId="0">'Rekapitulace stavby'!$92:$92</definedName>
    <definedName name="_xlnm.Print_Titles" localSheetId="1">'Trebel - Rekonstrukce mos...'!$125:$125</definedName>
  </definedNames>
  <calcPr fullCalcOnLoad="1"/>
</workbook>
</file>

<file path=xl/sharedStrings.xml><?xml version="1.0" encoding="utf-8"?>
<sst xmlns="http://schemas.openxmlformats.org/spreadsheetml/2006/main" count="2962" uniqueCount="616">
  <si>
    <t>Export Komplet</t>
  </si>
  <si>
    <t/>
  </si>
  <si>
    <t>2.0</t>
  </si>
  <si>
    <t>ZAMOK</t>
  </si>
  <si>
    <t>False</t>
  </si>
  <si>
    <t>{6e10d7c1-05f9-4a1b-88d2-83bd77466f21}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</si>
  <si>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</si>
  <si>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</si>
  <si>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</si>
  <si>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</si>
  <si>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</si>
  <si>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</si>
  <si>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</si>
  <si>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</si>
  <si>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Trebel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</si>
  <si>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</si>
  <si>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</si>
  <si>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mostu ev.č. 230-013 u obce Třebel</t>
  </si>
  <si>
    <t>KSO:</t>
  </si>
  <si>
    <t>CC-CZ:</t>
  </si>
  <si>
    <t>Místo:</t>
  </si>
  <si>
    <t>Třebel</t>
  </si>
  <si>
    <t>Datum:</t>
  </si>
  <si>
    <t>28. 11. 2022</t>
  </si>
  <si>
    <t>Zadavatel:</t>
  </si>
  <si>
    <t>IČ:</t>
  </si>
  <si>
    <t>Správa a údržba silnic Plzeňského kraje, p.o.</t>
  </si>
  <si>
    <t>DIČ:</t>
  </si>
  <si>
    <t>Uchazeč:</t>
  </si>
  <si>
    <t>Vyplň údaj</t>
  </si>
  <si>
    <t>Projektant:</t>
  </si>
  <si>
    <t>49614967</t>
  </si>
  <si>
    <t>VIN Consult, s. r. o.</t>
  </si>
  <si>
    <t>True</t>
  </si>
  <si>
    <t>Zpracovatel:</t>
  </si>
  <si>
    <t>4202988</t>
  </si>
  <si>
    <t>B. Gruntorádová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</si>
  <si>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</si>
  <si>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</si>
  <si>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</si>
  <si>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</si>
  <si>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</si>
  <si>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</si>
  <si>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</si>
  <si>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</si>
  <si>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</si>
  <si>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</si>
  <si>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</si>
  <si>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</si>
  <si>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</si>
  <si>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</si>
  <si>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</si>
  <si>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</si>
  <si>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</si>
  <si>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</si>
  <si>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</si>
  <si>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</si>
  <si>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</si>
  <si>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</si>
  <si>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</si>
  <si>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</si>
  <si>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</si>
  <si>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</si>
  <si>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</si>
  <si>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</si>
  <si>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</si>
  <si>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</si>
  <si>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</si>
  <si>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</si>
  <si>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</si>
  <si>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</si>
  <si>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</si>
  <si>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</si>
  <si>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</si>
  <si>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</si>
  <si>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</si>
  <si>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</si>
  <si>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</si>
  <si>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</si>
  <si>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</si>
  <si>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</si>
  <si>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</si>
  <si>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</si>
  <si>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</si>
  <si>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</si>
  <si>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</si>
  <si>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</si>
  <si>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</si>
  <si>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</si>
  <si>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</si>
  <si>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</si>
  <si>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</si>
  <si>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</si>
  <si>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</si>
  <si>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</si>
  <si>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</si>
  <si>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</si>
  <si>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</si>
  <si>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</si>
  <si>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</si>
  <si>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</si>
  <si>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</si>
  <si>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</si>
  <si>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</si>
  <si>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</si>
  <si>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</si>
  <si>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</si>
  <si>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</si>
  <si>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</si>
  <si>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</si>
  <si>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</si>
  <si>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</si>
  <si>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</si>
  <si>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</si>
  <si>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</si>
  <si>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</si>
  <si>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</si>
  <si>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</si>
  <si>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</si>
  <si>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</si>
  <si>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</si>
  <si>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</si>
  <si>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</si>
  <si>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</si>
  <si>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</si>
  <si>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strojně při souvislé ploše do 100 m2, tl. vrstvy do 200 mm</t>
  </si>
  <si>
    <t>m2</t>
  </si>
  <si>
    <t>4</t>
  </si>
  <si>
    <t>-918372679</t>
  </si>
  <si>
    <t>P</t>
  </si>
  <si>
    <t>Poznámka k položce:
sejmutí ornice v tl. 200 mm na násypech s přemístěním a uložením na hromady ke zpětnému použití</t>
  </si>
  <si>
    <t>VV</t>
  </si>
  <si>
    <t>(120+140)*1.30    "na výtoku a nátoku - plocha x navýšení za sklon</t>
  </si>
  <si>
    <t>122150009R</t>
  </si>
  <si>
    <t>Vykopávky v zemnících na suchu strojně zapažených i nezapažených v hornině třídy těžitelnosti I skupiny 1 a 2 do 20 m3</t>
  </si>
  <si>
    <t>m3</t>
  </si>
  <si>
    <t>-1305637894</t>
  </si>
  <si>
    <t>Poznámka k položce:
zemina vhodná do násypů</t>
  </si>
  <si>
    <t>3</t>
  </si>
  <si>
    <t>122151404</t>
  </si>
  <si>
    <t>Vykopávky v zemnících na suchu strojně zapažených i nezapažených v hornině třídy těžitelnosti I skupiny 1 a 2 přes 100 do 500 m3</t>
  </si>
  <si>
    <t>-1748684244</t>
  </si>
  <si>
    <t>Poznámka k položce:
natěžení zeminy pro násypy a zásypy za opěrou</t>
  </si>
  <si>
    <t>50    "zemina pro doplnění svahu</t>
  </si>
  <si>
    <t>187    "zemina pro zásypy</t>
  </si>
  <si>
    <t>Součet</t>
  </si>
  <si>
    <t>129911113</t>
  </si>
  <si>
    <t>Bourání konstrukcí v odkopávkách a prokopávkách ručně s přemístěním suti na hromady na vzdálenost do 20 m nebo s naložením na dopravní prostředek ze zdiva kamenného, pro jakýkoliv druh kamene na maltu cementovou</t>
  </si>
  <si>
    <t>-364809080</t>
  </si>
  <si>
    <t>"demolice části kamenného zdiva křídel s naložením</t>
  </si>
  <si>
    <t>4*1.0*1.0*0.5    "4 ks x š. x v. x tl.</t>
  </si>
  <si>
    <t>5</t>
  </si>
  <si>
    <t>131151102</t>
  </si>
  <si>
    <t>Hloubení nezapažených jam a zářezů strojně s urovnáním dna do předepsaného profilu a spádu v hornině třídy těžitelnosti I skupiny 1 a 2 přes 20 do 50 m3</t>
  </si>
  <si>
    <t>428436424</t>
  </si>
  <si>
    <t>"výkop pro stavbu opěrných zdí s naložením</t>
  </si>
  <si>
    <t>58,96+30,91   "výkop na nátoku a výtoku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</si>
  <si>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</si>
  <si>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</si>
  <si>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</si>
  <si>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1601261711</t>
  </si>
  <si>
    <t>Poznámka k položce:
Rozvozné vzdálenosti budou upřesněny se souhlasem investora!</t>
  </si>
  <si>
    <t>"odvoz výkopu vč. uložení na skládku</t>
  </si>
  <si>
    <t>89,87   "zemina z výkopů dle pol. 131151102</t>
  </si>
  <si>
    <t xml:space="preserve">24,0*0.3^2*3.14/4    "zemina z vrtů - ks x dl. dle pol. 226111001R x půdorys. plocha </t>
  </si>
  <si>
    <t>Mezisoučet</t>
  </si>
  <si>
    <t>"dovoz zeminy pro zásypy a násypy ze zemníku vč. složení</t>
  </si>
  <si>
    <t>50    "dle pol. 171152112</t>
  </si>
  <si>
    <t>187,0    "dle pol. 174151101</t>
  </si>
  <si>
    <t>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</si>
  <si>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</si>
  <si>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</si>
  <si>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-1163089804</t>
  </si>
  <si>
    <t>328,566*10 'Přepočtené koeficientem množství</t>
  </si>
  <si>
    <t>8</t>
  </si>
  <si>
    <t>171151101</t>
  </si>
  <si>
    <t>Hutnění boků násypů z hornin soudržných a sypkých pro jakýkoliv sklon, délku a míru zhutnění svahu</t>
  </si>
  <si>
    <t>-1812995683</t>
  </si>
  <si>
    <t>30    "hutnění dosypu svahů dle ČSN 721006</t>
  </si>
  <si>
    <t>9</t>
  </si>
  <si>
    <t>171152112</t>
  </si>
  <si>
    <t>Uložení sypaniny do zhutněných násypů pro silnice, dálnice a letiště s rozprostřením sypaniny ve vrstvách, s hrubým urovnáním a uzavřením povrchu násypu z hornin nesoudržných sypkých mimo aktivní zónu</t>
  </si>
  <si>
    <t>635176660</t>
  </si>
  <si>
    <t>50    "doplnění svahu zeminou vhodnou do násypů dle ČSN 73 6244 a ČSN 721006</t>
  </si>
  <si>
    <t>10</t>
  </si>
  <si>
    <t>174151101</t>
  </si>
  <si>
    <t>Zásyp sypaninou z jakékoliv horniny strojně s uložením výkopku ve vrstvách se zhutněním jam, šachet, rýh nebo kolem objektů v těchto vykopávkách</t>
  </si>
  <si>
    <t>-2076390047</t>
  </si>
  <si>
    <t>Poznámka k položce:
zásyp za opěrnými zdmi ze zemin vhodných do násypu s hutněním po vrstvách tloušťky max. 300 mm 
- zásyp pod těsnící vrstvou na Id=0,85, resp. D=95 % PS
- zbývající zásyp na Id=0,85 až 0,9, resp. D=100 % PS</t>
  </si>
  <si>
    <t xml:space="preserve">103+84    </t>
  </si>
  <si>
    <t>11</t>
  </si>
  <si>
    <t>181411123</t>
  </si>
  <si>
    <t>Založení trávníku na půdě předem připravené plochy do 1000 m2 výsevem včetně utažení lučního na svahu přes 1:2 do 1:1</t>
  </si>
  <si>
    <t>-877037341</t>
  </si>
  <si>
    <t>12</t>
  </si>
  <si>
    <t>M</t>
  </si>
  <si>
    <t>00572474</t>
  </si>
  <si>
    <t>osivo směs travní krajinná-svahová</t>
  </si>
  <si>
    <t>kg</t>
  </si>
  <si>
    <t>1835576326</t>
  </si>
  <si>
    <t>338*0,02 'Přepočtené koeficientem množství</t>
  </si>
  <si>
    <t>13</t>
  </si>
  <si>
    <t>181951112</t>
  </si>
  <si>
    <t>Úprava pláně vyrovnáním výškových rozdílů strojně v hornině třídy těžitelnosti I, skupiny 1 až 3 se zhutněním</t>
  </si>
  <si>
    <t>1629104399</t>
  </si>
  <si>
    <t xml:space="preserve">12,5+14,8    "úprava základové spáry - součet ploch </t>
  </si>
  <si>
    <t>14</t>
  </si>
  <si>
    <t>182111112</t>
  </si>
  <si>
    <t>Zpevnění svahu jutovou, kokosovou nebo plastovou rohoží na svahu přes 1:1 do 1:0,7</t>
  </si>
  <si>
    <t>-148923193</t>
  </si>
  <si>
    <t xml:space="preserve">Poznámka k položce:
pro zpevnění ohumusovaných svahů </t>
  </si>
  <si>
    <t>69321121</t>
  </si>
  <si>
    <t>georohož protierozní</t>
  </si>
  <si>
    <t>-257242504</t>
  </si>
  <si>
    <t>338*1,1 'Přepočtené koeficientem množství</t>
  </si>
  <si>
    <t>16</t>
  </si>
  <si>
    <t>182351023</t>
  </si>
  <si>
    <t>Rozprostření a urovnání ornice ve svahu sklonu přes 1:5 strojně při souvislé ploše do 100 m2, tl. vrstvy do 200 mm</t>
  </si>
  <si>
    <t>246309283</t>
  </si>
  <si>
    <t>Poznámka k položce:
ohumusování svahů v tl. 200 mm vč. vykopání a přemístění z hromad</t>
  </si>
  <si>
    <t>17</t>
  </si>
  <si>
    <t>185804312</t>
  </si>
  <si>
    <t>Zalití rostlin vodou plochy záhonů jednotlivě přes 20 m2</t>
  </si>
  <si>
    <t>1595991074</t>
  </si>
  <si>
    <t>Poznámka k položce:
cca 10 litrů/m2</t>
  </si>
  <si>
    <t>338*0,01 'Přepočtené koeficientem množství</t>
  </si>
  <si>
    <t>Zakládání</t>
  </si>
  <si>
    <t>18</t>
  </si>
  <si>
    <t>212792312</t>
  </si>
  <si>
    <t>Odvodnění mostní opěry z plastových trub drenážní potrubí HDPE DN 150</t>
  </si>
  <si>
    <t>m</t>
  </si>
  <si>
    <t>940169368</t>
  </si>
  <si>
    <t>"drenážní trubky pro odvodnění opěrných zdí vč. tvarovek a těsnění v prostupu zdí</t>
  </si>
  <si>
    <t>3.60+5.50+4.20+3.60    "drenážní potrubí děrované</t>
  </si>
  <si>
    <t>0,5*4    "hladká trubka pro vyústění drenáže dříkem op. zdi</t>
  </si>
  <si>
    <t>19</t>
  </si>
  <si>
    <t>212972113</t>
  </si>
  <si>
    <t>Opláštění drenážních trub filtrační textilií DN 160</t>
  </si>
  <si>
    <t>-1409483265</t>
  </si>
  <si>
    <t>16,9    "drenážní potrubí děrované</t>
  </si>
  <si>
    <t>20</t>
  </si>
  <si>
    <t>213311113</t>
  </si>
  <si>
    <t>Polštáře zhutněné pod základy z kameniva hrubého drceného, frakce 16 - 63 mm</t>
  </si>
  <si>
    <t>-769623222</t>
  </si>
  <si>
    <t>"Polštář ze ŠD pod základy opěrných zdí</t>
  </si>
  <si>
    <t xml:space="preserve">(13,8+16,3)*0.30    "součet ploch dle půdorysu x tl. </t>
  </si>
  <si>
    <t>226111001R</t>
  </si>
  <si>
    <t>Velkoprofilové vrty náběrovým vrtáním svislé nezapažené průměru přes 400 do 450 mm, v hl od 0 do 5 m v hornině tř. I</t>
  </si>
  <si>
    <t>-1952528260</t>
  </si>
  <si>
    <t>Poznámka k položce:
vč. naložení vývrtu na dopravní prostředek</t>
  </si>
  <si>
    <t>"vrty D 300 pro ukotvení sloupků svodidla do bet. patek, hl. vrtu 2,0 m</t>
  </si>
  <si>
    <t>2,0*6*2    "dl. x 6 ks x nátok a výtok</t>
  </si>
  <si>
    <t>22</t>
  </si>
  <si>
    <t>231111111</t>
  </si>
  <si>
    <t>Zřízení výplně pilot bez vytažení pažnic nezapažených nebo zapažených bentonitovou suspenzí svislých z betonu prostého, v hl od 0 do 30 m, při průměru piloty přes 245 do 450 mm</t>
  </si>
  <si>
    <t>-329420841</t>
  </si>
  <si>
    <t>Poznámka k položce:
zabetonování sloupků svodidla do vrtů D 300 - délka dle pol. 226111001R</t>
  </si>
  <si>
    <t>23</t>
  </si>
  <si>
    <t>58932908</t>
  </si>
  <si>
    <t>beton C 20/25 X0 XC2 kamenivo frakce 0/8</t>
  </si>
  <si>
    <t>-675349834</t>
  </si>
  <si>
    <t xml:space="preserve">12*2.0*0.3^2*3.14/4    "ks x dl. x půdorys. plocha </t>
  </si>
  <si>
    <t>24</t>
  </si>
  <si>
    <t>274311126</t>
  </si>
  <si>
    <t>Základové konstrukce z betonu prostého pasy, prahy, věnce a ostruhy ve výkopu nebo na hlavách pilot C 20/25</t>
  </si>
  <si>
    <t>1941426725</t>
  </si>
  <si>
    <t>16.90*0.50*0.30    "sokl pod drenáž - dl. x v. x š.</t>
  </si>
  <si>
    <t>25</t>
  </si>
  <si>
    <t>274311127</t>
  </si>
  <si>
    <t>Základové konstrukce z betonu prostého pasy, prahy, věnce a ostruhy ve výkopu nebo na hlavách pilot C 25/30</t>
  </si>
  <si>
    <t>-1122428560</t>
  </si>
  <si>
    <t>"zakončovací prahy kamenné dlažby</t>
  </si>
  <si>
    <t>0,3*0,6*(1,1*2+1,5+0,9*2)    "š. x v. x součet délek dle přehl. výkr.</t>
  </si>
  <si>
    <t>26</t>
  </si>
  <si>
    <t>274311191</t>
  </si>
  <si>
    <t>Základové konstrukce z betonu prostého Příplatek k cenám za betonáž malého rozsahu do 25 m3</t>
  </si>
  <si>
    <t>1130713949</t>
  </si>
  <si>
    <t>2,535    "sokl pod drenáž</t>
  </si>
  <si>
    <t>0,990    "zakončovací prahy kamenné dlažby</t>
  </si>
  <si>
    <t>27</t>
  </si>
  <si>
    <t>274321117</t>
  </si>
  <si>
    <t>Základové konstrukce z betonu železového pásy, prahy, věnce a ostruhy ve výkopu nebo na hlavách pilot C 25/30</t>
  </si>
  <si>
    <t>1786489792</t>
  </si>
  <si>
    <t>Poznámka k položce:
výztuž základů opěrných zdí je součástí pol. 334361216</t>
  </si>
  <si>
    <t>4,95+5,91    "základy op. zdí - nátok a výtok dle výkresů tvaru</t>
  </si>
  <si>
    <t>28</t>
  </si>
  <si>
    <t>274321191</t>
  </si>
  <si>
    <t>Základové konstrukce z betonu železového Příplatek k cenám za betonáž malého rozsahu do 25 m3</t>
  </si>
  <si>
    <t>779202278</t>
  </si>
  <si>
    <t>29</t>
  </si>
  <si>
    <t>274354111</t>
  </si>
  <si>
    <t>Bednění základových konstrukcí pasů, prahů, věnců a ostruh zřízení</t>
  </si>
  <si>
    <t>-1311887328</t>
  </si>
  <si>
    <t>Poznámka k položce:
rezerva na prořez a nerovnosti - přepočítáno koeficientem množství</t>
  </si>
  <si>
    <t>"bednění základů opěrných zdí</t>
  </si>
  <si>
    <t>18,6*0,4    "základ na nátoku - obvod x výška základu</t>
  </si>
  <si>
    <t>20,9*0,4    "základ na výtoku</t>
  </si>
  <si>
    <t>"bednění soklu pod drenáž</t>
  </si>
  <si>
    <t>16.90*0.50+0,3*0,5*4*2    "dl. x v. x š. + boky</t>
  </si>
  <si>
    <t>0,6*(1,1*2+1,5+0,9*2)+0,6*0,3*4*2    " v. x součet délek dle přehl. výkr. + boky</t>
  </si>
  <si>
    <t>30,19*1,1 'Přepočtené koeficientem množství</t>
  </si>
  <si>
    <t>30</t>
  </si>
  <si>
    <t>274354211</t>
  </si>
  <si>
    <t>Bednění základových konstrukcí pasů, prahů, věnců a ostruh odstranění bednění</t>
  </si>
  <si>
    <t>1087963787</t>
  </si>
  <si>
    <t>Svislé a kompletní konstrukce</t>
  </si>
  <si>
    <t>31</t>
  </si>
  <si>
    <t>334323118</t>
  </si>
  <si>
    <t>Mostní opěry a úložné prahy z betonu železového C 30/37</t>
  </si>
  <si>
    <t>-1646866067</t>
  </si>
  <si>
    <t xml:space="preserve">Poznámka k položce:
dříky opěrných zdí a vývařiště </t>
  </si>
  <si>
    <t>"objemy dle výkreů tvaru op. zdí</t>
  </si>
  <si>
    <t>8,64    "dřík opěrné zdi na nátoku</t>
  </si>
  <si>
    <t>0,86+0,75    " vývařiště</t>
  </si>
  <si>
    <t>8,62    "dřík op. zdi na výtoku</t>
  </si>
  <si>
    <t>32</t>
  </si>
  <si>
    <t>334323191</t>
  </si>
  <si>
    <t>Mostní opěry a úložné prahy z betonu Příplatek k cenám za betonáž malého rozsahu do 25 m3</t>
  </si>
  <si>
    <t>1494350503</t>
  </si>
  <si>
    <t>33</t>
  </si>
  <si>
    <t>334351112</t>
  </si>
  <si>
    <t>Bednění mostních opěr a úložných prahů ze systémového bednění zřízení z překližek, pro železobeton</t>
  </si>
  <si>
    <t>-517216351</t>
  </si>
  <si>
    <t>"nátok</t>
  </si>
  <si>
    <t>(13,6+9,6+1,8*2,9)*2    "dřík op. zdi - součet ploch  x rub a líc</t>
  </si>
  <si>
    <t>0,3*(2,5+1,5*2+1,6)    "boky dříku - š. x součet délek</t>
  </si>
  <si>
    <t>1,1*4,6+0,9*3,8    "stěny spadiště - v. x dl. + dtto</t>
  </si>
  <si>
    <t>"výtok</t>
  </si>
  <si>
    <t>(13,4+9,6+1,7*3,2)*2    "dřík op. zdi - dtto</t>
  </si>
  <si>
    <t>0,3*(1,75+1,4+1,7+1,5)    "boky dříku</t>
  </si>
  <si>
    <t>126,235*1,1 'Přepočtené koeficientem množství</t>
  </si>
  <si>
    <t>34</t>
  </si>
  <si>
    <t>334351211</t>
  </si>
  <si>
    <t>Bednění mostních opěr a úložných prahů ze systémového bednění odstranění z překližek</t>
  </si>
  <si>
    <t>-1559269598</t>
  </si>
  <si>
    <t>35</t>
  </si>
  <si>
    <t>334359111</t>
  </si>
  <si>
    <t>Výřez bednění pro prostup trub betonovou konstrukcí DN 150</t>
  </si>
  <si>
    <t>kus</t>
  </si>
  <si>
    <t>-843384239</t>
  </si>
  <si>
    <t>2*2    "prostup chráničky pro stáv. kabel opěrnou zdí - vtok a výtok</t>
  </si>
  <si>
    <t>2*2    "prostup drenáže opěrnou zdí na nátoku</t>
  </si>
  <si>
    <t>2*2    "prostup drenáže křídly na výtoku</t>
  </si>
  <si>
    <t>36</t>
  </si>
  <si>
    <t>334361216</t>
  </si>
  <si>
    <t>Výztuž betonářská mostních konstrukcí opěr, úložných prahů, křídel, závěrných zídek, bloků ložisek, pilířů a sloupů z oceli 10 505 (R) nebo BSt 500 dříků opěr</t>
  </si>
  <si>
    <t>t</t>
  </si>
  <si>
    <t>1392463163</t>
  </si>
  <si>
    <t>"výztuž opěrných zdí a vývařiště vč. základů</t>
  </si>
  <si>
    <t>1,977    "výztuž na nátoku</t>
  </si>
  <si>
    <t>1,951    "výztuž na výtoku</t>
  </si>
  <si>
    <t>3,928*0,03    "rezerva 3% na sváry a pomocné konstrukce</t>
  </si>
  <si>
    <t>37</t>
  </si>
  <si>
    <t>334791114</t>
  </si>
  <si>
    <t>Prostup v betonových zdech z plastových trub průměru do DN 200</t>
  </si>
  <si>
    <t>-1734217980</t>
  </si>
  <si>
    <t>"chránička pro vyústění drenáže dříkem opěrné zdi vč. těsnění</t>
  </si>
  <si>
    <t>0,3*4    "tl. zdi x 4 ks</t>
  </si>
  <si>
    <t>38</t>
  </si>
  <si>
    <t>346244371</t>
  </si>
  <si>
    <t>Zazdívka rýh, potrubí, nik (výklenků) nebo kapes z pálených cihel na maltu tl. 140 mm</t>
  </si>
  <si>
    <t>-449981478</t>
  </si>
  <si>
    <t>"Cihelná vyzdívka (zaslepení) stávajícího otvoru před betonáží</t>
  </si>
  <si>
    <t>(3.76+4.24)-2*1.2^2*3.14/4    "plochy stáv. otvorů, odečteny plochy roury</t>
  </si>
  <si>
    <t>39</t>
  </si>
  <si>
    <t>348171001R</t>
  </si>
  <si>
    <t>Osazení mostního ocelového zábradlí přímo do betonu říms</t>
  </si>
  <si>
    <t>-1969140225</t>
  </si>
  <si>
    <t xml:space="preserve">Poznámka k položce:
Kompletní dodávka a montáž zábradlí na opěrných zdech vč. kompletní PKO, ukotvení sloupků do bet. říms, t.j. kotevní desky, šrouby z nerez oceli, vrty a zálivku, nivelační hmoty pod kotevní desky pokud zadávací dokumentace nestanoví jinak  </t>
  </si>
  <si>
    <t>3,61+1,75+5,51+3,55+1,65+6,12    "součet délek, měřena šikmá délka</t>
  </si>
  <si>
    <t>40</t>
  </si>
  <si>
    <t>388995212</t>
  </si>
  <si>
    <t>Chránička kabelů v římse z trub HDPE přes DN 80 do DN 110</t>
  </si>
  <si>
    <t>1775142553</t>
  </si>
  <si>
    <t>25   "půlená chránička pro stávající kabel pod mostem</t>
  </si>
  <si>
    <t>Vodorovné konstrukce</t>
  </si>
  <si>
    <t>41</t>
  </si>
  <si>
    <t>451311111</t>
  </si>
  <si>
    <t>Podklad pod dlažbu z betonu prostého bez zvýšených nároků na prostředí tř. C 20/25 tl. do 100 mm</t>
  </si>
  <si>
    <t>114659869</t>
  </si>
  <si>
    <t>Poznámka k položce:
betonové lože kamenné dlažby tl. 100 mm</t>
  </si>
  <si>
    <t>42</t>
  </si>
  <si>
    <t>451315114</t>
  </si>
  <si>
    <t>Podkladní a výplňové vrstvy z betonu prostého tloušťky do 100 mm, z betonu C 12/15</t>
  </si>
  <si>
    <t>1036587761</t>
  </si>
  <si>
    <t>"podkladní beton tl. 100 mm</t>
  </si>
  <si>
    <t>13,75    "pod op. zdí na nátoku - plocha základu</t>
  </si>
  <si>
    <t>16,28    "pod op. zdí na výtoku - dtto</t>
  </si>
  <si>
    <t>2,5*1,25    "pod spadištěm - š. x dl.</t>
  </si>
  <si>
    <t xml:space="preserve">1,55*(2,6+2,3)    "pod troubou - š. x součet dl. </t>
  </si>
  <si>
    <t>43</t>
  </si>
  <si>
    <t>451576121</t>
  </si>
  <si>
    <t>Podkladní a výplňová vrstva z kameniva tloušťky do 200 mm ze štěrkopísku</t>
  </si>
  <si>
    <t>1641186925</t>
  </si>
  <si>
    <t>"Podsyp pod troubu ŠP tl. 100 mm</t>
  </si>
  <si>
    <t>16,0*2,85    "dl. x š.</t>
  </si>
  <si>
    <t>44</t>
  </si>
  <si>
    <t>458311121</t>
  </si>
  <si>
    <t>Výplňové klíny a filtrační vrstvy za opěrou z betonu hutněného po vrstvách výplňového prostého</t>
  </si>
  <si>
    <t>-842192564</t>
  </si>
  <si>
    <t>Poznámka k položce:
Postupná betonáž výplně prostoru po vrstvách mezi troubou a stávající konstrukcí. Betonáž bude probíhat ze strany vtoku.</t>
  </si>
  <si>
    <t>"výplň mezi stávající klenbou a novou troubou</t>
  </si>
  <si>
    <t>9.80*4.0-1.2^2*3.14/4*9.95    "dl. x plocha v řezu, odečten objem roury</t>
  </si>
  <si>
    <t>45</t>
  </si>
  <si>
    <t>458501112</t>
  </si>
  <si>
    <t>Výplňové klíny za opěrou z kameniva hutněného po vrstvách drceného</t>
  </si>
  <si>
    <t>-1025039772</t>
  </si>
  <si>
    <t>"Drenážní vrstva za opěrou Š16/32</t>
  </si>
  <si>
    <t>(31.50+32.20)*0.50    "celkem plochy rubu x tl.</t>
  </si>
  <si>
    <t>46</t>
  </si>
  <si>
    <t>460671111</t>
  </si>
  <si>
    <t>Výstražná fólie z PVC pro krytí kabelů včetně vyrovnání povrchu rýhy, rozvinutí a uložení fólie šířky do 20 cm</t>
  </si>
  <si>
    <t>-1314039448</t>
  </si>
  <si>
    <t>25    "pro stávající kabel pod mostem</t>
  </si>
  <si>
    <t>47</t>
  </si>
  <si>
    <t>465513127</t>
  </si>
  <si>
    <t>Dlažba z lomového kamene lomařsky upraveného na cementovou maltu, s vyspárováním cementovou maltou, tl. kamene 200 mm</t>
  </si>
  <si>
    <t>1574078230</t>
  </si>
  <si>
    <t>"dlažba z lomového kamene tř. I</t>
  </si>
  <si>
    <t>11,0+4,0+5,5    "na nátoku a výtoku - odměřeno zpřehled. výkr.</t>
  </si>
  <si>
    <t>Trubní vedení</t>
  </si>
  <si>
    <t>48</t>
  </si>
  <si>
    <t>871490411R</t>
  </si>
  <si>
    <t>Montáž kanalizačního potrubí z plastů z polypropylenu PP korugovaného nebo žebrovaného SN 10 DN 1000</t>
  </si>
  <si>
    <t>-1101844967</t>
  </si>
  <si>
    <t>Poznámka k položce:
Před betonáží je třeba troubu zajistit proti vyplavání!</t>
  </si>
  <si>
    <t>16,0    "nová trouba propustku vč. úpravy pro šikmá čela</t>
  </si>
  <si>
    <t>49</t>
  </si>
  <si>
    <t>28617055R</t>
  </si>
  <si>
    <t>trubka kanalizační PP korugovaná DN 1000x6000mm SN10</t>
  </si>
  <si>
    <t>1352725534</t>
  </si>
  <si>
    <t>16*1,015 'Přepočtené koeficientem množství</t>
  </si>
  <si>
    <t>Ostatní konstrukce a práce, bourání</t>
  </si>
  <si>
    <t>50</t>
  </si>
  <si>
    <t>911331131</t>
  </si>
  <si>
    <t>Silniční svodidlo s osazením sloupků zaberaněním ocelové úroveň zádržnosti H1 vzdálenosti sloupků do 2 m jednostranné</t>
  </si>
  <si>
    <t>1145180386</t>
  </si>
  <si>
    <t>Poznámka k položce:
ocelové svodidlo svodnicového typu s prodlouženými sloupky v krajnici (dl. sloupků 3,0 m)
Sloupky budou kotveny do prodloužených bet. patek - viz pol. 226111001R a 231111111</t>
  </si>
  <si>
    <t>17,602+17,625    "odměřeno z výkresu</t>
  </si>
  <si>
    <t>51</t>
  </si>
  <si>
    <t>911331411</t>
  </si>
  <si>
    <t>Silniční svodidlo s osazením sloupků zaberaněním ocelové náběh jednostranný, délky do 4 m</t>
  </si>
  <si>
    <t>-1147542665</t>
  </si>
  <si>
    <t>52</t>
  </si>
  <si>
    <t>931994171</t>
  </si>
  <si>
    <t>Těsnění spáry betonové konstrukce pásy, profily, tmely pásem izolačním asfaltovaným šířky do 500 mm spáry pracovní</t>
  </si>
  <si>
    <t>-1240193964</t>
  </si>
  <si>
    <t>"těsnění pracovní spáry mezi základem a dříkem op. zdi</t>
  </si>
  <si>
    <t>(3,0+2,5+1,8)    "nátok</t>
  </si>
  <si>
    <t>(5,9+2,3+1,8)    "výtok</t>
  </si>
  <si>
    <t>53</t>
  </si>
  <si>
    <t>931995111</t>
  </si>
  <si>
    <t>Nátěr betonářské výztuže v pracovní spáře 2x ochranný</t>
  </si>
  <si>
    <t>385346047</t>
  </si>
  <si>
    <t>2    "odhad</t>
  </si>
  <si>
    <t>54</t>
  </si>
  <si>
    <t>936942211</t>
  </si>
  <si>
    <t>Zhotovení tabulky s letopočtem opravy nebo větší údržby vložením šablony do bednění</t>
  </si>
  <si>
    <t>-702466733</t>
  </si>
  <si>
    <t>Poznámka k položce:
osazení negativu letopočtu do bednění čela na vtoku, výška číslic 200 mm</t>
  </si>
  <si>
    <t>55</t>
  </si>
  <si>
    <t>938902152</t>
  </si>
  <si>
    <t>Čištění příkopů komunikací s odstraněním travnatého porostu nebo nánosu s naložením na dopravní prostředek nebo s přemístěním na hromady na vzdálenost do 20 m strojně příkopovou frézou při šířce dna přes 400 mm</t>
  </si>
  <si>
    <t>1301726667</t>
  </si>
  <si>
    <t>50    "pročištění přilehlých příkopů na nátoku a výtoku - cca celková délka</t>
  </si>
  <si>
    <t>56</t>
  </si>
  <si>
    <t>966075212</t>
  </si>
  <si>
    <t>Demontáž částí ocelového zábradlí mostů svařovaného nebo šroubovaného, hmotnosti přes 50 kg</t>
  </si>
  <si>
    <t>-1168226637</t>
  </si>
  <si>
    <t>"vč. odvozu do šrotu</t>
  </si>
  <si>
    <t>2*6.0*0,025    "2 ks x 6 m x hmotnost</t>
  </si>
  <si>
    <t>57</t>
  </si>
  <si>
    <t>977141132</t>
  </si>
  <si>
    <t>Vrty pro kotvy do betonu s vyplněním epoxidovým tmelem, průměru 32 mm, hloubky 220 mm</t>
  </si>
  <si>
    <t>-1769511464</t>
  </si>
  <si>
    <t>"vrty pro kotvení svodidla do stávajících říms</t>
  </si>
  <si>
    <t>4*4    "4 sloupky x 4 vrty</t>
  </si>
  <si>
    <t>58</t>
  </si>
  <si>
    <t>977141133R</t>
  </si>
  <si>
    <t>-1581312848</t>
  </si>
  <si>
    <t>Poznámka k položce:
kompletní dodávka a montáž kotvení svodidla do stávající římsy původního mostu do předem vyvrtaných otvorů (pol. 977141132)</t>
  </si>
  <si>
    <t>59</t>
  </si>
  <si>
    <t>985132111</t>
  </si>
  <si>
    <t>Očištění ploch líce kleneb a podhledů tlakovou vodou</t>
  </si>
  <si>
    <t>1837373636</t>
  </si>
  <si>
    <t>(3,8+7,0)*10    "očištění stěn uvnitř propustku - obvod x dl.</t>
  </si>
  <si>
    <t>997</t>
  </si>
  <si>
    <t>Přesun sutě</t>
  </si>
  <si>
    <t>60</t>
  </si>
  <si>
    <t>997221551</t>
  </si>
  <si>
    <t>Vodorovná doprava suti bez naložení, ale se složením a s hrubým urovnáním ze sypkých materiálů, na vzdálenost do 1 km</t>
  </si>
  <si>
    <t>-1861104747</t>
  </si>
  <si>
    <t>61</t>
  </si>
  <si>
    <t>997221559</t>
  </si>
  <si>
    <t>Vodorovná doprava suti bez naložení, ale se složením a s hrubým urovnáním Příplatek k ceně za každý další i započatý 1 km přes 1 km</t>
  </si>
  <si>
    <t>-1637143914</t>
  </si>
  <si>
    <t>9,7*19 'Přepočtené koeficientem množství</t>
  </si>
  <si>
    <t>62</t>
  </si>
  <si>
    <t>997221873</t>
  </si>
  <si>
    <t>Poplatek za uložení stavebního odpadu na recyklační skládce (skládkovné) zeminy a kamení zatříděného do Katalogu odpadů pod kódem 17 05 04</t>
  </si>
  <si>
    <t>-1945296447</t>
  </si>
  <si>
    <t>91,566*2    "zemina z výkopů a vrtů dle pol. 162751117</t>
  </si>
  <si>
    <t>2,0*2,4    "vybourané kamenné zdivo dle pol. 129911113</t>
  </si>
  <si>
    <t>998</t>
  </si>
  <si>
    <t>Přesun hmot</t>
  </si>
  <si>
    <t>63</t>
  </si>
  <si>
    <t>998212111</t>
  </si>
  <si>
    <t>Přesun hmot pro mosty zděné, betonové monolitické, spřažené ocelobetonové nebo kovové vodorovná dopravní vzdálenost do 100 m výška mostu do 20 m</t>
  </si>
  <si>
    <t>603561883</t>
  </si>
  <si>
    <t>PSV</t>
  </si>
  <si>
    <t>Práce a dodávky PSV</t>
  </si>
  <si>
    <t>711</t>
  </si>
  <si>
    <t>Izolace proti vodě, vlhkosti a plynům</t>
  </si>
  <si>
    <t>64</t>
  </si>
  <si>
    <t>711111001</t>
  </si>
  <si>
    <t>Provedení izolace proti zemní vlhkosti natěradly a tmely za studena na ploše vodorovné V nátěrem penetračním</t>
  </si>
  <si>
    <t>1001145377</t>
  </si>
  <si>
    <t>"základy opěrných zdí</t>
  </si>
  <si>
    <t>12.5+1.80*0.40*2    "nátok</t>
  </si>
  <si>
    <t>14.8+1.80*0.40*2    "výtok</t>
  </si>
  <si>
    <t>65</t>
  </si>
  <si>
    <t>11163150</t>
  </si>
  <si>
    <t>lak penetrační asfaltový</t>
  </si>
  <si>
    <t>453697587</t>
  </si>
  <si>
    <t>Poznámka k položce:
Spotřeba 0,3-0,4kg/m2</t>
  </si>
  <si>
    <t>30,18*0,00033 'Přepočtené koeficientem množství</t>
  </si>
  <si>
    <t>66</t>
  </si>
  <si>
    <t>711111002</t>
  </si>
  <si>
    <t>Provedení izolace proti zemní vlhkosti natěradly a tmely za studena na ploše vodorovné V nátěrem lakem asfaltovým</t>
  </si>
  <si>
    <t>-1797860333</t>
  </si>
  <si>
    <t xml:space="preserve">30,18*2    "dvojnásobný nátěr základů </t>
  </si>
  <si>
    <t>67</t>
  </si>
  <si>
    <t>11163152</t>
  </si>
  <si>
    <t>lak hydroizolační asfaltový</t>
  </si>
  <si>
    <t>1883746951</t>
  </si>
  <si>
    <t>Poznámka k položce:
Spotřeba: 0,3-0,5 kg/m2</t>
  </si>
  <si>
    <t>60,36*0,00039 'Přepočtené koeficientem množství</t>
  </si>
  <si>
    <t>68</t>
  </si>
  <si>
    <t>711112001</t>
  </si>
  <si>
    <t>Provedení izolace proti zemní vlhkosti natěradly a tmely za studena na ploše svislé S nátěrem penetračním</t>
  </si>
  <si>
    <t>360574945</t>
  </si>
  <si>
    <t>"opěrná zeď - nátok</t>
  </si>
  <si>
    <t>10.4+6.4+14.7    "rub op. zdí</t>
  </si>
  <si>
    <t>6.0+8.5    "líc</t>
  </si>
  <si>
    <t>0.30*(1.50+1.50)    "boky</t>
  </si>
  <si>
    <t>1.10*(1.795+1.25*2)    "spadiště</t>
  </si>
  <si>
    <t>"opěrná zeď - výtok</t>
  </si>
  <si>
    <t>10.7+6.20+15.30    "rub</t>
  </si>
  <si>
    <t>5.1+1.4+5.7    "líc</t>
  </si>
  <si>
    <t>0.30*(1.50+1.39)    "boky</t>
  </si>
  <si>
    <t>0,5*(3,0+2,5+1,8)    "nátok</t>
  </si>
  <si>
    <t>0,5*(5,9+2,3+1,8)    "výtok</t>
  </si>
  <si>
    <t>69</t>
  </si>
  <si>
    <t>-1422396669</t>
  </si>
  <si>
    <t>105,542*0,00034 'Přepočtené koeficientem množství</t>
  </si>
  <si>
    <t>70</t>
  </si>
  <si>
    <t>711112002</t>
  </si>
  <si>
    <t>Provedení izolace proti zemní vlhkosti natěradly a tmely za studena na ploše svislé S nátěrem lakem asfaltovým</t>
  </si>
  <si>
    <t>-1688669470</t>
  </si>
  <si>
    <t>51,625*2    "opěrná zeď - nátok</t>
  </si>
  <si>
    <t>45,267*2    "opěrná zeď - výtok</t>
  </si>
  <si>
    <t>71</t>
  </si>
  <si>
    <t>1353639105</t>
  </si>
  <si>
    <t>193,784*0,00041 'Přepočtené koeficientem množství</t>
  </si>
  <si>
    <t>72</t>
  </si>
  <si>
    <t>711491272</t>
  </si>
  <si>
    <t>Provedení doplňků izolace proti vodě textilií na ploše svislé S vrstva ochranná</t>
  </si>
  <si>
    <t>1551534894</t>
  </si>
  <si>
    <t>"ochrana izolace pracovní spáry dle VL 208.05</t>
  </si>
  <si>
    <t>17,3*0,5    "š. x dl. dle pol. 931994171</t>
  </si>
  <si>
    <t>73</t>
  </si>
  <si>
    <t>69311006</t>
  </si>
  <si>
    <t>geotextilie tkaná separační, filtrační, výztužná PP pevnost v tahu 15kN/m</t>
  </si>
  <si>
    <t>86670043</t>
  </si>
  <si>
    <t>8,65*1,05 'Přepočtené koeficientem množství</t>
  </si>
  <si>
    <t>74</t>
  </si>
  <si>
    <t>711491471</t>
  </si>
  <si>
    <t>Provedení pojistné izolace proti vodě fólií položenou volně s přelepením spojů na ploše vodorovné V</t>
  </si>
  <si>
    <t>490009437</t>
  </si>
  <si>
    <t>"těsnící fólie za opěrou pod drenáží</t>
  </si>
  <si>
    <t>2,0*(11,0+11,5)    "š. x součet délek rubu op. zdí</t>
  </si>
  <si>
    <t>75</t>
  </si>
  <si>
    <t>28322003</t>
  </si>
  <si>
    <t>fólie hydroizolační pro spodní stavbu mPVC tl 1,0mm</t>
  </si>
  <si>
    <t>1194004298</t>
  </si>
  <si>
    <t>45*1,0605 'Přepočtené koeficientem množství</t>
  </si>
  <si>
    <t>76</t>
  </si>
  <si>
    <t>998711101</t>
  </si>
  <si>
    <t>Přesun hmot pro izolace proti vodě, vlhkosti a plynům stanovený z hmotnosti přesunovaného materiálu vodorovná dopravní vzdálenost do 50 m v objektech výšky do 6 m</t>
  </si>
  <si>
    <t>766324061</t>
  </si>
  <si>
    <t>77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</si>
  <si>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</si>
  <si>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</si>
  <si>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29877151</t>
  </si>
  <si>
    <t>VRN</t>
  </si>
  <si>
    <t>Vedlejší rozpočtové náklady</t>
  </si>
  <si>
    <t>VRN1</t>
  </si>
  <si>
    <t>Průzkumné, geodetické a projektové práce</t>
  </si>
  <si>
    <t>78</t>
  </si>
  <si>
    <t>012002000</t>
  </si>
  <si>
    <t>Geodetické práce</t>
  </si>
  <si>
    <t>komplet</t>
  </si>
  <si>
    <t>1024</t>
  </si>
  <si>
    <t>349096903</t>
  </si>
  <si>
    <t>Poznámka k položce:
zaměření po dokončení stavby</t>
  </si>
  <si>
    <t>79</t>
  </si>
  <si>
    <t>013254000</t>
  </si>
  <si>
    <t>Dokumentace skutečného provedení stavby</t>
  </si>
  <si>
    <t>-1144499010</t>
  </si>
  <si>
    <t>VRN4</t>
  </si>
  <si>
    <t>Inženýrská činnost</t>
  </si>
  <si>
    <t>80</t>
  </si>
  <si>
    <t>043203000</t>
  </si>
  <si>
    <t>Měření, monitoring, rozbory bez rozlišení</t>
  </si>
  <si>
    <t>-2046247258</t>
  </si>
  <si>
    <t>Poznámka k položce:
zaměření a vytýčení stávajících inženýrských sítí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</si>
</sst>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35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Trebel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mostu ev.č. 230-013 u obce Třebel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Třebel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28. 11. 2022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Správa a údržba silnic Plzeňského kraje, p.o.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VIN Consult, s. r. o.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B. Gruntorádová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77</v>
      </c>
      <c r="BT94" s="118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0" s="7" customFormat="1" ht="24.75" customHeight="1">
      <c r="A95" s="119" t="s">
        <v>81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'Trebel - Rekonstrukce mos...'!J28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'Trebel - Rekonstrukce mos...'!P126</f>
        <v>0</v>
      </c>
      <c r="AV95" s="128">
        <f>'Trebel - Rekonstrukce mos...'!J31</f>
        <v>0</v>
      </c>
      <c r="AW95" s="128">
        <f>'Trebel - Rekonstrukce mos...'!J32</f>
        <v>0</v>
      </c>
      <c r="AX95" s="128">
        <f>'Trebel - Rekonstrukce mos...'!J33</f>
        <v>0</v>
      </c>
      <c r="AY95" s="128">
        <f>'Trebel - Rekonstrukce mos...'!J34</f>
        <v>0</v>
      </c>
      <c r="AZ95" s="128">
        <f>'Trebel - Rekonstrukce mos...'!F31</f>
        <v>0</v>
      </c>
      <c r="BA95" s="128">
        <f>'Trebel - Rekonstrukce mos...'!F32</f>
        <v>0</v>
      </c>
      <c r="BB95" s="128">
        <f>'Trebel - Rekonstrukce mos...'!F33</f>
        <v>0</v>
      </c>
      <c r="BC95" s="128">
        <f>'Trebel - Rekonstrukce mos...'!F34</f>
        <v>0</v>
      </c>
      <c r="BD95" s="130">
        <f>'Trebel - Rekonstrukce mos...'!F35</f>
        <v>0</v>
      </c>
      <c r="BE95" s="7"/>
      <c r="BT95" s="131" t="s">
        <v>83</v>
      </c>
      <c r="BU95" s="131" t="s">
        <v>84</v>
      </c>
      <c r="BV95" s="131" t="s">
        <v>79</v>
      </c>
      <c r="BW95" s="131" t="s">
        <v>5</v>
      </c>
      <c r="BX95" s="131" t="s">
        <v>80</v>
      </c>
      <c r="CL95" s="131" t="s">
        <v>1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Trebel - Rekonstrukce mo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1"/>
      <c r="AT3" s="18" t="s">
        <v>85</v>
      </c>
    </row>
    <row r="4" spans="2:46" s="1" customFormat="1" ht="24.95" customHeight="1">
      <c r="B4" s="21"/>
      <c r="D4" s="134" t="s">
        <v>86</v>
      </c>
      <c r="L4" s="21"/>
      <c r="M4" s="135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36" t="s">
        <v>16</v>
      </c>
      <c r="E6" s="39"/>
      <c r="F6" s="39"/>
      <c r="G6" s="39"/>
      <c r="H6" s="39"/>
      <c r="I6" s="39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7" t="s">
        <v>17</v>
      </c>
      <c r="F7" s="39"/>
      <c r="G7" s="39"/>
      <c r="H7" s="39"/>
      <c r="I7" s="39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6" t="s">
        <v>18</v>
      </c>
      <c r="E9" s="39"/>
      <c r="F9" s="138" t="s">
        <v>1</v>
      </c>
      <c r="G9" s="39"/>
      <c r="H9" s="39"/>
      <c r="I9" s="136" t="s">
        <v>19</v>
      </c>
      <c r="J9" s="138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6" t="s">
        <v>20</v>
      </c>
      <c r="E10" s="39"/>
      <c r="F10" s="138" t="s">
        <v>21</v>
      </c>
      <c r="G10" s="39"/>
      <c r="H10" s="39"/>
      <c r="I10" s="136" t="s">
        <v>22</v>
      </c>
      <c r="J10" s="139" t="str">
        <f>'Rekapitulace stavby'!AN8</f>
        <v>28. 11. 2022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6" t="s">
        <v>24</v>
      </c>
      <c r="E12" s="39"/>
      <c r="F12" s="39"/>
      <c r="G12" s="39"/>
      <c r="H12" s="39"/>
      <c r="I12" s="136" t="s">
        <v>25</v>
      </c>
      <c r="J12" s="138" t="s">
        <v>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8" t="s">
        <v>26</v>
      </c>
      <c r="F13" s="39"/>
      <c r="G13" s="39"/>
      <c r="H13" s="39"/>
      <c r="I13" s="136" t="s">
        <v>27</v>
      </c>
      <c r="J13" s="138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6" t="s">
        <v>28</v>
      </c>
      <c r="E15" s="39"/>
      <c r="F15" s="39"/>
      <c r="G15" s="39"/>
      <c r="H15" s="39"/>
      <c r="I15" s="136" t="s">
        <v>25</v>
      </c>
      <c r="J15" s="34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8"/>
      <c r="G16" s="138"/>
      <c r="H16" s="138"/>
      <c r="I16" s="136" t="s">
        <v>27</v>
      </c>
      <c r="J16" s="34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6" t="s">
        <v>30</v>
      </c>
      <c r="E18" s="39"/>
      <c r="F18" s="39"/>
      <c r="G18" s="39"/>
      <c r="H18" s="39"/>
      <c r="I18" s="136" t="s">
        <v>25</v>
      </c>
      <c r="J18" s="138" t="s">
        <v>31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8" t="s">
        <v>32</v>
      </c>
      <c r="F19" s="39"/>
      <c r="G19" s="39"/>
      <c r="H19" s="39"/>
      <c r="I19" s="136" t="s">
        <v>27</v>
      </c>
      <c r="J19" s="138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6" t="s">
        <v>34</v>
      </c>
      <c r="E21" s="39"/>
      <c r="F21" s="39"/>
      <c r="G21" s="39"/>
      <c r="H21" s="39"/>
      <c r="I21" s="136" t="s">
        <v>25</v>
      </c>
      <c r="J21" s="138" t="s">
        <v>35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8" t="s">
        <v>36</v>
      </c>
      <c r="F22" s="39"/>
      <c r="G22" s="39"/>
      <c r="H22" s="39"/>
      <c r="I22" s="136" t="s">
        <v>27</v>
      </c>
      <c r="J22" s="138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6" t="s">
        <v>37</v>
      </c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0"/>
      <c r="J25" s="140"/>
      <c r="K25" s="140"/>
      <c r="L25" s="143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4"/>
      <c r="E27" s="144"/>
      <c r="F27" s="144"/>
      <c r="G27" s="144"/>
      <c r="H27" s="144"/>
      <c r="I27" s="144"/>
      <c r="J27" s="144"/>
      <c r="K27" s="144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5" t="s">
        <v>38</v>
      </c>
      <c r="E28" s="39"/>
      <c r="F28" s="39"/>
      <c r="G28" s="39"/>
      <c r="H28" s="39"/>
      <c r="I28" s="39"/>
      <c r="J28" s="146">
        <f>ROUND(J126,2)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7" t="s">
        <v>40</v>
      </c>
      <c r="G30" s="39"/>
      <c r="H30" s="39"/>
      <c r="I30" s="147" t="s">
        <v>39</v>
      </c>
      <c r="J30" s="147" t="s">
        <v>41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8" t="s">
        <v>42</v>
      </c>
      <c r="E31" s="136" t="s">
        <v>43</v>
      </c>
      <c r="F31" s="149">
        <f>ROUND((SUM(BE126:BE399)),2)</f>
        <v>0</v>
      </c>
      <c r="G31" s="39"/>
      <c r="H31" s="39"/>
      <c r="I31" s="150">
        <v>0.21</v>
      </c>
      <c r="J31" s="149">
        <f>ROUND(((SUM(BE126:BE399))*I31),2)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6" t="s">
        <v>44</v>
      </c>
      <c r="F32" s="149">
        <f>ROUND((SUM(BF126:BF399)),2)</f>
        <v>0</v>
      </c>
      <c r="G32" s="39"/>
      <c r="H32" s="39"/>
      <c r="I32" s="150">
        <v>0.15</v>
      </c>
      <c r="J32" s="149">
        <f>ROUND(((SUM(BF126:BF399))*I32),2)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6" t="s">
        <v>45</v>
      </c>
      <c r="F33" s="149">
        <f>ROUND((SUM(BG126:BG399)),2)</f>
        <v>0</v>
      </c>
      <c r="G33" s="39"/>
      <c r="H33" s="39"/>
      <c r="I33" s="150">
        <v>0.21</v>
      </c>
      <c r="J33" s="149">
        <f>0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6" t="s">
        <v>46</v>
      </c>
      <c r="F34" s="149">
        <f>ROUND((SUM(BH126:BH399)),2)</f>
        <v>0</v>
      </c>
      <c r="G34" s="39"/>
      <c r="H34" s="39"/>
      <c r="I34" s="150">
        <v>0.15</v>
      </c>
      <c r="J34" s="149">
        <f>0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6" t="s">
        <v>47</v>
      </c>
      <c r="F35" s="149">
        <f>ROUND((SUM(BI126:BI399)),2)</f>
        <v>0</v>
      </c>
      <c r="G35" s="39"/>
      <c r="H35" s="39"/>
      <c r="I35" s="150">
        <v>0</v>
      </c>
      <c r="J35" s="149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1"/>
      <c r="D37" s="152" t="s">
        <v>48</v>
      </c>
      <c r="E37" s="153"/>
      <c r="F37" s="153"/>
      <c r="G37" s="154" t="s">
        <v>49</v>
      </c>
      <c r="H37" s="155" t="s">
        <v>50</v>
      </c>
      <c r="I37" s="153"/>
      <c r="J37" s="156">
        <f>SUM(J28:J35)</f>
        <v>0</v>
      </c>
      <c r="K37" s="157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2:12" s="1" customFormat="1" ht="14.4" customHeight="1">
      <c r="B39" s="21"/>
      <c r="L39" s="21"/>
    </row>
    <row r="40" spans="2:12" s="1" customFormat="1" ht="14.4" customHeight="1">
      <c r="B40" s="21"/>
      <c r="L40" s="21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58" t="s">
        <v>51</v>
      </c>
      <c r="E50" s="159"/>
      <c r="F50" s="159"/>
      <c r="G50" s="158" t="s">
        <v>52</v>
      </c>
      <c r="H50" s="159"/>
      <c r="I50" s="159"/>
      <c r="J50" s="159"/>
      <c r="K50" s="159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0" t="s">
        <v>53</v>
      </c>
      <c r="E61" s="161"/>
      <c r="F61" s="162" t="s">
        <v>54</v>
      </c>
      <c r="G61" s="160" t="s">
        <v>53</v>
      </c>
      <c r="H61" s="161"/>
      <c r="I61" s="161"/>
      <c r="J61" s="163" t="s">
        <v>54</v>
      </c>
      <c r="K61" s="16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58" t="s">
        <v>55</v>
      </c>
      <c r="E65" s="164"/>
      <c r="F65" s="164"/>
      <c r="G65" s="158" t="s">
        <v>56</v>
      </c>
      <c r="H65" s="164"/>
      <c r="I65" s="164"/>
      <c r="J65" s="164"/>
      <c r="K65" s="16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0" t="s">
        <v>53</v>
      </c>
      <c r="E76" s="161"/>
      <c r="F76" s="162" t="s">
        <v>54</v>
      </c>
      <c r="G76" s="160" t="s">
        <v>53</v>
      </c>
      <c r="H76" s="161"/>
      <c r="I76" s="161"/>
      <c r="J76" s="163" t="s">
        <v>54</v>
      </c>
      <c r="K76" s="16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7" t="str">
        <f>E7</f>
        <v>Rekonstrukce mostu ev.č. 230-013 u obce Třebel</v>
      </c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20</v>
      </c>
      <c r="D87" s="41"/>
      <c r="E87" s="41"/>
      <c r="F87" s="28" t="str">
        <f>F10</f>
        <v>Třebel</v>
      </c>
      <c r="G87" s="41"/>
      <c r="H87" s="41"/>
      <c r="I87" s="33" t="s">
        <v>22</v>
      </c>
      <c r="J87" s="80" t="str">
        <f>IF(J10="","",J10)</f>
        <v>28. 11. 2022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24</v>
      </c>
      <c r="D89" s="41"/>
      <c r="E89" s="41"/>
      <c r="F89" s="28" t="str">
        <f>E13</f>
        <v>Správa a údržba silnic Plzeňského kraje, p.o.</v>
      </c>
      <c r="G89" s="41"/>
      <c r="H89" s="41"/>
      <c r="I89" s="33" t="s">
        <v>30</v>
      </c>
      <c r="J89" s="37" t="str">
        <f>E19</f>
        <v>VIN Consult, s. r. o.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28</v>
      </c>
      <c r="D90" s="41"/>
      <c r="E90" s="41"/>
      <c r="F90" s="28" t="str">
        <f>IF(E16="","",E16)</f>
        <v>Vyplň údaj</v>
      </c>
      <c r="G90" s="41"/>
      <c r="H90" s="41"/>
      <c r="I90" s="33" t="s">
        <v>34</v>
      </c>
      <c r="J90" s="37" t="str">
        <f>E22</f>
        <v>B. Gruntorádová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9.25" customHeight="1">
      <c r="A92" s="39"/>
      <c r="B92" s="40"/>
      <c r="C92" s="169" t="s">
        <v>88</v>
      </c>
      <c r="D92" s="170"/>
      <c r="E92" s="170"/>
      <c r="F92" s="170"/>
      <c r="G92" s="170"/>
      <c r="H92" s="170"/>
      <c r="I92" s="170"/>
      <c r="J92" s="171" t="s">
        <v>89</v>
      </c>
      <c r="K92" s="170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47" s="2" customFormat="1" ht="22.8" customHeight="1">
      <c r="A94" s="39"/>
      <c r="B94" s="40"/>
      <c r="C94" s="172" t="s">
        <v>90</v>
      </c>
      <c r="D94" s="41"/>
      <c r="E94" s="41"/>
      <c r="F94" s="41"/>
      <c r="G94" s="41"/>
      <c r="H94" s="41"/>
      <c r="I94" s="41"/>
      <c r="J94" s="111">
        <f>J126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91</v>
      </c>
    </row>
    <row r="95" spans="1:31" s="9" customFormat="1" ht="24.95" customHeight="1">
      <c r="A95" s="9"/>
      <c r="B95" s="173"/>
      <c r="C95" s="174"/>
      <c r="D95" s="175" t="s">
        <v>92</v>
      </c>
      <c r="E95" s="176"/>
      <c r="F95" s="176"/>
      <c r="G95" s="176"/>
      <c r="H95" s="176"/>
      <c r="I95" s="176"/>
      <c r="J95" s="177">
        <f>J127</f>
        <v>0</v>
      </c>
      <c r="K95" s="174"/>
      <c r="L95" s="17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9"/>
      <c r="C96" s="180"/>
      <c r="D96" s="181" t="s">
        <v>93</v>
      </c>
      <c r="E96" s="182"/>
      <c r="F96" s="182"/>
      <c r="G96" s="182"/>
      <c r="H96" s="182"/>
      <c r="I96" s="182"/>
      <c r="J96" s="183">
        <f>J128</f>
        <v>0</v>
      </c>
      <c r="K96" s="180"/>
      <c r="L96" s="18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9"/>
      <c r="C97" s="180"/>
      <c r="D97" s="181" t="s">
        <v>94</v>
      </c>
      <c r="E97" s="182"/>
      <c r="F97" s="182"/>
      <c r="G97" s="182"/>
      <c r="H97" s="182"/>
      <c r="I97" s="182"/>
      <c r="J97" s="183">
        <f>J180</f>
        <v>0</v>
      </c>
      <c r="K97" s="180"/>
      <c r="L97" s="18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9"/>
      <c r="C98" s="180"/>
      <c r="D98" s="181" t="s">
        <v>95</v>
      </c>
      <c r="E98" s="182"/>
      <c r="F98" s="182"/>
      <c r="G98" s="182"/>
      <c r="H98" s="182"/>
      <c r="I98" s="182"/>
      <c r="J98" s="183">
        <f>J225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9"/>
      <c r="C99" s="180"/>
      <c r="D99" s="181" t="s">
        <v>96</v>
      </c>
      <c r="E99" s="182"/>
      <c r="F99" s="182"/>
      <c r="G99" s="182"/>
      <c r="H99" s="182"/>
      <c r="I99" s="182"/>
      <c r="J99" s="183">
        <f>J271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9"/>
      <c r="C100" s="180"/>
      <c r="D100" s="181" t="s">
        <v>97</v>
      </c>
      <c r="E100" s="182"/>
      <c r="F100" s="182"/>
      <c r="G100" s="182"/>
      <c r="H100" s="182"/>
      <c r="I100" s="182"/>
      <c r="J100" s="183">
        <f>J296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9"/>
      <c r="C101" s="180"/>
      <c r="D101" s="181" t="s">
        <v>98</v>
      </c>
      <c r="E101" s="182"/>
      <c r="F101" s="182"/>
      <c r="G101" s="182"/>
      <c r="H101" s="182"/>
      <c r="I101" s="182"/>
      <c r="J101" s="183">
        <f>J302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9"/>
      <c r="C102" s="180"/>
      <c r="D102" s="181" t="s">
        <v>99</v>
      </c>
      <c r="E102" s="182"/>
      <c r="F102" s="182"/>
      <c r="G102" s="182"/>
      <c r="H102" s="182"/>
      <c r="I102" s="182"/>
      <c r="J102" s="183">
        <f>J328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9"/>
      <c r="C103" s="180"/>
      <c r="D103" s="181" t="s">
        <v>100</v>
      </c>
      <c r="E103" s="182"/>
      <c r="F103" s="182"/>
      <c r="G103" s="182"/>
      <c r="H103" s="182"/>
      <c r="I103" s="182"/>
      <c r="J103" s="183">
        <f>J336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3"/>
      <c r="C104" s="174"/>
      <c r="D104" s="175" t="s">
        <v>101</v>
      </c>
      <c r="E104" s="176"/>
      <c r="F104" s="176"/>
      <c r="G104" s="176"/>
      <c r="H104" s="176"/>
      <c r="I104" s="176"/>
      <c r="J104" s="177">
        <f>J338</f>
        <v>0</v>
      </c>
      <c r="K104" s="174"/>
      <c r="L104" s="17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79"/>
      <c r="C105" s="180"/>
      <c r="D105" s="181" t="s">
        <v>102</v>
      </c>
      <c r="E105" s="182"/>
      <c r="F105" s="182"/>
      <c r="G105" s="182"/>
      <c r="H105" s="182"/>
      <c r="I105" s="182"/>
      <c r="J105" s="183">
        <f>J339</f>
        <v>0</v>
      </c>
      <c r="K105" s="180"/>
      <c r="L105" s="18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3"/>
      <c r="C106" s="174"/>
      <c r="D106" s="175" t="s">
        <v>103</v>
      </c>
      <c r="E106" s="176"/>
      <c r="F106" s="176"/>
      <c r="G106" s="176"/>
      <c r="H106" s="176"/>
      <c r="I106" s="176"/>
      <c r="J106" s="177">
        <f>J392</f>
        <v>0</v>
      </c>
      <c r="K106" s="174"/>
      <c r="L106" s="17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79"/>
      <c r="C107" s="180"/>
      <c r="D107" s="181" t="s">
        <v>104</v>
      </c>
      <c r="E107" s="182"/>
      <c r="F107" s="182"/>
      <c r="G107" s="182"/>
      <c r="H107" s="182"/>
      <c r="I107" s="182"/>
      <c r="J107" s="183">
        <f>J393</f>
        <v>0</v>
      </c>
      <c r="K107" s="180"/>
      <c r="L107" s="18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9"/>
      <c r="C108" s="180"/>
      <c r="D108" s="181" t="s">
        <v>105</v>
      </c>
      <c r="E108" s="182"/>
      <c r="F108" s="182"/>
      <c r="G108" s="182"/>
      <c r="H108" s="182"/>
      <c r="I108" s="182"/>
      <c r="J108" s="183">
        <f>J397</f>
        <v>0</v>
      </c>
      <c r="K108" s="180"/>
      <c r="L108" s="18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106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E7</f>
        <v>Rekonstrukce mostu ev.č. 230-013 u obce Třebel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F10</f>
        <v>Třebel</v>
      </c>
      <c r="G120" s="41"/>
      <c r="H120" s="41"/>
      <c r="I120" s="33" t="s">
        <v>22</v>
      </c>
      <c r="J120" s="80" t="str">
        <f>IF(J10="","",J10)</f>
        <v>28. 11. 2022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E13</f>
        <v>Správa a údržba silnic Plzeňského kraje, p.o.</v>
      </c>
      <c r="G122" s="41"/>
      <c r="H122" s="41"/>
      <c r="I122" s="33" t="s">
        <v>30</v>
      </c>
      <c r="J122" s="37" t="str">
        <f>E19</f>
        <v>VIN Consult, s. r. 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IF(E16="","",E16)</f>
        <v>Vyplň údaj</v>
      </c>
      <c r="G123" s="41"/>
      <c r="H123" s="41"/>
      <c r="I123" s="33" t="s">
        <v>34</v>
      </c>
      <c r="J123" s="37" t="str">
        <f>E22</f>
        <v>B. Gruntorádová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85"/>
      <c r="B125" s="186"/>
      <c r="C125" s="187" t="s">
        <v>107</v>
      </c>
      <c r="D125" s="188" t="s">
        <v>63</v>
      </c>
      <c r="E125" s="188" t="s">
        <v>59</v>
      </c>
      <c r="F125" s="188" t="s">
        <v>60</v>
      </c>
      <c r="G125" s="188" t="s">
        <v>108</v>
      </c>
      <c r="H125" s="188" t="s">
        <v>109</v>
      </c>
      <c r="I125" s="188" t="s">
        <v>110</v>
      </c>
      <c r="J125" s="189" t="s">
        <v>89</v>
      </c>
      <c r="K125" s="190" t="s">
        <v>111</v>
      </c>
      <c r="L125" s="191"/>
      <c r="M125" s="101" t="s">
        <v>1</v>
      </c>
      <c r="N125" s="102" t="s">
        <v>42</v>
      </c>
      <c r="O125" s="102" t="s">
        <v>112</v>
      </c>
      <c r="P125" s="102" t="s">
        <v>113</v>
      </c>
      <c r="Q125" s="102" t="s">
        <v>114</v>
      </c>
      <c r="R125" s="102" t="s">
        <v>115</v>
      </c>
      <c r="S125" s="102" t="s">
        <v>116</v>
      </c>
      <c r="T125" s="103" t="s">
        <v>117</v>
      </c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</row>
    <row r="126" spans="1:63" s="2" customFormat="1" ht="22.8" customHeight="1">
      <c r="A126" s="39"/>
      <c r="B126" s="40"/>
      <c r="C126" s="108" t="s">
        <v>118</v>
      </c>
      <c r="D126" s="41"/>
      <c r="E126" s="41"/>
      <c r="F126" s="41"/>
      <c r="G126" s="41"/>
      <c r="H126" s="41"/>
      <c r="I126" s="41"/>
      <c r="J126" s="192">
        <f>BK126</f>
        <v>0</v>
      </c>
      <c r="K126" s="41"/>
      <c r="L126" s="45"/>
      <c r="M126" s="104"/>
      <c r="N126" s="193"/>
      <c r="O126" s="105"/>
      <c r="P126" s="194">
        <f>P127+P338+P392</f>
        <v>0</v>
      </c>
      <c r="Q126" s="105"/>
      <c r="R126" s="194">
        <f>R127+R338+R392</f>
        <v>143.19645791</v>
      </c>
      <c r="S126" s="105"/>
      <c r="T126" s="195">
        <f>T127+T338+T392</f>
        <v>9.7003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77</v>
      </c>
      <c r="AU126" s="18" t="s">
        <v>91</v>
      </c>
      <c r="BK126" s="196">
        <f>BK127+BK338+BK392</f>
        <v>0</v>
      </c>
    </row>
    <row r="127" spans="1:63" s="12" customFormat="1" ht="25.9" customHeight="1">
      <c r="A127" s="12"/>
      <c r="B127" s="197"/>
      <c r="C127" s="198"/>
      <c r="D127" s="199" t="s">
        <v>77</v>
      </c>
      <c r="E127" s="200" t="s">
        <v>119</v>
      </c>
      <c r="F127" s="200" t="s">
        <v>120</v>
      </c>
      <c r="G127" s="198"/>
      <c r="H127" s="198"/>
      <c r="I127" s="201"/>
      <c r="J127" s="202">
        <f>BK127</f>
        <v>0</v>
      </c>
      <c r="K127" s="198"/>
      <c r="L127" s="203"/>
      <c r="M127" s="204"/>
      <c r="N127" s="205"/>
      <c r="O127" s="205"/>
      <c r="P127" s="206">
        <f>P128+P180+P225+P271+P296+P302+P328+P336</f>
        <v>0</v>
      </c>
      <c r="Q127" s="205"/>
      <c r="R127" s="206">
        <f>R128+R180+R225+R271+R296+R302+R328+R336</f>
        <v>142.9836914</v>
      </c>
      <c r="S127" s="205"/>
      <c r="T127" s="207">
        <f>T128+T180+T225+T271+T296+T302+T328+T336</f>
        <v>9.7003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83</v>
      </c>
      <c r="AT127" s="209" t="s">
        <v>77</v>
      </c>
      <c r="AU127" s="209" t="s">
        <v>78</v>
      </c>
      <c r="AY127" s="208" t="s">
        <v>121</v>
      </c>
      <c r="BK127" s="210">
        <f>BK128+BK180+BK225+BK271+BK296+BK302+BK328+BK336</f>
        <v>0</v>
      </c>
    </row>
    <row r="128" spans="1:63" s="12" customFormat="1" ht="22.8" customHeight="1">
      <c r="A128" s="12"/>
      <c r="B128" s="197"/>
      <c r="C128" s="198"/>
      <c r="D128" s="199" t="s">
        <v>77</v>
      </c>
      <c r="E128" s="211" t="s">
        <v>83</v>
      </c>
      <c r="F128" s="211" t="s">
        <v>122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SUM(P129:P179)</f>
        <v>0</v>
      </c>
      <c r="Q128" s="205"/>
      <c r="R128" s="206">
        <f>SUM(R129:R179)</f>
        <v>0.12573600000000001</v>
      </c>
      <c r="S128" s="205"/>
      <c r="T128" s="207">
        <f>SUM(T129:T179)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83</v>
      </c>
      <c r="AT128" s="209" t="s">
        <v>77</v>
      </c>
      <c r="AU128" s="209" t="s">
        <v>83</v>
      </c>
      <c r="AY128" s="208" t="s">
        <v>121</v>
      </c>
      <c r="BK128" s="210">
        <f>SUM(BK129:BK179)</f>
        <v>0</v>
      </c>
    </row>
    <row r="129" spans="1:65" s="2" customFormat="1" ht="24.15" customHeight="1">
      <c r="A129" s="39"/>
      <c r="B129" s="40"/>
      <c r="C129" s="213" t="s">
        <v>83</v>
      </c>
      <c r="D129" s="213" t="s">
        <v>123</v>
      </c>
      <c r="E129" s="214" t="s">
        <v>124</v>
      </c>
      <c r="F129" s="215" t="s">
        <v>125</v>
      </c>
      <c r="G129" s="216" t="s">
        <v>126</v>
      </c>
      <c r="H129" s="217">
        <v>338</v>
      </c>
      <c r="I129" s="218"/>
      <c r="J129" s="219">
        <f>ROUND(I129*H129,2)</f>
        <v>0</v>
      </c>
      <c r="K129" s="220"/>
      <c r="L129" s="45"/>
      <c r="M129" s="221" t="s">
        <v>1</v>
      </c>
      <c r="N129" s="222" t="s">
        <v>43</v>
      </c>
      <c r="O129" s="92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5" t="s">
        <v>127</v>
      </c>
      <c r="AT129" s="225" t="s">
        <v>123</v>
      </c>
      <c r="AU129" s="225" t="s">
        <v>85</v>
      </c>
      <c r="AY129" s="18" t="s">
        <v>121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8" t="s">
        <v>83</v>
      </c>
      <c r="BK129" s="226">
        <f>ROUND(I129*H129,2)</f>
        <v>0</v>
      </c>
      <c r="BL129" s="18" t="s">
        <v>127</v>
      </c>
      <c r="BM129" s="225" t="s">
        <v>128</v>
      </c>
    </row>
    <row r="130" spans="1:47" s="2" customFormat="1" ht="12">
      <c r="A130" s="39"/>
      <c r="B130" s="40"/>
      <c r="C130" s="41"/>
      <c r="D130" s="227" t="s">
        <v>129</v>
      </c>
      <c r="E130" s="41"/>
      <c r="F130" s="228" t="s">
        <v>130</v>
      </c>
      <c r="G130" s="41"/>
      <c r="H130" s="41"/>
      <c r="I130" s="229"/>
      <c r="J130" s="41"/>
      <c r="K130" s="41"/>
      <c r="L130" s="45"/>
      <c r="M130" s="230"/>
      <c r="N130" s="231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129</v>
      </c>
      <c r="AU130" s="18" t="s">
        <v>85</v>
      </c>
    </row>
    <row r="131" spans="1:51" s="13" customFormat="1" ht="12">
      <c r="A131" s="13"/>
      <c r="B131" s="232"/>
      <c r="C131" s="233"/>
      <c r="D131" s="227" t="s">
        <v>131</v>
      </c>
      <c r="E131" s="234" t="s">
        <v>1</v>
      </c>
      <c r="F131" s="235" t="s">
        <v>132</v>
      </c>
      <c r="G131" s="233"/>
      <c r="H131" s="236">
        <v>338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131</v>
      </c>
      <c r="AU131" s="242" t="s">
        <v>85</v>
      </c>
      <c r="AV131" s="13" t="s">
        <v>85</v>
      </c>
      <c r="AW131" s="13" t="s">
        <v>33</v>
      </c>
      <c r="AX131" s="13" t="s">
        <v>83</v>
      </c>
      <c r="AY131" s="242" t="s">
        <v>121</v>
      </c>
    </row>
    <row r="132" spans="1:65" s="2" customFormat="1" ht="37.8" customHeight="1">
      <c r="A132" s="39"/>
      <c r="B132" s="40"/>
      <c r="C132" s="213" t="s">
        <v>85</v>
      </c>
      <c r="D132" s="213" t="s">
        <v>123</v>
      </c>
      <c r="E132" s="214" t="s">
        <v>133</v>
      </c>
      <c r="F132" s="215" t="s">
        <v>134</v>
      </c>
      <c r="G132" s="216" t="s">
        <v>135</v>
      </c>
      <c r="H132" s="217">
        <v>237</v>
      </c>
      <c r="I132" s="218"/>
      <c r="J132" s="219">
        <f>ROUND(I132*H132,2)</f>
        <v>0</v>
      </c>
      <c r="K132" s="220"/>
      <c r="L132" s="45"/>
      <c r="M132" s="221" t="s">
        <v>1</v>
      </c>
      <c r="N132" s="222" t="s">
        <v>43</v>
      </c>
      <c r="O132" s="92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127</v>
      </c>
      <c r="AT132" s="225" t="s">
        <v>123</v>
      </c>
      <c r="AU132" s="225" t="s">
        <v>85</v>
      </c>
      <c r="AY132" s="18" t="s">
        <v>121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83</v>
      </c>
      <c r="BK132" s="226">
        <f>ROUND(I132*H132,2)</f>
        <v>0</v>
      </c>
      <c r="BL132" s="18" t="s">
        <v>127</v>
      </c>
      <c r="BM132" s="225" t="s">
        <v>136</v>
      </c>
    </row>
    <row r="133" spans="1:47" s="2" customFormat="1" ht="12">
      <c r="A133" s="39"/>
      <c r="B133" s="40"/>
      <c r="C133" s="41"/>
      <c r="D133" s="227" t="s">
        <v>129</v>
      </c>
      <c r="E133" s="41"/>
      <c r="F133" s="228" t="s">
        <v>137</v>
      </c>
      <c r="G133" s="41"/>
      <c r="H133" s="41"/>
      <c r="I133" s="229"/>
      <c r="J133" s="41"/>
      <c r="K133" s="41"/>
      <c r="L133" s="45"/>
      <c r="M133" s="230"/>
      <c r="N133" s="231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129</v>
      </c>
      <c r="AU133" s="18" t="s">
        <v>85</v>
      </c>
    </row>
    <row r="134" spans="1:65" s="2" customFormat="1" ht="44.25" customHeight="1">
      <c r="A134" s="39"/>
      <c r="B134" s="40"/>
      <c r="C134" s="213" t="s">
        <v>138</v>
      </c>
      <c r="D134" s="213" t="s">
        <v>123</v>
      </c>
      <c r="E134" s="214" t="s">
        <v>139</v>
      </c>
      <c r="F134" s="215" t="s">
        <v>140</v>
      </c>
      <c r="G134" s="216" t="s">
        <v>135</v>
      </c>
      <c r="H134" s="217">
        <v>237</v>
      </c>
      <c r="I134" s="218"/>
      <c r="J134" s="219">
        <f>ROUND(I134*H134,2)</f>
        <v>0</v>
      </c>
      <c r="K134" s="220"/>
      <c r="L134" s="45"/>
      <c r="M134" s="221" t="s">
        <v>1</v>
      </c>
      <c r="N134" s="222" t="s">
        <v>43</v>
      </c>
      <c r="O134" s="92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127</v>
      </c>
      <c r="AT134" s="225" t="s">
        <v>123</v>
      </c>
      <c r="AU134" s="225" t="s">
        <v>85</v>
      </c>
      <c r="AY134" s="18" t="s">
        <v>121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83</v>
      </c>
      <c r="BK134" s="226">
        <f>ROUND(I134*H134,2)</f>
        <v>0</v>
      </c>
      <c r="BL134" s="18" t="s">
        <v>127</v>
      </c>
      <c r="BM134" s="225" t="s">
        <v>141</v>
      </c>
    </row>
    <row r="135" spans="1:47" s="2" customFormat="1" ht="12">
      <c r="A135" s="39"/>
      <c r="B135" s="40"/>
      <c r="C135" s="41"/>
      <c r="D135" s="227" t="s">
        <v>129</v>
      </c>
      <c r="E135" s="41"/>
      <c r="F135" s="228" t="s">
        <v>142</v>
      </c>
      <c r="G135" s="41"/>
      <c r="H135" s="41"/>
      <c r="I135" s="229"/>
      <c r="J135" s="41"/>
      <c r="K135" s="41"/>
      <c r="L135" s="45"/>
      <c r="M135" s="230"/>
      <c r="N135" s="231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129</v>
      </c>
      <c r="AU135" s="18" t="s">
        <v>85</v>
      </c>
    </row>
    <row r="136" spans="1:51" s="13" customFormat="1" ht="12">
      <c r="A136" s="13"/>
      <c r="B136" s="232"/>
      <c r="C136" s="233"/>
      <c r="D136" s="227" t="s">
        <v>131</v>
      </c>
      <c r="E136" s="234" t="s">
        <v>1</v>
      </c>
      <c r="F136" s="235" t="s">
        <v>143</v>
      </c>
      <c r="G136" s="233"/>
      <c r="H136" s="236">
        <v>50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131</v>
      </c>
      <c r="AU136" s="242" t="s">
        <v>85</v>
      </c>
      <c r="AV136" s="13" t="s">
        <v>85</v>
      </c>
      <c r="AW136" s="13" t="s">
        <v>33</v>
      </c>
      <c r="AX136" s="13" t="s">
        <v>78</v>
      </c>
      <c r="AY136" s="242" t="s">
        <v>121</v>
      </c>
    </row>
    <row r="137" spans="1:51" s="13" customFormat="1" ht="12">
      <c r="A137" s="13"/>
      <c r="B137" s="232"/>
      <c r="C137" s="233"/>
      <c r="D137" s="227" t="s">
        <v>131</v>
      </c>
      <c r="E137" s="234" t="s">
        <v>1</v>
      </c>
      <c r="F137" s="235" t="s">
        <v>144</v>
      </c>
      <c r="G137" s="233"/>
      <c r="H137" s="236">
        <v>187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131</v>
      </c>
      <c r="AU137" s="242" t="s">
        <v>85</v>
      </c>
      <c r="AV137" s="13" t="s">
        <v>85</v>
      </c>
      <c r="AW137" s="13" t="s">
        <v>33</v>
      </c>
      <c r="AX137" s="13" t="s">
        <v>78</v>
      </c>
      <c r="AY137" s="242" t="s">
        <v>121</v>
      </c>
    </row>
    <row r="138" spans="1:51" s="14" customFormat="1" ht="12">
      <c r="A138" s="14"/>
      <c r="B138" s="243"/>
      <c r="C138" s="244"/>
      <c r="D138" s="227" t="s">
        <v>131</v>
      </c>
      <c r="E138" s="245" t="s">
        <v>1</v>
      </c>
      <c r="F138" s="246" t="s">
        <v>145</v>
      </c>
      <c r="G138" s="244"/>
      <c r="H138" s="247">
        <v>237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131</v>
      </c>
      <c r="AU138" s="253" t="s">
        <v>85</v>
      </c>
      <c r="AV138" s="14" t="s">
        <v>127</v>
      </c>
      <c r="AW138" s="14" t="s">
        <v>33</v>
      </c>
      <c r="AX138" s="14" t="s">
        <v>83</v>
      </c>
      <c r="AY138" s="253" t="s">
        <v>121</v>
      </c>
    </row>
    <row r="139" spans="1:65" s="2" customFormat="1" ht="66.75" customHeight="1">
      <c r="A139" s="39"/>
      <c r="B139" s="40"/>
      <c r="C139" s="213" t="s">
        <v>127</v>
      </c>
      <c r="D139" s="213" t="s">
        <v>123</v>
      </c>
      <c r="E139" s="214" t="s">
        <v>146</v>
      </c>
      <c r="F139" s="215" t="s">
        <v>147</v>
      </c>
      <c r="G139" s="216" t="s">
        <v>135</v>
      </c>
      <c r="H139" s="217">
        <v>2</v>
      </c>
      <c r="I139" s="218"/>
      <c r="J139" s="219">
        <f>ROUND(I139*H139,2)</f>
        <v>0</v>
      </c>
      <c r="K139" s="220"/>
      <c r="L139" s="45"/>
      <c r="M139" s="221" t="s">
        <v>1</v>
      </c>
      <c r="N139" s="222" t="s">
        <v>43</v>
      </c>
      <c r="O139" s="92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5" t="s">
        <v>127</v>
      </c>
      <c r="AT139" s="225" t="s">
        <v>123</v>
      </c>
      <c r="AU139" s="225" t="s">
        <v>85</v>
      </c>
      <c r="AY139" s="18" t="s">
        <v>121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8" t="s">
        <v>83</v>
      </c>
      <c r="BK139" s="226">
        <f>ROUND(I139*H139,2)</f>
        <v>0</v>
      </c>
      <c r="BL139" s="18" t="s">
        <v>127</v>
      </c>
      <c r="BM139" s="225" t="s">
        <v>148</v>
      </c>
    </row>
    <row r="140" spans="1:51" s="15" customFormat="1" ht="12">
      <c r="A140" s="15"/>
      <c r="B140" s="254"/>
      <c r="C140" s="255"/>
      <c r="D140" s="227" t="s">
        <v>131</v>
      </c>
      <c r="E140" s="256" t="s">
        <v>1</v>
      </c>
      <c r="F140" s="257" t="s">
        <v>149</v>
      </c>
      <c r="G140" s="255"/>
      <c r="H140" s="256" t="s">
        <v>1</v>
      </c>
      <c r="I140" s="258"/>
      <c r="J140" s="255"/>
      <c r="K140" s="255"/>
      <c r="L140" s="259"/>
      <c r="M140" s="260"/>
      <c r="N140" s="261"/>
      <c r="O140" s="261"/>
      <c r="P140" s="261"/>
      <c r="Q140" s="261"/>
      <c r="R140" s="261"/>
      <c r="S140" s="261"/>
      <c r="T140" s="26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3" t="s">
        <v>131</v>
      </c>
      <c r="AU140" s="263" t="s">
        <v>85</v>
      </c>
      <c r="AV140" s="15" t="s">
        <v>83</v>
      </c>
      <c r="AW140" s="15" t="s">
        <v>33</v>
      </c>
      <c r="AX140" s="15" t="s">
        <v>78</v>
      </c>
      <c r="AY140" s="263" t="s">
        <v>121</v>
      </c>
    </row>
    <row r="141" spans="1:51" s="13" customFormat="1" ht="12">
      <c r="A141" s="13"/>
      <c r="B141" s="232"/>
      <c r="C141" s="233"/>
      <c r="D141" s="227" t="s">
        <v>131</v>
      </c>
      <c r="E141" s="234" t="s">
        <v>1</v>
      </c>
      <c r="F141" s="235" t="s">
        <v>150</v>
      </c>
      <c r="G141" s="233"/>
      <c r="H141" s="236">
        <v>2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131</v>
      </c>
      <c r="AU141" s="242" t="s">
        <v>85</v>
      </c>
      <c r="AV141" s="13" t="s">
        <v>85</v>
      </c>
      <c r="AW141" s="13" t="s">
        <v>33</v>
      </c>
      <c r="AX141" s="13" t="s">
        <v>83</v>
      </c>
      <c r="AY141" s="242" t="s">
        <v>121</v>
      </c>
    </row>
    <row r="142" spans="1:65" s="2" customFormat="1" ht="49.05" customHeight="1">
      <c r="A142" s="39"/>
      <c r="B142" s="40"/>
      <c r="C142" s="213" t="s">
        <v>151</v>
      </c>
      <c r="D142" s="213" t="s">
        <v>123</v>
      </c>
      <c r="E142" s="214" t="s">
        <v>152</v>
      </c>
      <c r="F142" s="215" t="s">
        <v>153</v>
      </c>
      <c r="G142" s="216" t="s">
        <v>135</v>
      </c>
      <c r="H142" s="217">
        <v>89.87</v>
      </c>
      <c r="I142" s="218"/>
      <c r="J142" s="219">
        <f>ROUND(I142*H142,2)</f>
        <v>0</v>
      </c>
      <c r="K142" s="220"/>
      <c r="L142" s="45"/>
      <c r="M142" s="221" t="s">
        <v>1</v>
      </c>
      <c r="N142" s="222" t="s">
        <v>43</v>
      </c>
      <c r="O142" s="92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127</v>
      </c>
      <c r="AT142" s="225" t="s">
        <v>123</v>
      </c>
      <c r="AU142" s="225" t="s">
        <v>85</v>
      </c>
      <c r="AY142" s="18" t="s">
        <v>121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8" t="s">
        <v>83</v>
      </c>
      <c r="BK142" s="226">
        <f>ROUND(I142*H142,2)</f>
        <v>0</v>
      </c>
      <c r="BL142" s="18" t="s">
        <v>127</v>
      </c>
      <c r="BM142" s="225" t="s">
        <v>154</v>
      </c>
    </row>
    <row r="143" spans="1:51" s="15" customFormat="1" ht="12">
      <c r="A143" s="15"/>
      <c r="B143" s="254"/>
      <c r="C143" s="255"/>
      <c r="D143" s="227" t="s">
        <v>131</v>
      </c>
      <c r="E143" s="256" t="s">
        <v>1</v>
      </c>
      <c r="F143" s="257" t="s">
        <v>155</v>
      </c>
      <c r="G143" s="255"/>
      <c r="H143" s="256" t="s">
        <v>1</v>
      </c>
      <c r="I143" s="258"/>
      <c r="J143" s="255"/>
      <c r="K143" s="255"/>
      <c r="L143" s="259"/>
      <c r="M143" s="260"/>
      <c r="N143" s="261"/>
      <c r="O143" s="261"/>
      <c r="P143" s="261"/>
      <c r="Q143" s="261"/>
      <c r="R143" s="261"/>
      <c r="S143" s="261"/>
      <c r="T143" s="262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3" t="s">
        <v>131</v>
      </c>
      <c r="AU143" s="263" t="s">
        <v>85</v>
      </c>
      <c r="AV143" s="15" t="s">
        <v>83</v>
      </c>
      <c r="AW143" s="15" t="s">
        <v>33</v>
      </c>
      <c r="AX143" s="15" t="s">
        <v>78</v>
      </c>
      <c r="AY143" s="263" t="s">
        <v>121</v>
      </c>
    </row>
    <row r="144" spans="1:51" s="13" customFormat="1" ht="12">
      <c r="A144" s="13"/>
      <c r="B144" s="232"/>
      <c r="C144" s="233"/>
      <c r="D144" s="227" t="s">
        <v>131</v>
      </c>
      <c r="E144" s="234" t="s">
        <v>1</v>
      </c>
      <c r="F144" s="235" t="s">
        <v>156</v>
      </c>
      <c r="G144" s="233"/>
      <c r="H144" s="236">
        <v>89.87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131</v>
      </c>
      <c r="AU144" s="242" t="s">
        <v>85</v>
      </c>
      <c r="AV144" s="13" t="s">
        <v>85</v>
      </c>
      <c r="AW144" s="13" t="s">
        <v>33</v>
      </c>
      <c r="AX144" s="13" t="s">
        <v>83</v>
      </c>
      <c r="AY144" s="242" t="s">
        <v>121</v>
      </c>
    </row>
    <row r="145" spans="1:65" s="2" customFormat="1" ht="62.7" customHeight="1">
      <c r="A145" s="39"/>
      <c r="B145" s="40"/>
      <c r="C145" s="213" t="s">
        <v>157</v>
      </c>
      <c r="D145" s="213" t="s">
        <v>123</v>
      </c>
      <c r="E145" s="214" t="s">
        <v>158</v>
      </c>
      <c r="F145" s="215" t="s">
        <v>159</v>
      </c>
      <c r="G145" s="216" t="s">
        <v>135</v>
      </c>
      <c r="H145" s="217">
        <v>328.566</v>
      </c>
      <c r="I145" s="218"/>
      <c r="J145" s="219">
        <f>ROUND(I145*H145,2)</f>
        <v>0</v>
      </c>
      <c r="K145" s="220"/>
      <c r="L145" s="45"/>
      <c r="M145" s="221" t="s">
        <v>1</v>
      </c>
      <c r="N145" s="222" t="s">
        <v>43</v>
      </c>
      <c r="O145" s="92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5" t="s">
        <v>127</v>
      </c>
      <c r="AT145" s="225" t="s">
        <v>123</v>
      </c>
      <c r="AU145" s="225" t="s">
        <v>85</v>
      </c>
      <c r="AY145" s="18" t="s">
        <v>121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8" t="s">
        <v>83</v>
      </c>
      <c r="BK145" s="226">
        <f>ROUND(I145*H145,2)</f>
        <v>0</v>
      </c>
      <c r="BL145" s="18" t="s">
        <v>127</v>
      </c>
      <c r="BM145" s="225" t="s">
        <v>160</v>
      </c>
    </row>
    <row r="146" spans="1:47" s="2" customFormat="1" ht="12">
      <c r="A146" s="39"/>
      <c r="B146" s="40"/>
      <c r="C146" s="41"/>
      <c r="D146" s="227" t="s">
        <v>129</v>
      </c>
      <c r="E146" s="41"/>
      <c r="F146" s="228" t="s">
        <v>161</v>
      </c>
      <c r="G146" s="41"/>
      <c r="H146" s="41"/>
      <c r="I146" s="229"/>
      <c r="J146" s="41"/>
      <c r="K146" s="41"/>
      <c r="L146" s="45"/>
      <c r="M146" s="230"/>
      <c r="N146" s="231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129</v>
      </c>
      <c r="AU146" s="18" t="s">
        <v>85</v>
      </c>
    </row>
    <row r="147" spans="1:51" s="15" customFormat="1" ht="12">
      <c r="A147" s="15"/>
      <c r="B147" s="254"/>
      <c r="C147" s="255"/>
      <c r="D147" s="227" t="s">
        <v>131</v>
      </c>
      <c r="E147" s="256" t="s">
        <v>1</v>
      </c>
      <c r="F147" s="257" t="s">
        <v>162</v>
      </c>
      <c r="G147" s="255"/>
      <c r="H147" s="256" t="s">
        <v>1</v>
      </c>
      <c r="I147" s="258"/>
      <c r="J147" s="255"/>
      <c r="K147" s="255"/>
      <c r="L147" s="259"/>
      <c r="M147" s="260"/>
      <c r="N147" s="261"/>
      <c r="O147" s="261"/>
      <c r="P147" s="261"/>
      <c r="Q147" s="261"/>
      <c r="R147" s="261"/>
      <c r="S147" s="261"/>
      <c r="T147" s="26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3" t="s">
        <v>131</v>
      </c>
      <c r="AU147" s="263" t="s">
        <v>85</v>
      </c>
      <c r="AV147" s="15" t="s">
        <v>83</v>
      </c>
      <c r="AW147" s="15" t="s">
        <v>33</v>
      </c>
      <c r="AX147" s="15" t="s">
        <v>78</v>
      </c>
      <c r="AY147" s="263" t="s">
        <v>121</v>
      </c>
    </row>
    <row r="148" spans="1:51" s="13" customFormat="1" ht="12">
      <c r="A148" s="13"/>
      <c r="B148" s="232"/>
      <c r="C148" s="233"/>
      <c r="D148" s="227" t="s">
        <v>131</v>
      </c>
      <c r="E148" s="234" t="s">
        <v>1</v>
      </c>
      <c r="F148" s="235" t="s">
        <v>163</v>
      </c>
      <c r="G148" s="233"/>
      <c r="H148" s="236">
        <v>89.87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131</v>
      </c>
      <c r="AU148" s="242" t="s">
        <v>85</v>
      </c>
      <c r="AV148" s="13" t="s">
        <v>85</v>
      </c>
      <c r="AW148" s="13" t="s">
        <v>33</v>
      </c>
      <c r="AX148" s="13" t="s">
        <v>78</v>
      </c>
      <c r="AY148" s="242" t="s">
        <v>121</v>
      </c>
    </row>
    <row r="149" spans="1:51" s="13" customFormat="1" ht="12">
      <c r="A149" s="13"/>
      <c r="B149" s="232"/>
      <c r="C149" s="233"/>
      <c r="D149" s="227" t="s">
        <v>131</v>
      </c>
      <c r="E149" s="234" t="s">
        <v>1</v>
      </c>
      <c r="F149" s="235" t="s">
        <v>164</v>
      </c>
      <c r="G149" s="233"/>
      <c r="H149" s="236">
        <v>1.696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131</v>
      </c>
      <c r="AU149" s="242" t="s">
        <v>85</v>
      </c>
      <c r="AV149" s="13" t="s">
        <v>85</v>
      </c>
      <c r="AW149" s="13" t="s">
        <v>33</v>
      </c>
      <c r="AX149" s="13" t="s">
        <v>78</v>
      </c>
      <c r="AY149" s="242" t="s">
        <v>121</v>
      </c>
    </row>
    <row r="150" spans="1:51" s="16" customFormat="1" ht="12">
      <c r="A150" s="16"/>
      <c r="B150" s="264"/>
      <c r="C150" s="265"/>
      <c r="D150" s="227" t="s">
        <v>131</v>
      </c>
      <c r="E150" s="266" t="s">
        <v>1</v>
      </c>
      <c r="F150" s="267" t="s">
        <v>165</v>
      </c>
      <c r="G150" s="265"/>
      <c r="H150" s="268">
        <v>91.566</v>
      </c>
      <c r="I150" s="269"/>
      <c r="J150" s="265"/>
      <c r="K150" s="265"/>
      <c r="L150" s="270"/>
      <c r="M150" s="271"/>
      <c r="N150" s="272"/>
      <c r="O150" s="272"/>
      <c r="P150" s="272"/>
      <c r="Q150" s="272"/>
      <c r="R150" s="272"/>
      <c r="S150" s="272"/>
      <c r="T150" s="273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74" t="s">
        <v>131</v>
      </c>
      <c r="AU150" s="274" t="s">
        <v>85</v>
      </c>
      <c r="AV150" s="16" t="s">
        <v>138</v>
      </c>
      <c r="AW150" s="16" t="s">
        <v>33</v>
      </c>
      <c r="AX150" s="16" t="s">
        <v>78</v>
      </c>
      <c r="AY150" s="274" t="s">
        <v>121</v>
      </c>
    </row>
    <row r="151" spans="1:51" s="15" customFormat="1" ht="12">
      <c r="A151" s="15"/>
      <c r="B151" s="254"/>
      <c r="C151" s="255"/>
      <c r="D151" s="227" t="s">
        <v>131</v>
      </c>
      <c r="E151" s="256" t="s">
        <v>1</v>
      </c>
      <c r="F151" s="257" t="s">
        <v>166</v>
      </c>
      <c r="G151" s="255"/>
      <c r="H151" s="256" t="s">
        <v>1</v>
      </c>
      <c r="I151" s="258"/>
      <c r="J151" s="255"/>
      <c r="K151" s="255"/>
      <c r="L151" s="259"/>
      <c r="M151" s="260"/>
      <c r="N151" s="261"/>
      <c r="O151" s="261"/>
      <c r="P151" s="261"/>
      <c r="Q151" s="261"/>
      <c r="R151" s="261"/>
      <c r="S151" s="261"/>
      <c r="T151" s="26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3" t="s">
        <v>131</v>
      </c>
      <c r="AU151" s="263" t="s">
        <v>85</v>
      </c>
      <c r="AV151" s="15" t="s">
        <v>83</v>
      </c>
      <c r="AW151" s="15" t="s">
        <v>33</v>
      </c>
      <c r="AX151" s="15" t="s">
        <v>78</v>
      </c>
      <c r="AY151" s="263" t="s">
        <v>121</v>
      </c>
    </row>
    <row r="152" spans="1:51" s="13" customFormat="1" ht="12">
      <c r="A152" s="13"/>
      <c r="B152" s="232"/>
      <c r="C152" s="233"/>
      <c r="D152" s="227" t="s">
        <v>131</v>
      </c>
      <c r="E152" s="234" t="s">
        <v>1</v>
      </c>
      <c r="F152" s="235" t="s">
        <v>167</v>
      </c>
      <c r="G152" s="233"/>
      <c r="H152" s="236">
        <v>50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131</v>
      </c>
      <c r="AU152" s="242" t="s">
        <v>85</v>
      </c>
      <c r="AV152" s="13" t="s">
        <v>85</v>
      </c>
      <c r="AW152" s="13" t="s">
        <v>33</v>
      </c>
      <c r="AX152" s="13" t="s">
        <v>78</v>
      </c>
      <c r="AY152" s="242" t="s">
        <v>121</v>
      </c>
    </row>
    <row r="153" spans="1:51" s="13" customFormat="1" ht="12">
      <c r="A153" s="13"/>
      <c r="B153" s="232"/>
      <c r="C153" s="233"/>
      <c r="D153" s="227" t="s">
        <v>131</v>
      </c>
      <c r="E153" s="234" t="s">
        <v>1</v>
      </c>
      <c r="F153" s="235" t="s">
        <v>168</v>
      </c>
      <c r="G153" s="233"/>
      <c r="H153" s="236">
        <v>187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131</v>
      </c>
      <c r="AU153" s="242" t="s">
        <v>85</v>
      </c>
      <c r="AV153" s="13" t="s">
        <v>85</v>
      </c>
      <c r="AW153" s="13" t="s">
        <v>33</v>
      </c>
      <c r="AX153" s="13" t="s">
        <v>78</v>
      </c>
      <c r="AY153" s="242" t="s">
        <v>121</v>
      </c>
    </row>
    <row r="154" spans="1:51" s="16" customFormat="1" ht="12">
      <c r="A154" s="16"/>
      <c r="B154" s="264"/>
      <c r="C154" s="265"/>
      <c r="D154" s="227" t="s">
        <v>131</v>
      </c>
      <c r="E154" s="266" t="s">
        <v>1</v>
      </c>
      <c r="F154" s="267" t="s">
        <v>165</v>
      </c>
      <c r="G154" s="265"/>
      <c r="H154" s="268">
        <v>237</v>
      </c>
      <c r="I154" s="269"/>
      <c r="J154" s="265"/>
      <c r="K154" s="265"/>
      <c r="L154" s="270"/>
      <c r="M154" s="271"/>
      <c r="N154" s="272"/>
      <c r="O154" s="272"/>
      <c r="P154" s="272"/>
      <c r="Q154" s="272"/>
      <c r="R154" s="272"/>
      <c r="S154" s="272"/>
      <c r="T154" s="273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74" t="s">
        <v>131</v>
      </c>
      <c r="AU154" s="274" t="s">
        <v>85</v>
      </c>
      <c r="AV154" s="16" t="s">
        <v>138</v>
      </c>
      <c r="AW154" s="16" t="s">
        <v>33</v>
      </c>
      <c r="AX154" s="16" t="s">
        <v>78</v>
      </c>
      <c r="AY154" s="274" t="s">
        <v>121</v>
      </c>
    </row>
    <row r="155" spans="1:51" s="14" customFormat="1" ht="12">
      <c r="A155" s="14"/>
      <c r="B155" s="243"/>
      <c r="C155" s="244"/>
      <c r="D155" s="227" t="s">
        <v>131</v>
      </c>
      <c r="E155" s="245" t="s">
        <v>1</v>
      </c>
      <c r="F155" s="246" t="s">
        <v>145</v>
      </c>
      <c r="G155" s="244"/>
      <c r="H155" s="247">
        <v>328.56600000000003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131</v>
      </c>
      <c r="AU155" s="253" t="s">
        <v>85</v>
      </c>
      <c r="AV155" s="14" t="s">
        <v>127</v>
      </c>
      <c r="AW155" s="14" t="s">
        <v>33</v>
      </c>
      <c r="AX155" s="14" t="s">
        <v>83</v>
      </c>
      <c r="AY155" s="253" t="s">
        <v>121</v>
      </c>
    </row>
    <row r="156" spans="1:65" s="2" customFormat="1" ht="66.75" customHeight="1">
      <c r="A156" s="39"/>
      <c r="B156" s="40"/>
      <c r="C156" s="213" t="s">
        <v>169</v>
      </c>
      <c r="D156" s="213" t="s">
        <v>123</v>
      </c>
      <c r="E156" s="214" t="s">
        <v>170</v>
      </c>
      <c r="F156" s="215" t="s">
        <v>171</v>
      </c>
      <c r="G156" s="216" t="s">
        <v>135</v>
      </c>
      <c r="H156" s="217">
        <v>3285.66</v>
      </c>
      <c r="I156" s="218"/>
      <c r="J156" s="219">
        <f>ROUND(I156*H156,2)</f>
        <v>0</v>
      </c>
      <c r="K156" s="220"/>
      <c r="L156" s="45"/>
      <c r="M156" s="221" t="s">
        <v>1</v>
      </c>
      <c r="N156" s="222" t="s">
        <v>43</v>
      </c>
      <c r="O156" s="92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127</v>
      </c>
      <c r="AT156" s="225" t="s">
        <v>123</v>
      </c>
      <c r="AU156" s="225" t="s">
        <v>85</v>
      </c>
      <c r="AY156" s="18" t="s">
        <v>121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83</v>
      </c>
      <c r="BK156" s="226">
        <f>ROUND(I156*H156,2)</f>
        <v>0</v>
      </c>
      <c r="BL156" s="18" t="s">
        <v>127</v>
      </c>
      <c r="BM156" s="225" t="s">
        <v>172</v>
      </c>
    </row>
    <row r="157" spans="1:47" s="2" customFormat="1" ht="12">
      <c r="A157" s="39"/>
      <c r="B157" s="40"/>
      <c r="C157" s="41"/>
      <c r="D157" s="227" t="s">
        <v>129</v>
      </c>
      <c r="E157" s="41"/>
      <c r="F157" s="228" t="s">
        <v>161</v>
      </c>
      <c r="G157" s="41"/>
      <c r="H157" s="41"/>
      <c r="I157" s="229"/>
      <c r="J157" s="41"/>
      <c r="K157" s="41"/>
      <c r="L157" s="45"/>
      <c r="M157" s="230"/>
      <c r="N157" s="231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129</v>
      </c>
      <c r="AU157" s="18" t="s">
        <v>85</v>
      </c>
    </row>
    <row r="158" spans="1:51" s="13" customFormat="1" ht="12">
      <c r="A158" s="13"/>
      <c r="B158" s="232"/>
      <c r="C158" s="233"/>
      <c r="D158" s="227" t="s">
        <v>131</v>
      </c>
      <c r="E158" s="233"/>
      <c r="F158" s="235" t="s">
        <v>173</v>
      </c>
      <c r="G158" s="233"/>
      <c r="H158" s="236">
        <v>3285.66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131</v>
      </c>
      <c r="AU158" s="242" t="s">
        <v>85</v>
      </c>
      <c r="AV158" s="13" t="s">
        <v>85</v>
      </c>
      <c r="AW158" s="13" t="s">
        <v>4</v>
      </c>
      <c r="AX158" s="13" t="s">
        <v>83</v>
      </c>
      <c r="AY158" s="242" t="s">
        <v>121</v>
      </c>
    </row>
    <row r="159" spans="1:65" s="2" customFormat="1" ht="33" customHeight="1">
      <c r="A159" s="39"/>
      <c r="B159" s="40"/>
      <c r="C159" s="213" t="s">
        <v>174</v>
      </c>
      <c r="D159" s="213" t="s">
        <v>123</v>
      </c>
      <c r="E159" s="214" t="s">
        <v>175</v>
      </c>
      <c r="F159" s="215" t="s">
        <v>176</v>
      </c>
      <c r="G159" s="216" t="s">
        <v>126</v>
      </c>
      <c r="H159" s="217">
        <v>30</v>
      </c>
      <c r="I159" s="218"/>
      <c r="J159" s="219">
        <f>ROUND(I159*H159,2)</f>
        <v>0</v>
      </c>
      <c r="K159" s="220"/>
      <c r="L159" s="45"/>
      <c r="M159" s="221" t="s">
        <v>1</v>
      </c>
      <c r="N159" s="222" t="s">
        <v>43</v>
      </c>
      <c r="O159" s="92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5" t="s">
        <v>127</v>
      </c>
      <c r="AT159" s="225" t="s">
        <v>123</v>
      </c>
      <c r="AU159" s="225" t="s">
        <v>85</v>
      </c>
      <c r="AY159" s="18" t="s">
        <v>121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8" t="s">
        <v>83</v>
      </c>
      <c r="BK159" s="226">
        <f>ROUND(I159*H159,2)</f>
        <v>0</v>
      </c>
      <c r="BL159" s="18" t="s">
        <v>127</v>
      </c>
      <c r="BM159" s="225" t="s">
        <v>177</v>
      </c>
    </row>
    <row r="160" spans="1:51" s="13" customFormat="1" ht="12">
      <c r="A160" s="13"/>
      <c r="B160" s="232"/>
      <c r="C160" s="233"/>
      <c r="D160" s="227" t="s">
        <v>131</v>
      </c>
      <c r="E160" s="234" t="s">
        <v>1</v>
      </c>
      <c r="F160" s="235" t="s">
        <v>178</v>
      </c>
      <c r="G160" s="233"/>
      <c r="H160" s="236">
        <v>30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131</v>
      </c>
      <c r="AU160" s="242" t="s">
        <v>85</v>
      </c>
      <c r="AV160" s="13" t="s">
        <v>85</v>
      </c>
      <c r="AW160" s="13" t="s">
        <v>33</v>
      </c>
      <c r="AX160" s="13" t="s">
        <v>83</v>
      </c>
      <c r="AY160" s="242" t="s">
        <v>121</v>
      </c>
    </row>
    <row r="161" spans="1:65" s="2" customFormat="1" ht="55.5" customHeight="1">
      <c r="A161" s="39"/>
      <c r="B161" s="40"/>
      <c r="C161" s="213" t="s">
        <v>179</v>
      </c>
      <c r="D161" s="213" t="s">
        <v>123</v>
      </c>
      <c r="E161" s="214" t="s">
        <v>180</v>
      </c>
      <c r="F161" s="215" t="s">
        <v>181</v>
      </c>
      <c r="G161" s="216" t="s">
        <v>135</v>
      </c>
      <c r="H161" s="217">
        <v>50</v>
      </c>
      <c r="I161" s="218"/>
      <c r="J161" s="219">
        <f>ROUND(I161*H161,2)</f>
        <v>0</v>
      </c>
      <c r="K161" s="220"/>
      <c r="L161" s="45"/>
      <c r="M161" s="221" t="s">
        <v>1</v>
      </c>
      <c r="N161" s="222" t="s">
        <v>43</v>
      </c>
      <c r="O161" s="92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5" t="s">
        <v>127</v>
      </c>
      <c r="AT161" s="225" t="s">
        <v>123</v>
      </c>
      <c r="AU161" s="225" t="s">
        <v>85</v>
      </c>
      <c r="AY161" s="18" t="s">
        <v>121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8" t="s">
        <v>83</v>
      </c>
      <c r="BK161" s="226">
        <f>ROUND(I161*H161,2)</f>
        <v>0</v>
      </c>
      <c r="BL161" s="18" t="s">
        <v>127</v>
      </c>
      <c r="BM161" s="225" t="s">
        <v>182</v>
      </c>
    </row>
    <row r="162" spans="1:51" s="13" customFormat="1" ht="12">
      <c r="A162" s="13"/>
      <c r="B162" s="232"/>
      <c r="C162" s="233"/>
      <c r="D162" s="227" t="s">
        <v>131</v>
      </c>
      <c r="E162" s="234" t="s">
        <v>1</v>
      </c>
      <c r="F162" s="235" t="s">
        <v>183</v>
      </c>
      <c r="G162" s="233"/>
      <c r="H162" s="236">
        <v>50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131</v>
      </c>
      <c r="AU162" s="242" t="s">
        <v>85</v>
      </c>
      <c r="AV162" s="13" t="s">
        <v>85</v>
      </c>
      <c r="AW162" s="13" t="s">
        <v>33</v>
      </c>
      <c r="AX162" s="13" t="s">
        <v>83</v>
      </c>
      <c r="AY162" s="242" t="s">
        <v>121</v>
      </c>
    </row>
    <row r="163" spans="1:65" s="2" customFormat="1" ht="44.25" customHeight="1">
      <c r="A163" s="39"/>
      <c r="B163" s="40"/>
      <c r="C163" s="213" t="s">
        <v>184</v>
      </c>
      <c r="D163" s="213" t="s">
        <v>123</v>
      </c>
      <c r="E163" s="214" t="s">
        <v>185</v>
      </c>
      <c r="F163" s="215" t="s">
        <v>186</v>
      </c>
      <c r="G163" s="216" t="s">
        <v>135</v>
      </c>
      <c r="H163" s="217">
        <v>187</v>
      </c>
      <c r="I163" s="218"/>
      <c r="J163" s="219">
        <f>ROUND(I163*H163,2)</f>
        <v>0</v>
      </c>
      <c r="K163" s="220"/>
      <c r="L163" s="45"/>
      <c r="M163" s="221" t="s">
        <v>1</v>
      </c>
      <c r="N163" s="222" t="s">
        <v>43</v>
      </c>
      <c r="O163" s="92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5" t="s">
        <v>127</v>
      </c>
      <c r="AT163" s="225" t="s">
        <v>123</v>
      </c>
      <c r="AU163" s="225" t="s">
        <v>85</v>
      </c>
      <c r="AY163" s="18" t="s">
        <v>121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8" t="s">
        <v>83</v>
      </c>
      <c r="BK163" s="226">
        <f>ROUND(I163*H163,2)</f>
        <v>0</v>
      </c>
      <c r="BL163" s="18" t="s">
        <v>127</v>
      </c>
      <c r="BM163" s="225" t="s">
        <v>187</v>
      </c>
    </row>
    <row r="164" spans="1:47" s="2" customFormat="1" ht="12">
      <c r="A164" s="39"/>
      <c r="B164" s="40"/>
      <c r="C164" s="41"/>
      <c r="D164" s="227" t="s">
        <v>129</v>
      </c>
      <c r="E164" s="41"/>
      <c r="F164" s="228" t="s">
        <v>188</v>
      </c>
      <c r="G164" s="41"/>
      <c r="H164" s="41"/>
      <c r="I164" s="229"/>
      <c r="J164" s="41"/>
      <c r="K164" s="41"/>
      <c r="L164" s="45"/>
      <c r="M164" s="230"/>
      <c r="N164" s="231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129</v>
      </c>
      <c r="AU164" s="18" t="s">
        <v>85</v>
      </c>
    </row>
    <row r="165" spans="1:51" s="13" customFormat="1" ht="12">
      <c r="A165" s="13"/>
      <c r="B165" s="232"/>
      <c r="C165" s="233"/>
      <c r="D165" s="227" t="s">
        <v>131</v>
      </c>
      <c r="E165" s="234" t="s">
        <v>1</v>
      </c>
      <c r="F165" s="235" t="s">
        <v>189</v>
      </c>
      <c r="G165" s="233"/>
      <c r="H165" s="236">
        <v>187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131</v>
      </c>
      <c r="AU165" s="242" t="s">
        <v>85</v>
      </c>
      <c r="AV165" s="13" t="s">
        <v>85</v>
      </c>
      <c r="AW165" s="13" t="s">
        <v>33</v>
      </c>
      <c r="AX165" s="13" t="s">
        <v>83</v>
      </c>
      <c r="AY165" s="242" t="s">
        <v>121</v>
      </c>
    </row>
    <row r="166" spans="1:65" s="2" customFormat="1" ht="37.8" customHeight="1">
      <c r="A166" s="39"/>
      <c r="B166" s="40"/>
      <c r="C166" s="213" t="s">
        <v>190</v>
      </c>
      <c r="D166" s="213" t="s">
        <v>123</v>
      </c>
      <c r="E166" s="214" t="s">
        <v>191</v>
      </c>
      <c r="F166" s="215" t="s">
        <v>192</v>
      </c>
      <c r="G166" s="216" t="s">
        <v>126</v>
      </c>
      <c r="H166" s="217">
        <v>338</v>
      </c>
      <c r="I166" s="218"/>
      <c r="J166" s="219">
        <f>ROUND(I166*H166,2)</f>
        <v>0</v>
      </c>
      <c r="K166" s="220"/>
      <c r="L166" s="45"/>
      <c r="M166" s="221" t="s">
        <v>1</v>
      </c>
      <c r="N166" s="222" t="s">
        <v>43</v>
      </c>
      <c r="O166" s="92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5" t="s">
        <v>127</v>
      </c>
      <c r="AT166" s="225" t="s">
        <v>123</v>
      </c>
      <c r="AU166" s="225" t="s">
        <v>85</v>
      </c>
      <c r="AY166" s="18" t="s">
        <v>121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8" t="s">
        <v>83</v>
      </c>
      <c r="BK166" s="226">
        <f>ROUND(I166*H166,2)</f>
        <v>0</v>
      </c>
      <c r="BL166" s="18" t="s">
        <v>127</v>
      </c>
      <c r="BM166" s="225" t="s">
        <v>193</v>
      </c>
    </row>
    <row r="167" spans="1:65" s="2" customFormat="1" ht="16.5" customHeight="1">
      <c r="A167" s="39"/>
      <c r="B167" s="40"/>
      <c r="C167" s="275" t="s">
        <v>194</v>
      </c>
      <c r="D167" s="275" t="s">
        <v>195</v>
      </c>
      <c r="E167" s="276" t="s">
        <v>196</v>
      </c>
      <c r="F167" s="277" t="s">
        <v>197</v>
      </c>
      <c r="G167" s="278" t="s">
        <v>198</v>
      </c>
      <c r="H167" s="279">
        <v>6.76</v>
      </c>
      <c r="I167" s="280"/>
      <c r="J167" s="281">
        <f>ROUND(I167*H167,2)</f>
        <v>0</v>
      </c>
      <c r="K167" s="282"/>
      <c r="L167" s="283"/>
      <c r="M167" s="284" t="s">
        <v>1</v>
      </c>
      <c r="N167" s="285" t="s">
        <v>43</v>
      </c>
      <c r="O167" s="92"/>
      <c r="P167" s="223">
        <f>O167*H167</f>
        <v>0</v>
      </c>
      <c r="Q167" s="223">
        <v>0.001</v>
      </c>
      <c r="R167" s="223">
        <f>Q167*H167</f>
        <v>0.0067599999999999995</v>
      </c>
      <c r="S167" s="223">
        <v>0</v>
      </c>
      <c r="T167" s="22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5" t="s">
        <v>174</v>
      </c>
      <c r="AT167" s="225" t="s">
        <v>195</v>
      </c>
      <c r="AU167" s="225" t="s">
        <v>85</v>
      </c>
      <c r="AY167" s="18" t="s">
        <v>121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8" t="s">
        <v>83</v>
      </c>
      <c r="BK167" s="226">
        <f>ROUND(I167*H167,2)</f>
        <v>0</v>
      </c>
      <c r="BL167" s="18" t="s">
        <v>127</v>
      </c>
      <c r="BM167" s="225" t="s">
        <v>199</v>
      </c>
    </row>
    <row r="168" spans="1:51" s="13" customFormat="1" ht="12">
      <c r="A168" s="13"/>
      <c r="B168" s="232"/>
      <c r="C168" s="233"/>
      <c r="D168" s="227" t="s">
        <v>131</v>
      </c>
      <c r="E168" s="233"/>
      <c r="F168" s="235" t="s">
        <v>200</v>
      </c>
      <c r="G168" s="233"/>
      <c r="H168" s="236">
        <v>6.76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131</v>
      </c>
      <c r="AU168" s="242" t="s">
        <v>85</v>
      </c>
      <c r="AV168" s="13" t="s">
        <v>85</v>
      </c>
      <c r="AW168" s="13" t="s">
        <v>4</v>
      </c>
      <c r="AX168" s="13" t="s">
        <v>83</v>
      </c>
      <c r="AY168" s="242" t="s">
        <v>121</v>
      </c>
    </row>
    <row r="169" spans="1:65" s="2" customFormat="1" ht="33" customHeight="1">
      <c r="A169" s="39"/>
      <c r="B169" s="40"/>
      <c r="C169" s="213" t="s">
        <v>201</v>
      </c>
      <c r="D169" s="213" t="s">
        <v>123</v>
      </c>
      <c r="E169" s="214" t="s">
        <v>202</v>
      </c>
      <c r="F169" s="215" t="s">
        <v>203</v>
      </c>
      <c r="G169" s="216" t="s">
        <v>126</v>
      </c>
      <c r="H169" s="217">
        <v>27.3</v>
      </c>
      <c r="I169" s="218"/>
      <c r="J169" s="219">
        <f>ROUND(I169*H169,2)</f>
        <v>0</v>
      </c>
      <c r="K169" s="220"/>
      <c r="L169" s="45"/>
      <c r="M169" s="221" t="s">
        <v>1</v>
      </c>
      <c r="N169" s="222" t="s">
        <v>43</v>
      </c>
      <c r="O169" s="92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5" t="s">
        <v>127</v>
      </c>
      <c r="AT169" s="225" t="s">
        <v>123</v>
      </c>
      <c r="AU169" s="225" t="s">
        <v>85</v>
      </c>
      <c r="AY169" s="18" t="s">
        <v>121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8" t="s">
        <v>83</v>
      </c>
      <c r="BK169" s="226">
        <f>ROUND(I169*H169,2)</f>
        <v>0</v>
      </c>
      <c r="BL169" s="18" t="s">
        <v>127</v>
      </c>
      <c r="BM169" s="225" t="s">
        <v>204</v>
      </c>
    </row>
    <row r="170" spans="1:51" s="13" customFormat="1" ht="12">
      <c r="A170" s="13"/>
      <c r="B170" s="232"/>
      <c r="C170" s="233"/>
      <c r="D170" s="227" t="s">
        <v>131</v>
      </c>
      <c r="E170" s="234" t="s">
        <v>1</v>
      </c>
      <c r="F170" s="235" t="s">
        <v>205</v>
      </c>
      <c r="G170" s="233"/>
      <c r="H170" s="236">
        <v>27.3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131</v>
      </c>
      <c r="AU170" s="242" t="s">
        <v>85</v>
      </c>
      <c r="AV170" s="13" t="s">
        <v>85</v>
      </c>
      <c r="AW170" s="13" t="s">
        <v>33</v>
      </c>
      <c r="AX170" s="13" t="s">
        <v>83</v>
      </c>
      <c r="AY170" s="242" t="s">
        <v>121</v>
      </c>
    </row>
    <row r="171" spans="1:65" s="2" customFormat="1" ht="24.15" customHeight="1">
      <c r="A171" s="39"/>
      <c r="B171" s="40"/>
      <c r="C171" s="213" t="s">
        <v>206</v>
      </c>
      <c r="D171" s="213" t="s">
        <v>123</v>
      </c>
      <c r="E171" s="214" t="s">
        <v>207</v>
      </c>
      <c r="F171" s="215" t="s">
        <v>208</v>
      </c>
      <c r="G171" s="216" t="s">
        <v>126</v>
      </c>
      <c r="H171" s="217">
        <v>338</v>
      </c>
      <c r="I171" s="218"/>
      <c r="J171" s="219">
        <f>ROUND(I171*H171,2)</f>
        <v>0</v>
      </c>
      <c r="K171" s="220"/>
      <c r="L171" s="45"/>
      <c r="M171" s="221" t="s">
        <v>1</v>
      </c>
      <c r="N171" s="222" t="s">
        <v>43</v>
      </c>
      <c r="O171" s="92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127</v>
      </c>
      <c r="AT171" s="225" t="s">
        <v>123</v>
      </c>
      <c r="AU171" s="225" t="s">
        <v>85</v>
      </c>
      <c r="AY171" s="18" t="s">
        <v>121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8" t="s">
        <v>83</v>
      </c>
      <c r="BK171" s="226">
        <f>ROUND(I171*H171,2)</f>
        <v>0</v>
      </c>
      <c r="BL171" s="18" t="s">
        <v>127</v>
      </c>
      <c r="BM171" s="225" t="s">
        <v>209</v>
      </c>
    </row>
    <row r="172" spans="1:47" s="2" customFormat="1" ht="12">
      <c r="A172" s="39"/>
      <c r="B172" s="40"/>
      <c r="C172" s="41"/>
      <c r="D172" s="227" t="s">
        <v>129</v>
      </c>
      <c r="E172" s="41"/>
      <c r="F172" s="228" t="s">
        <v>210</v>
      </c>
      <c r="G172" s="41"/>
      <c r="H172" s="41"/>
      <c r="I172" s="229"/>
      <c r="J172" s="41"/>
      <c r="K172" s="41"/>
      <c r="L172" s="45"/>
      <c r="M172" s="230"/>
      <c r="N172" s="231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129</v>
      </c>
      <c r="AU172" s="18" t="s">
        <v>85</v>
      </c>
    </row>
    <row r="173" spans="1:65" s="2" customFormat="1" ht="16.5" customHeight="1">
      <c r="A173" s="39"/>
      <c r="B173" s="40"/>
      <c r="C173" s="275" t="s">
        <v>8</v>
      </c>
      <c r="D173" s="275" t="s">
        <v>195</v>
      </c>
      <c r="E173" s="276" t="s">
        <v>211</v>
      </c>
      <c r="F173" s="277" t="s">
        <v>212</v>
      </c>
      <c r="G173" s="278" t="s">
        <v>126</v>
      </c>
      <c r="H173" s="279">
        <v>371.8</v>
      </c>
      <c r="I173" s="280"/>
      <c r="J173" s="281">
        <f>ROUND(I173*H173,2)</f>
        <v>0</v>
      </c>
      <c r="K173" s="282"/>
      <c r="L173" s="283"/>
      <c r="M173" s="284" t="s">
        <v>1</v>
      </c>
      <c r="N173" s="285" t="s">
        <v>43</v>
      </c>
      <c r="O173" s="92"/>
      <c r="P173" s="223">
        <f>O173*H173</f>
        <v>0</v>
      </c>
      <c r="Q173" s="223">
        <v>0.00032</v>
      </c>
      <c r="R173" s="223">
        <f>Q173*H173</f>
        <v>0.11897600000000001</v>
      </c>
      <c r="S173" s="223">
        <v>0</v>
      </c>
      <c r="T173" s="22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174</v>
      </c>
      <c r="AT173" s="225" t="s">
        <v>195</v>
      </c>
      <c r="AU173" s="225" t="s">
        <v>85</v>
      </c>
      <c r="AY173" s="18" t="s">
        <v>121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8" t="s">
        <v>83</v>
      </c>
      <c r="BK173" s="226">
        <f>ROUND(I173*H173,2)</f>
        <v>0</v>
      </c>
      <c r="BL173" s="18" t="s">
        <v>127</v>
      </c>
      <c r="BM173" s="225" t="s">
        <v>213</v>
      </c>
    </row>
    <row r="174" spans="1:51" s="13" customFormat="1" ht="12">
      <c r="A174" s="13"/>
      <c r="B174" s="232"/>
      <c r="C174" s="233"/>
      <c r="D174" s="227" t="s">
        <v>131</v>
      </c>
      <c r="E174" s="233"/>
      <c r="F174" s="235" t="s">
        <v>214</v>
      </c>
      <c r="G174" s="233"/>
      <c r="H174" s="236">
        <v>371.8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131</v>
      </c>
      <c r="AU174" s="242" t="s">
        <v>85</v>
      </c>
      <c r="AV174" s="13" t="s">
        <v>85</v>
      </c>
      <c r="AW174" s="13" t="s">
        <v>4</v>
      </c>
      <c r="AX174" s="13" t="s">
        <v>83</v>
      </c>
      <c r="AY174" s="242" t="s">
        <v>121</v>
      </c>
    </row>
    <row r="175" spans="1:65" s="2" customFormat="1" ht="37.8" customHeight="1">
      <c r="A175" s="39"/>
      <c r="B175" s="40"/>
      <c r="C175" s="213" t="s">
        <v>215</v>
      </c>
      <c r="D175" s="213" t="s">
        <v>123</v>
      </c>
      <c r="E175" s="214" t="s">
        <v>216</v>
      </c>
      <c r="F175" s="215" t="s">
        <v>217</v>
      </c>
      <c r="G175" s="216" t="s">
        <v>126</v>
      </c>
      <c r="H175" s="217">
        <v>338</v>
      </c>
      <c r="I175" s="218"/>
      <c r="J175" s="219">
        <f>ROUND(I175*H175,2)</f>
        <v>0</v>
      </c>
      <c r="K175" s="220"/>
      <c r="L175" s="45"/>
      <c r="M175" s="221" t="s">
        <v>1</v>
      </c>
      <c r="N175" s="222" t="s">
        <v>43</v>
      </c>
      <c r="O175" s="92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5" t="s">
        <v>127</v>
      </c>
      <c r="AT175" s="225" t="s">
        <v>123</v>
      </c>
      <c r="AU175" s="225" t="s">
        <v>85</v>
      </c>
      <c r="AY175" s="18" t="s">
        <v>121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8" t="s">
        <v>83</v>
      </c>
      <c r="BK175" s="226">
        <f>ROUND(I175*H175,2)</f>
        <v>0</v>
      </c>
      <c r="BL175" s="18" t="s">
        <v>127</v>
      </c>
      <c r="BM175" s="225" t="s">
        <v>218</v>
      </c>
    </row>
    <row r="176" spans="1:47" s="2" customFormat="1" ht="12">
      <c r="A176" s="39"/>
      <c r="B176" s="40"/>
      <c r="C176" s="41"/>
      <c r="D176" s="227" t="s">
        <v>129</v>
      </c>
      <c r="E176" s="41"/>
      <c r="F176" s="228" t="s">
        <v>219</v>
      </c>
      <c r="G176" s="41"/>
      <c r="H176" s="41"/>
      <c r="I176" s="229"/>
      <c r="J176" s="41"/>
      <c r="K176" s="41"/>
      <c r="L176" s="45"/>
      <c r="M176" s="230"/>
      <c r="N176" s="231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129</v>
      </c>
      <c r="AU176" s="18" t="s">
        <v>85</v>
      </c>
    </row>
    <row r="177" spans="1:65" s="2" customFormat="1" ht="21.75" customHeight="1">
      <c r="A177" s="39"/>
      <c r="B177" s="40"/>
      <c r="C177" s="213" t="s">
        <v>220</v>
      </c>
      <c r="D177" s="213" t="s">
        <v>123</v>
      </c>
      <c r="E177" s="214" t="s">
        <v>221</v>
      </c>
      <c r="F177" s="215" t="s">
        <v>222</v>
      </c>
      <c r="G177" s="216" t="s">
        <v>135</v>
      </c>
      <c r="H177" s="217">
        <v>3.38</v>
      </c>
      <c r="I177" s="218"/>
      <c r="J177" s="219">
        <f>ROUND(I177*H177,2)</f>
        <v>0</v>
      </c>
      <c r="K177" s="220"/>
      <c r="L177" s="45"/>
      <c r="M177" s="221" t="s">
        <v>1</v>
      </c>
      <c r="N177" s="222" t="s">
        <v>43</v>
      </c>
      <c r="O177" s="92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5" t="s">
        <v>127</v>
      </c>
      <c r="AT177" s="225" t="s">
        <v>123</v>
      </c>
      <c r="AU177" s="225" t="s">
        <v>85</v>
      </c>
      <c r="AY177" s="18" t="s">
        <v>121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8" t="s">
        <v>83</v>
      </c>
      <c r="BK177" s="226">
        <f>ROUND(I177*H177,2)</f>
        <v>0</v>
      </c>
      <c r="BL177" s="18" t="s">
        <v>127</v>
      </c>
      <c r="BM177" s="225" t="s">
        <v>223</v>
      </c>
    </row>
    <row r="178" spans="1:47" s="2" customFormat="1" ht="12">
      <c r="A178" s="39"/>
      <c r="B178" s="40"/>
      <c r="C178" s="41"/>
      <c r="D178" s="227" t="s">
        <v>129</v>
      </c>
      <c r="E178" s="41"/>
      <c r="F178" s="228" t="s">
        <v>224</v>
      </c>
      <c r="G178" s="41"/>
      <c r="H178" s="41"/>
      <c r="I178" s="229"/>
      <c r="J178" s="41"/>
      <c r="K178" s="41"/>
      <c r="L178" s="45"/>
      <c r="M178" s="230"/>
      <c r="N178" s="231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129</v>
      </c>
      <c r="AU178" s="18" t="s">
        <v>85</v>
      </c>
    </row>
    <row r="179" spans="1:51" s="13" customFormat="1" ht="12">
      <c r="A179" s="13"/>
      <c r="B179" s="232"/>
      <c r="C179" s="233"/>
      <c r="D179" s="227" t="s">
        <v>131</v>
      </c>
      <c r="E179" s="233"/>
      <c r="F179" s="235" t="s">
        <v>225</v>
      </c>
      <c r="G179" s="233"/>
      <c r="H179" s="236">
        <v>3.38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131</v>
      </c>
      <c r="AU179" s="242" t="s">
        <v>85</v>
      </c>
      <c r="AV179" s="13" t="s">
        <v>85</v>
      </c>
      <c r="AW179" s="13" t="s">
        <v>4</v>
      </c>
      <c r="AX179" s="13" t="s">
        <v>83</v>
      </c>
      <c r="AY179" s="242" t="s">
        <v>121</v>
      </c>
    </row>
    <row r="180" spans="1:63" s="12" customFormat="1" ht="22.8" customHeight="1">
      <c r="A180" s="12"/>
      <c r="B180" s="197"/>
      <c r="C180" s="198"/>
      <c r="D180" s="199" t="s">
        <v>77</v>
      </c>
      <c r="E180" s="211" t="s">
        <v>85</v>
      </c>
      <c r="F180" s="211" t="s">
        <v>226</v>
      </c>
      <c r="G180" s="198"/>
      <c r="H180" s="198"/>
      <c r="I180" s="201"/>
      <c r="J180" s="212">
        <f>BK180</f>
        <v>0</v>
      </c>
      <c r="K180" s="198"/>
      <c r="L180" s="203"/>
      <c r="M180" s="204"/>
      <c r="N180" s="205"/>
      <c r="O180" s="205"/>
      <c r="P180" s="206">
        <f>SUM(P181:P224)</f>
        <v>0</v>
      </c>
      <c r="Q180" s="205"/>
      <c r="R180" s="206">
        <f>SUM(R181:R224)</f>
        <v>23.70379532</v>
      </c>
      <c r="S180" s="205"/>
      <c r="T180" s="207">
        <f>SUM(T181:T224)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8" t="s">
        <v>83</v>
      </c>
      <c r="AT180" s="209" t="s">
        <v>77</v>
      </c>
      <c r="AU180" s="209" t="s">
        <v>83</v>
      </c>
      <c r="AY180" s="208" t="s">
        <v>121</v>
      </c>
      <c r="BK180" s="210">
        <f>SUM(BK181:BK224)</f>
        <v>0</v>
      </c>
    </row>
    <row r="181" spans="1:65" s="2" customFormat="1" ht="24.15" customHeight="1">
      <c r="A181" s="39"/>
      <c r="B181" s="40"/>
      <c r="C181" s="213" t="s">
        <v>227</v>
      </c>
      <c r="D181" s="213" t="s">
        <v>123</v>
      </c>
      <c r="E181" s="214" t="s">
        <v>228</v>
      </c>
      <c r="F181" s="215" t="s">
        <v>229</v>
      </c>
      <c r="G181" s="216" t="s">
        <v>230</v>
      </c>
      <c r="H181" s="217">
        <v>18.9</v>
      </c>
      <c r="I181" s="218"/>
      <c r="J181" s="219">
        <f>ROUND(I181*H181,2)</f>
        <v>0</v>
      </c>
      <c r="K181" s="220"/>
      <c r="L181" s="45"/>
      <c r="M181" s="221" t="s">
        <v>1</v>
      </c>
      <c r="N181" s="222" t="s">
        <v>43</v>
      </c>
      <c r="O181" s="92"/>
      <c r="P181" s="223">
        <f>O181*H181</f>
        <v>0</v>
      </c>
      <c r="Q181" s="223">
        <v>0.00142</v>
      </c>
      <c r="R181" s="223">
        <f>Q181*H181</f>
        <v>0.026837999999999997</v>
      </c>
      <c r="S181" s="223">
        <v>0</v>
      </c>
      <c r="T181" s="22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5" t="s">
        <v>127</v>
      </c>
      <c r="AT181" s="225" t="s">
        <v>123</v>
      </c>
      <c r="AU181" s="225" t="s">
        <v>85</v>
      </c>
      <c r="AY181" s="18" t="s">
        <v>121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8" t="s">
        <v>83</v>
      </c>
      <c r="BK181" s="226">
        <f>ROUND(I181*H181,2)</f>
        <v>0</v>
      </c>
      <c r="BL181" s="18" t="s">
        <v>127</v>
      </c>
      <c r="BM181" s="225" t="s">
        <v>231</v>
      </c>
    </row>
    <row r="182" spans="1:51" s="15" customFormat="1" ht="12">
      <c r="A182" s="15"/>
      <c r="B182" s="254"/>
      <c r="C182" s="255"/>
      <c r="D182" s="227" t="s">
        <v>131</v>
      </c>
      <c r="E182" s="256" t="s">
        <v>1</v>
      </c>
      <c r="F182" s="257" t="s">
        <v>232</v>
      </c>
      <c r="G182" s="255"/>
      <c r="H182" s="256" t="s">
        <v>1</v>
      </c>
      <c r="I182" s="258"/>
      <c r="J182" s="255"/>
      <c r="K182" s="255"/>
      <c r="L182" s="259"/>
      <c r="M182" s="260"/>
      <c r="N182" s="261"/>
      <c r="O182" s="261"/>
      <c r="P182" s="261"/>
      <c r="Q182" s="261"/>
      <c r="R182" s="261"/>
      <c r="S182" s="261"/>
      <c r="T182" s="262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3" t="s">
        <v>131</v>
      </c>
      <c r="AU182" s="263" t="s">
        <v>85</v>
      </c>
      <c r="AV182" s="15" t="s">
        <v>83</v>
      </c>
      <c r="AW182" s="15" t="s">
        <v>33</v>
      </c>
      <c r="AX182" s="15" t="s">
        <v>78</v>
      </c>
      <c r="AY182" s="263" t="s">
        <v>121</v>
      </c>
    </row>
    <row r="183" spans="1:51" s="13" customFormat="1" ht="12">
      <c r="A183" s="13"/>
      <c r="B183" s="232"/>
      <c r="C183" s="233"/>
      <c r="D183" s="227" t="s">
        <v>131</v>
      </c>
      <c r="E183" s="234" t="s">
        <v>1</v>
      </c>
      <c r="F183" s="235" t="s">
        <v>233</v>
      </c>
      <c r="G183" s="233"/>
      <c r="H183" s="236">
        <v>16.9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131</v>
      </c>
      <c r="AU183" s="242" t="s">
        <v>85</v>
      </c>
      <c r="AV183" s="13" t="s">
        <v>85</v>
      </c>
      <c r="AW183" s="13" t="s">
        <v>33</v>
      </c>
      <c r="AX183" s="13" t="s">
        <v>78</v>
      </c>
      <c r="AY183" s="242" t="s">
        <v>121</v>
      </c>
    </row>
    <row r="184" spans="1:51" s="13" customFormat="1" ht="12">
      <c r="A184" s="13"/>
      <c r="B184" s="232"/>
      <c r="C184" s="233"/>
      <c r="D184" s="227" t="s">
        <v>131</v>
      </c>
      <c r="E184" s="234" t="s">
        <v>1</v>
      </c>
      <c r="F184" s="235" t="s">
        <v>234</v>
      </c>
      <c r="G184" s="233"/>
      <c r="H184" s="236">
        <v>2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131</v>
      </c>
      <c r="AU184" s="242" t="s">
        <v>85</v>
      </c>
      <c r="AV184" s="13" t="s">
        <v>85</v>
      </c>
      <c r="AW184" s="13" t="s">
        <v>33</v>
      </c>
      <c r="AX184" s="13" t="s">
        <v>78</v>
      </c>
      <c r="AY184" s="242" t="s">
        <v>121</v>
      </c>
    </row>
    <row r="185" spans="1:51" s="14" customFormat="1" ht="12">
      <c r="A185" s="14"/>
      <c r="B185" s="243"/>
      <c r="C185" s="244"/>
      <c r="D185" s="227" t="s">
        <v>131</v>
      </c>
      <c r="E185" s="245" t="s">
        <v>1</v>
      </c>
      <c r="F185" s="246" t="s">
        <v>145</v>
      </c>
      <c r="G185" s="244"/>
      <c r="H185" s="247">
        <v>18.9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131</v>
      </c>
      <c r="AU185" s="253" t="s">
        <v>85</v>
      </c>
      <c r="AV185" s="14" t="s">
        <v>127</v>
      </c>
      <c r="AW185" s="14" t="s">
        <v>33</v>
      </c>
      <c r="AX185" s="14" t="s">
        <v>83</v>
      </c>
      <c r="AY185" s="253" t="s">
        <v>121</v>
      </c>
    </row>
    <row r="186" spans="1:65" s="2" customFormat="1" ht="16.5" customHeight="1">
      <c r="A186" s="39"/>
      <c r="B186" s="40"/>
      <c r="C186" s="213" t="s">
        <v>235</v>
      </c>
      <c r="D186" s="213" t="s">
        <v>123</v>
      </c>
      <c r="E186" s="214" t="s">
        <v>236</v>
      </c>
      <c r="F186" s="215" t="s">
        <v>237</v>
      </c>
      <c r="G186" s="216" t="s">
        <v>230</v>
      </c>
      <c r="H186" s="217">
        <v>16.9</v>
      </c>
      <c r="I186" s="218"/>
      <c r="J186" s="219">
        <f>ROUND(I186*H186,2)</f>
        <v>0</v>
      </c>
      <c r="K186" s="220"/>
      <c r="L186" s="45"/>
      <c r="M186" s="221" t="s">
        <v>1</v>
      </c>
      <c r="N186" s="222" t="s">
        <v>43</v>
      </c>
      <c r="O186" s="92"/>
      <c r="P186" s="223">
        <f>O186*H186</f>
        <v>0</v>
      </c>
      <c r="Q186" s="223">
        <v>0.00016</v>
      </c>
      <c r="R186" s="223">
        <f>Q186*H186</f>
        <v>0.002704</v>
      </c>
      <c r="S186" s="223">
        <v>0</v>
      </c>
      <c r="T186" s="22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5" t="s">
        <v>127</v>
      </c>
      <c r="AT186" s="225" t="s">
        <v>123</v>
      </c>
      <c r="AU186" s="225" t="s">
        <v>85</v>
      </c>
      <c r="AY186" s="18" t="s">
        <v>121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8" t="s">
        <v>83</v>
      </c>
      <c r="BK186" s="226">
        <f>ROUND(I186*H186,2)</f>
        <v>0</v>
      </c>
      <c r="BL186" s="18" t="s">
        <v>127</v>
      </c>
      <c r="BM186" s="225" t="s">
        <v>238</v>
      </c>
    </row>
    <row r="187" spans="1:51" s="13" customFormat="1" ht="12">
      <c r="A187" s="13"/>
      <c r="B187" s="232"/>
      <c r="C187" s="233"/>
      <c r="D187" s="227" t="s">
        <v>131</v>
      </c>
      <c r="E187" s="234" t="s">
        <v>1</v>
      </c>
      <c r="F187" s="235" t="s">
        <v>239</v>
      </c>
      <c r="G187" s="233"/>
      <c r="H187" s="236">
        <v>16.9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131</v>
      </c>
      <c r="AU187" s="242" t="s">
        <v>85</v>
      </c>
      <c r="AV187" s="13" t="s">
        <v>85</v>
      </c>
      <c r="AW187" s="13" t="s">
        <v>33</v>
      </c>
      <c r="AX187" s="13" t="s">
        <v>83</v>
      </c>
      <c r="AY187" s="242" t="s">
        <v>121</v>
      </c>
    </row>
    <row r="188" spans="1:65" s="2" customFormat="1" ht="24.15" customHeight="1">
      <c r="A188" s="39"/>
      <c r="B188" s="40"/>
      <c r="C188" s="213" t="s">
        <v>240</v>
      </c>
      <c r="D188" s="213" t="s">
        <v>123</v>
      </c>
      <c r="E188" s="214" t="s">
        <v>241</v>
      </c>
      <c r="F188" s="215" t="s">
        <v>242</v>
      </c>
      <c r="G188" s="216" t="s">
        <v>135</v>
      </c>
      <c r="H188" s="217">
        <v>9.03</v>
      </c>
      <c r="I188" s="218"/>
      <c r="J188" s="219">
        <f>ROUND(I188*H188,2)</f>
        <v>0</v>
      </c>
      <c r="K188" s="220"/>
      <c r="L188" s="45"/>
      <c r="M188" s="221" t="s">
        <v>1</v>
      </c>
      <c r="N188" s="222" t="s">
        <v>43</v>
      </c>
      <c r="O188" s="92"/>
      <c r="P188" s="223">
        <f>O188*H188</f>
        <v>0</v>
      </c>
      <c r="Q188" s="223">
        <v>2.16</v>
      </c>
      <c r="R188" s="223">
        <f>Q188*H188</f>
        <v>19.5048</v>
      </c>
      <c r="S188" s="223">
        <v>0</v>
      </c>
      <c r="T188" s="22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5" t="s">
        <v>127</v>
      </c>
      <c r="AT188" s="225" t="s">
        <v>123</v>
      </c>
      <c r="AU188" s="225" t="s">
        <v>85</v>
      </c>
      <c r="AY188" s="18" t="s">
        <v>121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8" t="s">
        <v>83</v>
      </c>
      <c r="BK188" s="226">
        <f>ROUND(I188*H188,2)</f>
        <v>0</v>
      </c>
      <c r="BL188" s="18" t="s">
        <v>127</v>
      </c>
      <c r="BM188" s="225" t="s">
        <v>243</v>
      </c>
    </row>
    <row r="189" spans="1:51" s="15" customFormat="1" ht="12">
      <c r="A189" s="15"/>
      <c r="B189" s="254"/>
      <c r="C189" s="255"/>
      <c r="D189" s="227" t="s">
        <v>131</v>
      </c>
      <c r="E189" s="256" t="s">
        <v>1</v>
      </c>
      <c r="F189" s="257" t="s">
        <v>244</v>
      </c>
      <c r="G189" s="255"/>
      <c r="H189" s="256" t="s">
        <v>1</v>
      </c>
      <c r="I189" s="258"/>
      <c r="J189" s="255"/>
      <c r="K189" s="255"/>
      <c r="L189" s="259"/>
      <c r="M189" s="260"/>
      <c r="N189" s="261"/>
      <c r="O189" s="261"/>
      <c r="P189" s="261"/>
      <c r="Q189" s="261"/>
      <c r="R189" s="261"/>
      <c r="S189" s="261"/>
      <c r="T189" s="262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3" t="s">
        <v>131</v>
      </c>
      <c r="AU189" s="263" t="s">
        <v>85</v>
      </c>
      <c r="AV189" s="15" t="s">
        <v>83</v>
      </c>
      <c r="AW189" s="15" t="s">
        <v>33</v>
      </c>
      <c r="AX189" s="15" t="s">
        <v>78</v>
      </c>
      <c r="AY189" s="263" t="s">
        <v>121</v>
      </c>
    </row>
    <row r="190" spans="1:51" s="13" customFormat="1" ht="12">
      <c r="A190" s="13"/>
      <c r="B190" s="232"/>
      <c r="C190" s="233"/>
      <c r="D190" s="227" t="s">
        <v>131</v>
      </c>
      <c r="E190" s="234" t="s">
        <v>1</v>
      </c>
      <c r="F190" s="235" t="s">
        <v>245</v>
      </c>
      <c r="G190" s="233"/>
      <c r="H190" s="236">
        <v>9.03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131</v>
      </c>
      <c r="AU190" s="242" t="s">
        <v>85</v>
      </c>
      <c r="AV190" s="13" t="s">
        <v>85</v>
      </c>
      <c r="AW190" s="13" t="s">
        <v>33</v>
      </c>
      <c r="AX190" s="13" t="s">
        <v>83</v>
      </c>
      <c r="AY190" s="242" t="s">
        <v>121</v>
      </c>
    </row>
    <row r="191" spans="1:65" s="2" customFormat="1" ht="37.8" customHeight="1">
      <c r="A191" s="39"/>
      <c r="B191" s="40"/>
      <c r="C191" s="213" t="s">
        <v>7</v>
      </c>
      <c r="D191" s="213" t="s">
        <v>123</v>
      </c>
      <c r="E191" s="214" t="s">
        <v>246</v>
      </c>
      <c r="F191" s="215" t="s">
        <v>247</v>
      </c>
      <c r="G191" s="216" t="s">
        <v>230</v>
      </c>
      <c r="H191" s="217">
        <v>24</v>
      </c>
      <c r="I191" s="218"/>
      <c r="J191" s="219">
        <f>ROUND(I191*H191,2)</f>
        <v>0</v>
      </c>
      <c r="K191" s="220"/>
      <c r="L191" s="45"/>
      <c r="M191" s="221" t="s">
        <v>1</v>
      </c>
      <c r="N191" s="222" t="s">
        <v>43</v>
      </c>
      <c r="O191" s="92"/>
      <c r="P191" s="223">
        <f>O191*H191</f>
        <v>0</v>
      </c>
      <c r="Q191" s="223">
        <v>3E-05</v>
      </c>
      <c r="R191" s="223">
        <f>Q191*H191</f>
        <v>0.00072</v>
      </c>
      <c r="S191" s="223">
        <v>0</v>
      </c>
      <c r="T191" s="22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5" t="s">
        <v>127</v>
      </c>
      <c r="AT191" s="225" t="s">
        <v>123</v>
      </c>
      <c r="AU191" s="225" t="s">
        <v>85</v>
      </c>
      <c r="AY191" s="18" t="s">
        <v>121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8" t="s">
        <v>83</v>
      </c>
      <c r="BK191" s="226">
        <f>ROUND(I191*H191,2)</f>
        <v>0</v>
      </c>
      <c r="BL191" s="18" t="s">
        <v>127</v>
      </c>
      <c r="BM191" s="225" t="s">
        <v>248</v>
      </c>
    </row>
    <row r="192" spans="1:47" s="2" customFormat="1" ht="12">
      <c r="A192" s="39"/>
      <c r="B192" s="40"/>
      <c r="C192" s="41"/>
      <c r="D192" s="227" t="s">
        <v>129</v>
      </c>
      <c r="E192" s="41"/>
      <c r="F192" s="228" t="s">
        <v>249</v>
      </c>
      <c r="G192" s="41"/>
      <c r="H192" s="41"/>
      <c r="I192" s="229"/>
      <c r="J192" s="41"/>
      <c r="K192" s="41"/>
      <c r="L192" s="45"/>
      <c r="M192" s="230"/>
      <c r="N192" s="231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129</v>
      </c>
      <c r="AU192" s="18" t="s">
        <v>85</v>
      </c>
    </row>
    <row r="193" spans="1:51" s="15" customFormat="1" ht="12">
      <c r="A193" s="15"/>
      <c r="B193" s="254"/>
      <c r="C193" s="255"/>
      <c r="D193" s="227" t="s">
        <v>131</v>
      </c>
      <c r="E193" s="256" t="s">
        <v>1</v>
      </c>
      <c r="F193" s="257" t="s">
        <v>250</v>
      </c>
      <c r="G193" s="255"/>
      <c r="H193" s="256" t="s">
        <v>1</v>
      </c>
      <c r="I193" s="258"/>
      <c r="J193" s="255"/>
      <c r="K193" s="255"/>
      <c r="L193" s="259"/>
      <c r="M193" s="260"/>
      <c r="N193" s="261"/>
      <c r="O193" s="261"/>
      <c r="P193" s="261"/>
      <c r="Q193" s="261"/>
      <c r="R193" s="261"/>
      <c r="S193" s="261"/>
      <c r="T193" s="262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3" t="s">
        <v>131</v>
      </c>
      <c r="AU193" s="263" t="s">
        <v>85</v>
      </c>
      <c r="AV193" s="15" t="s">
        <v>83</v>
      </c>
      <c r="AW193" s="15" t="s">
        <v>33</v>
      </c>
      <c r="AX193" s="15" t="s">
        <v>78</v>
      </c>
      <c r="AY193" s="263" t="s">
        <v>121</v>
      </c>
    </row>
    <row r="194" spans="1:51" s="13" customFormat="1" ht="12">
      <c r="A194" s="13"/>
      <c r="B194" s="232"/>
      <c r="C194" s="233"/>
      <c r="D194" s="227" t="s">
        <v>131</v>
      </c>
      <c r="E194" s="234" t="s">
        <v>1</v>
      </c>
      <c r="F194" s="235" t="s">
        <v>251</v>
      </c>
      <c r="G194" s="233"/>
      <c r="H194" s="236">
        <v>24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131</v>
      </c>
      <c r="AU194" s="242" t="s">
        <v>85</v>
      </c>
      <c r="AV194" s="13" t="s">
        <v>85</v>
      </c>
      <c r="AW194" s="13" t="s">
        <v>33</v>
      </c>
      <c r="AX194" s="13" t="s">
        <v>83</v>
      </c>
      <c r="AY194" s="242" t="s">
        <v>121</v>
      </c>
    </row>
    <row r="195" spans="1:65" s="2" customFormat="1" ht="55.5" customHeight="1">
      <c r="A195" s="39"/>
      <c r="B195" s="40"/>
      <c r="C195" s="213" t="s">
        <v>252</v>
      </c>
      <c r="D195" s="213" t="s">
        <v>123</v>
      </c>
      <c r="E195" s="214" t="s">
        <v>253</v>
      </c>
      <c r="F195" s="215" t="s">
        <v>254</v>
      </c>
      <c r="G195" s="216" t="s">
        <v>230</v>
      </c>
      <c r="H195" s="217">
        <v>24</v>
      </c>
      <c r="I195" s="218"/>
      <c r="J195" s="219">
        <f>ROUND(I195*H195,2)</f>
        <v>0</v>
      </c>
      <c r="K195" s="220"/>
      <c r="L195" s="45"/>
      <c r="M195" s="221" t="s">
        <v>1</v>
      </c>
      <c r="N195" s="222" t="s">
        <v>43</v>
      </c>
      <c r="O195" s="92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127</v>
      </c>
      <c r="AT195" s="225" t="s">
        <v>123</v>
      </c>
      <c r="AU195" s="225" t="s">
        <v>85</v>
      </c>
      <c r="AY195" s="18" t="s">
        <v>121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8" t="s">
        <v>83</v>
      </c>
      <c r="BK195" s="226">
        <f>ROUND(I195*H195,2)</f>
        <v>0</v>
      </c>
      <c r="BL195" s="18" t="s">
        <v>127</v>
      </c>
      <c r="BM195" s="225" t="s">
        <v>255</v>
      </c>
    </row>
    <row r="196" spans="1:47" s="2" customFormat="1" ht="12">
      <c r="A196" s="39"/>
      <c r="B196" s="40"/>
      <c r="C196" s="41"/>
      <c r="D196" s="227" t="s">
        <v>129</v>
      </c>
      <c r="E196" s="41"/>
      <c r="F196" s="228" t="s">
        <v>256</v>
      </c>
      <c r="G196" s="41"/>
      <c r="H196" s="41"/>
      <c r="I196" s="229"/>
      <c r="J196" s="41"/>
      <c r="K196" s="41"/>
      <c r="L196" s="45"/>
      <c r="M196" s="230"/>
      <c r="N196" s="231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129</v>
      </c>
      <c r="AU196" s="18" t="s">
        <v>85</v>
      </c>
    </row>
    <row r="197" spans="1:65" s="2" customFormat="1" ht="16.5" customHeight="1">
      <c r="A197" s="39"/>
      <c r="B197" s="40"/>
      <c r="C197" s="275" t="s">
        <v>257</v>
      </c>
      <c r="D197" s="275" t="s">
        <v>195</v>
      </c>
      <c r="E197" s="276" t="s">
        <v>258</v>
      </c>
      <c r="F197" s="277" t="s">
        <v>259</v>
      </c>
      <c r="G197" s="278" t="s">
        <v>135</v>
      </c>
      <c r="H197" s="279">
        <v>1.696</v>
      </c>
      <c r="I197" s="280"/>
      <c r="J197" s="281">
        <f>ROUND(I197*H197,2)</f>
        <v>0</v>
      </c>
      <c r="K197" s="282"/>
      <c r="L197" s="283"/>
      <c r="M197" s="284" t="s">
        <v>1</v>
      </c>
      <c r="N197" s="285" t="s">
        <v>43</v>
      </c>
      <c r="O197" s="92"/>
      <c r="P197" s="223">
        <f>O197*H197</f>
        <v>0</v>
      </c>
      <c r="Q197" s="223">
        <v>2.429</v>
      </c>
      <c r="R197" s="223">
        <f>Q197*H197</f>
        <v>4.119584</v>
      </c>
      <c r="S197" s="223">
        <v>0</v>
      </c>
      <c r="T197" s="22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5" t="s">
        <v>174</v>
      </c>
      <c r="AT197" s="225" t="s">
        <v>195</v>
      </c>
      <c r="AU197" s="225" t="s">
        <v>85</v>
      </c>
      <c r="AY197" s="18" t="s">
        <v>121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8" t="s">
        <v>83</v>
      </c>
      <c r="BK197" s="226">
        <f>ROUND(I197*H197,2)</f>
        <v>0</v>
      </c>
      <c r="BL197" s="18" t="s">
        <v>127</v>
      </c>
      <c r="BM197" s="225" t="s">
        <v>260</v>
      </c>
    </row>
    <row r="198" spans="1:51" s="13" customFormat="1" ht="12">
      <c r="A198" s="13"/>
      <c r="B198" s="232"/>
      <c r="C198" s="233"/>
      <c r="D198" s="227" t="s">
        <v>131</v>
      </c>
      <c r="E198" s="234" t="s">
        <v>1</v>
      </c>
      <c r="F198" s="235" t="s">
        <v>261</v>
      </c>
      <c r="G198" s="233"/>
      <c r="H198" s="236">
        <v>1.696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131</v>
      </c>
      <c r="AU198" s="242" t="s">
        <v>85</v>
      </c>
      <c r="AV198" s="13" t="s">
        <v>85</v>
      </c>
      <c r="AW198" s="13" t="s">
        <v>33</v>
      </c>
      <c r="AX198" s="13" t="s">
        <v>83</v>
      </c>
      <c r="AY198" s="242" t="s">
        <v>121</v>
      </c>
    </row>
    <row r="199" spans="1:65" s="2" customFormat="1" ht="37.8" customHeight="1">
      <c r="A199" s="39"/>
      <c r="B199" s="40"/>
      <c r="C199" s="213" t="s">
        <v>262</v>
      </c>
      <c r="D199" s="213" t="s">
        <v>123</v>
      </c>
      <c r="E199" s="214" t="s">
        <v>263</v>
      </c>
      <c r="F199" s="215" t="s">
        <v>264</v>
      </c>
      <c r="G199" s="216" t="s">
        <v>135</v>
      </c>
      <c r="H199" s="217">
        <v>2.535</v>
      </c>
      <c r="I199" s="218"/>
      <c r="J199" s="219">
        <f>ROUND(I199*H199,2)</f>
        <v>0</v>
      </c>
      <c r="K199" s="220"/>
      <c r="L199" s="45"/>
      <c r="M199" s="221" t="s">
        <v>1</v>
      </c>
      <c r="N199" s="222" t="s">
        <v>43</v>
      </c>
      <c r="O199" s="92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5" t="s">
        <v>127</v>
      </c>
      <c r="AT199" s="225" t="s">
        <v>123</v>
      </c>
      <c r="AU199" s="225" t="s">
        <v>85</v>
      </c>
      <c r="AY199" s="18" t="s">
        <v>121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8" t="s">
        <v>83</v>
      </c>
      <c r="BK199" s="226">
        <f>ROUND(I199*H199,2)</f>
        <v>0</v>
      </c>
      <c r="BL199" s="18" t="s">
        <v>127</v>
      </c>
      <c r="BM199" s="225" t="s">
        <v>265</v>
      </c>
    </row>
    <row r="200" spans="1:51" s="13" customFormat="1" ht="12">
      <c r="A200" s="13"/>
      <c r="B200" s="232"/>
      <c r="C200" s="233"/>
      <c r="D200" s="227" t="s">
        <v>131</v>
      </c>
      <c r="E200" s="234" t="s">
        <v>1</v>
      </c>
      <c r="F200" s="235" t="s">
        <v>266</v>
      </c>
      <c r="G200" s="233"/>
      <c r="H200" s="236">
        <v>2.535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131</v>
      </c>
      <c r="AU200" s="242" t="s">
        <v>85</v>
      </c>
      <c r="AV200" s="13" t="s">
        <v>85</v>
      </c>
      <c r="AW200" s="13" t="s">
        <v>33</v>
      </c>
      <c r="AX200" s="13" t="s">
        <v>83</v>
      </c>
      <c r="AY200" s="242" t="s">
        <v>121</v>
      </c>
    </row>
    <row r="201" spans="1:65" s="2" customFormat="1" ht="37.8" customHeight="1">
      <c r="A201" s="39"/>
      <c r="B201" s="40"/>
      <c r="C201" s="213" t="s">
        <v>267</v>
      </c>
      <c r="D201" s="213" t="s">
        <v>123</v>
      </c>
      <c r="E201" s="214" t="s">
        <v>268</v>
      </c>
      <c r="F201" s="215" t="s">
        <v>269</v>
      </c>
      <c r="G201" s="216" t="s">
        <v>135</v>
      </c>
      <c r="H201" s="217">
        <v>0.99</v>
      </c>
      <c r="I201" s="218"/>
      <c r="J201" s="219">
        <f>ROUND(I201*H201,2)</f>
        <v>0</v>
      </c>
      <c r="K201" s="220"/>
      <c r="L201" s="45"/>
      <c r="M201" s="221" t="s">
        <v>1</v>
      </c>
      <c r="N201" s="222" t="s">
        <v>43</v>
      </c>
      <c r="O201" s="92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5" t="s">
        <v>127</v>
      </c>
      <c r="AT201" s="225" t="s">
        <v>123</v>
      </c>
      <c r="AU201" s="225" t="s">
        <v>85</v>
      </c>
      <c r="AY201" s="18" t="s">
        <v>121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8" t="s">
        <v>83</v>
      </c>
      <c r="BK201" s="226">
        <f>ROUND(I201*H201,2)</f>
        <v>0</v>
      </c>
      <c r="BL201" s="18" t="s">
        <v>127</v>
      </c>
      <c r="BM201" s="225" t="s">
        <v>270</v>
      </c>
    </row>
    <row r="202" spans="1:51" s="15" customFormat="1" ht="12">
      <c r="A202" s="15"/>
      <c r="B202" s="254"/>
      <c r="C202" s="255"/>
      <c r="D202" s="227" t="s">
        <v>131</v>
      </c>
      <c r="E202" s="256" t="s">
        <v>1</v>
      </c>
      <c r="F202" s="257" t="s">
        <v>271</v>
      </c>
      <c r="G202" s="255"/>
      <c r="H202" s="256" t="s">
        <v>1</v>
      </c>
      <c r="I202" s="258"/>
      <c r="J202" s="255"/>
      <c r="K202" s="255"/>
      <c r="L202" s="259"/>
      <c r="M202" s="260"/>
      <c r="N202" s="261"/>
      <c r="O202" s="261"/>
      <c r="P202" s="261"/>
      <c r="Q202" s="261"/>
      <c r="R202" s="261"/>
      <c r="S202" s="261"/>
      <c r="T202" s="262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3" t="s">
        <v>131</v>
      </c>
      <c r="AU202" s="263" t="s">
        <v>85</v>
      </c>
      <c r="AV202" s="15" t="s">
        <v>83</v>
      </c>
      <c r="AW202" s="15" t="s">
        <v>33</v>
      </c>
      <c r="AX202" s="15" t="s">
        <v>78</v>
      </c>
      <c r="AY202" s="263" t="s">
        <v>121</v>
      </c>
    </row>
    <row r="203" spans="1:51" s="13" customFormat="1" ht="12">
      <c r="A203" s="13"/>
      <c r="B203" s="232"/>
      <c r="C203" s="233"/>
      <c r="D203" s="227" t="s">
        <v>131</v>
      </c>
      <c r="E203" s="234" t="s">
        <v>1</v>
      </c>
      <c r="F203" s="235" t="s">
        <v>272</v>
      </c>
      <c r="G203" s="233"/>
      <c r="H203" s="236">
        <v>0.99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131</v>
      </c>
      <c r="AU203" s="242" t="s">
        <v>85</v>
      </c>
      <c r="AV203" s="13" t="s">
        <v>85</v>
      </c>
      <c r="AW203" s="13" t="s">
        <v>33</v>
      </c>
      <c r="AX203" s="13" t="s">
        <v>83</v>
      </c>
      <c r="AY203" s="242" t="s">
        <v>121</v>
      </c>
    </row>
    <row r="204" spans="1:65" s="2" customFormat="1" ht="33" customHeight="1">
      <c r="A204" s="39"/>
      <c r="B204" s="40"/>
      <c r="C204" s="213" t="s">
        <v>273</v>
      </c>
      <c r="D204" s="213" t="s">
        <v>123</v>
      </c>
      <c r="E204" s="214" t="s">
        <v>274</v>
      </c>
      <c r="F204" s="215" t="s">
        <v>275</v>
      </c>
      <c r="G204" s="216" t="s">
        <v>135</v>
      </c>
      <c r="H204" s="217">
        <v>3.525</v>
      </c>
      <c r="I204" s="218"/>
      <c r="J204" s="219">
        <f>ROUND(I204*H204,2)</f>
        <v>0</v>
      </c>
      <c r="K204" s="220"/>
      <c r="L204" s="45"/>
      <c r="M204" s="221" t="s">
        <v>1</v>
      </c>
      <c r="N204" s="222" t="s">
        <v>43</v>
      </c>
      <c r="O204" s="92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5" t="s">
        <v>127</v>
      </c>
      <c r="AT204" s="225" t="s">
        <v>123</v>
      </c>
      <c r="AU204" s="225" t="s">
        <v>85</v>
      </c>
      <c r="AY204" s="18" t="s">
        <v>121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8" t="s">
        <v>83</v>
      </c>
      <c r="BK204" s="226">
        <f>ROUND(I204*H204,2)</f>
        <v>0</v>
      </c>
      <c r="BL204" s="18" t="s">
        <v>127</v>
      </c>
      <c r="BM204" s="225" t="s">
        <v>276</v>
      </c>
    </row>
    <row r="205" spans="1:51" s="13" customFormat="1" ht="12">
      <c r="A205" s="13"/>
      <c r="B205" s="232"/>
      <c r="C205" s="233"/>
      <c r="D205" s="227" t="s">
        <v>131</v>
      </c>
      <c r="E205" s="234" t="s">
        <v>1</v>
      </c>
      <c r="F205" s="235" t="s">
        <v>277</v>
      </c>
      <c r="G205" s="233"/>
      <c r="H205" s="236">
        <v>2.535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131</v>
      </c>
      <c r="AU205" s="242" t="s">
        <v>85</v>
      </c>
      <c r="AV205" s="13" t="s">
        <v>85</v>
      </c>
      <c r="AW205" s="13" t="s">
        <v>33</v>
      </c>
      <c r="AX205" s="13" t="s">
        <v>78</v>
      </c>
      <c r="AY205" s="242" t="s">
        <v>121</v>
      </c>
    </row>
    <row r="206" spans="1:51" s="13" customFormat="1" ht="12">
      <c r="A206" s="13"/>
      <c r="B206" s="232"/>
      <c r="C206" s="233"/>
      <c r="D206" s="227" t="s">
        <v>131</v>
      </c>
      <c r="E206" s="234" t="s">
        <v>1</v>
      </c>
      <c r="F206" s="235" t="s">
        <v>278</v>
      </c>
      <c r="G206" s="233"/>
      <c r="H206" s="236">
        <v>0.99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131</v>
      </c>
      <c r="AU206" s="242" t="s">
        <v>85</v>
      </c>
      <c r="AV206" s="13" t="s">
        <v>85</v>
      </c>
      <c r="AW206" s="13" t="s">
        <v>33</v>
      </c>
      <c r="AX206" s="13" t="s">
        <v>78</v>
      </c>
      <c r="AY206" s="242" t="s">
        <v>121</v>
      </c>
    </row>
    <row r="207" spans="1:51" s="14" customFormat="1" ht="12">
      <c r="A207" s="14"/>
      <c r="B207" s="243"/>
      <c r="C207" s="244"/>
      <c r="D207" s="227" t="s">
        <v>131</v>
      </c>
      <c r="E207" s="245" t="s">
        <v>1</v>
      </c>
      <c r="F207" s="246" t="s">
        <v>145</v>
      </c>
      <c r="G207" s="244"/>
      <c r="H207" s="247">
        <v>3.5250000000000004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131</v>
      </c>
      <c r="AU207" s="253" t="s">
        <v>85</v>
      </c>
      <c r="AV207" s="14" t="s">
        <v>127</v>
      </c>
      <c r="AW207" s="14" t="s">
        <v>33</v>
      </c>
      <c r="AX207" s="14" t="s">
        <v>83</v>
      </c>
      <c r="AY207" s="253" t="s">
        <v>121</v>
      </c>
    </row>
    <row r="208" spans="1:65" s="2" customFormat="1" ht="37.8" customHeight="1">
      <c r="A208" s="39"/>
      <c r="B208" s="40"/>
      <c r="C208" s="213" t="s">
        <v>279</v>
      </c>
      <c r="D208" s="213" t="s">
        <v>123</v>
      </c>
      <c r="E208" s="214" t="s">
        <v>280</v>
      </c>
      <c r="F208" s="215" t="s">
        <v>281</v>
      </c>
      <c r="G208" s="216" t="s">
        <v>135</v>
      </c>
      <c r="H208" s="217">
        <v>10.86</v>
      </c>
      <c r="I208" s="218"/>
      <c r="J208" s="219">
        <f>ROUND(I208*H208,2)</f>
        <v>0</v>
      </c>
      <c r="K208" s="220"/>
      <c r="L208" s="45"/>
      <c r="M208" s="221" t="s">
        <v>1</v>
      </c>
      <c r="N208" s="222" t="s">
        <v>43</v>
      </c>
      <c r="O208" s="92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5" t="s">
        <v>127</v>
      </c>
      <c r="AT208" s="225" t="s">
        <v>123</v>
      </c>
      <c r="AU208" s="225" t="s">
        <v>85</v>
      </c>
      <c r="AY208" s="18" t="s">
        <v>121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8" t="s">
        <v>83</v>
      </c>
      <c r="BK208" s="226">
        <f>ROUND(I208*H208,2)</f>
        <v>0</v>
      </c>
      <c r="BL208" s="18" t="s">
        <v>127</v>
      </c>
      <c r="BM208" s="225" t="s">
        <v>282</v>
      </c>
    </row>
    <row r="209" spans="1:47" s="2" customFormat="1" ht="12">
      <c r="A209" s="39"/>
      <c r="B209" s="40"/>
      <c r="C209" s="41"/>
      <c r="D209" s="227" t="s">
        <v>129</v>
      </c>
      <c r="E209" s="41"/>
      <c r="F209" s="228" t="s">
        <v>283</v>
      </c>
      <c r="G209" s="41"/>
      <c r="H209" s="41"/>
      <c r="I209" s="229"/>
      <c r="J209" s="41"/>
      <c r="K209" s="41"/>
      <c r="L209" s="45"/>
      <c r="M209" s="230"/>
      <c r="N209" s="231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129</v>
      </c>
      <c r="AU209" s="18" t="s">
        <v>85</v>
      </c>
    </row>
    <row r="210" spans="1:51" s="13" customFormat="1" ht="12">
      <c r="A210" s="13"/>
      <c r="B210" s="232"/>
      <c r="C210" s="233"/>
      <c r="D210" s="227" t="s">
        <v>131</v>
      </c>
      <c r="E210" s="234" t="s">
        <v>1</v>
      </c>
      <c r="F210" s="235" t="s">
        <v>284</v>
      </c>
      <c r="G210" s="233"/>
      <c r="H210" s="236">
        <v>10.86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131</v>
      </c>
      <c r="AU210" s="242" t="s">
        <v>85</v>
      </c>
      <c r="AV210" s="13" t="s">
        <v>85</v>
      </c>
      <c r="AW210" s="13" t="s">
        <v>33</v>
      </c>
      <c r="AX210" s="13" t="s">
        <v>83</v>
      </c>
      <c r="AY210" s="242" t="s">
        <v>121</v>
      </c>
    </row>
    <row r="211" spans="1:65" s="2" customFormat="1" ht="33" customHeight="1">
      <c r="A211" s="39"/>
      <c r="B211" s="40"/>
      <c r="C211" s="213" t="s">
        <v>285</v>
      </c>
      <c r="D211" s="213" t="s">
        <v>123</v>
      </c>
      <c r="E211" s="214" t="s">
        <v>286</v>
      </c>
      <c r="F211" s="215" t="s">
        <v>287</v>
      </c>
      <c r="G211" s="216" t="s">
        <v>135</v>
      </c>
      <c r="H211" s="217">
        <v>10.86</v>
      </c>
      <c r="I211" s="218"/>
      <c r="J211" s="219">
        <f>ROUND(I211*H211,2)</f>
        <v>0</v>
      </c>
      <c r="K211" s="220"/>
      <c r="L211" s="45"/>
      <c r="M211" s="221" t="s">
        <v>1</v>
      </c>
      <c r="N211" s="222" t="s">
        <v>43</v>
      </c>
      <c r="O211" s="92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5" t="s">
        <v>127</v>
      </c>
      <c r="AT211" s="225" t="s">
        <v>123</v>
      </c>
      <c r="AU211" s="225" t="s">
        <v>85</v>
      </c>
      <c r="AY211" s="18" t="s">
        <v>121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8" t="s">
        <v>83</v>
      </c>
      <c r="BK211" s="226">
        <f>ROUND(I211*H211,2)</f>
        <v>0</v>
      </c>
      <c r="BL211" s="18" t="s">
        <v>127</v>
      </c>
      <c r="BM211" s="225" t="s">
        <v>288</v>
      </c>
    </row>
    <row r="212" spans="1:65" s="2" customFormat="1" ht="24.15" customHeight="1">
      <c r="A212" s="39"/>
      <c r="B212" s="40"/>
      <c r="C212" s="213" t="s">
        <v>289</v>
      </c>
      <c r="D212" s="213" t="s">
        <v>123</v>
      </c>
      <c r="E212" s="214" t="s">
        <v>290</v>
      </c>
      <c r="F212" s="215" t="s">
        <v>291</v>
      </c>
      <c r="G212" s="216" t="s">
        <v>126</v>
      </c>
      <c r="H212" s="217">
        <v>33.209</v>
      </c>
      <c r="I212" s="218"/>
      <c r="J212" s="219">
        <f>ROUND(I212*H212,2)</f>
        <v>0</v>
      </c>
      <c r="K212" s="220"/>
      <c r="L212" s="45"/>
      <c r="M212" s="221" t="s">
        <v>1</v>
      </c>
      <c r="N212" s="222" t="s">
        <v>43</v>
      </c>
      <c r="O212" s="92"/>
      <c r="P212" s="223">
        <f>O212*H212</f>
        <v>0</v>
      </c>
      <c r="Q212" s="223">
        <v>0.00144</v>
      </c>
      <c r="R212" s="223">
        <f>Q212*H212</f>
        <v>0.04782096000000001</v>
      </c>
      <c r="S212" s="223">
        <v>0</v>
      </c>
      <c r="T212" s="22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5" t="s">
        <v>127</v>
      </c>
      <c r="AT212" s="225" t="s">
        <v>123</v>
      </c>
      <c r="AU212" s="225" t="s">
        <v>85</v>
      </c>
      <c r="AY212" s="18" t="s">
        <v>121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8" t="s">
        <v>83</v>
      </c>
      <c r="BK212" s="226">
        <f>ROUND(I212*H212,2)</f>
        <v>0</v>
      </c>
      <c r="BL212" s="18" t="s">
        <v>127</v>
      </c>
      <c r="BM212" s="225" t="s">
        <v>292</v>
      </c>
    </row>
    <row r="213" spans="1:47" s="2" customFormat="1" ht="12">
      <c r="A213" s="39"/>
      <c r="B213" s="40"/>
      <c r="C213" s="41"/>
      <c r="D213" s="227" t="s">
        <v>129</v>
      </c>
      <c r="E213" s="41"/>
      <c r="F213" s="228" t="s">
        <v>293</v>
      </c>
      <c r="G213" s="41"/>
      <c r="H213" s="41"/>
      <c r="I213" s="229"/>
      <c r="J213" s="41"/>
      <c r="K213" s="41"/>
      <c r="L213" s="45"/>
      <c r="M213" s="230"/>
      <c r="N213" s="231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129</v>
      </c>
      <c r="AU213" s="18" t="s">
        <v>85</v>
      </c>
    </row>
    <row r="214" spans="1:51" s="15" customFormat="1" ht="12">
      <c r="A214" s="15"/>
      <c r="B214" s="254"/>
      <c r="C214" s="255"/>
      <c r="D214" s="227" t="s">
        <v>131</v>
      </c>
      <c r="E214" s="256" t="s">
        <v>1</v>
      </c>
      <c r="F214" s="257" t="s">
        <v>294</v>
      </c>
      <c r="G214" s="255"/>
      <c r="H214" s="256" t="s">
        <v>1</v>
      </c>
      <c r="I214" s="258"/>
      <c r="J214" s="255"/>
      <c r="K214" s="255"/>
      <c r="L214" s="259"/>
      <c r="M214" s="260"/>
      <c r="N214" s="261"/>
      <c r="O214" s="261"/>
      <c r="P214" s="261"/>
      <c r="Q214" s="261"/>
      <c r="R214" s="261"/>
      <c r="S214" s="261"/>
      <c r="T214" s="262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3" t="s">
        <v>131</v>
      </c>
      <c r="AU214" s="263" t="s">
        <v>85</v>
      </c>
      <c r="AV214" s="15" t="s">
        <v>83</v>
      </c>
      <c r="AW214" s="15" t="s">
        <v>33</v>
      </c>
      <c r="AX214" s="15" t="s">
        <v>78</v>
      </c>
      <c r="AY214" s="263" t="s">
        <v>121</v>
      </c>
    </row>
    <row r="215" spans="1:51" s="13" customFormat="1" ht="12">
      <c r="A215" s="13"/>
      <c r="B215" s="232"/>
      <c r="C215" s="233"/>
      <c r="D215" s="227" t="s">
        <v>131</v>
      </c>
      <c r="E215" s="234" t="s">
        <v>1</v>
      </c>
      <c r="F215" s="235" t="s">
        <v>295</v>
      </c>
      <c r="G215" s="233"/>
      <c r="H215" s="236">
        <v>7.44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131</v>
      </c>
      <c r="AU215" s="242" t="s">
        <v>85</v>
      </c>
      <c r="AV215" s="13" t="s">
        <v>85</v>
      </c>
      <c r="AW215" s="13" t="s">
        <v>33</v>
      </c>
      <c r="AX215" s="13" t="s">
        <v>78</v>
      </c>
      <c r="AY215" s="242" t="s">
        <v>121</v>
      </c>
    </row>
    <row r="216" spans="1:51" s="13" customFormat="1" ht="12">
      <c r="A216" s="13"/>
      <c r="B216" s="232"/>
      <c r="C216" s="233"/>
      <c r="D216" s="227" t="s">
        <v>131</v>
      </c>
      <c r="E216" s="234" t="s">
        <v>1</v>
      </c>
      <c r="F216" s="235" t="s">
        <v>296</v>
      </c>
      <c r="G216" s="233"/>
      <c r="H216" s="236">
        <v>8.36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131</v>
      </c>
      <c r="AU216" s="242" t="s">
        <v>85</v>
      </c>
      <c r="AV216" s="13" t="s">
        <v>85</v>
      </c>
      <c r="AW216" s="13" t="s">
        <v>33</v>
      </c>
      <c r="AX216" s="13" t="s">
        <v>78</v>
      </c>
      <c r="AY216" s="242" t="s">
        <v>121</v>
      </c>
    </row>
    <row r="217" spans="1:51" s="16" customFormat="1" ht="12">
      <c r="A217" s="16"/>
      <c r="B217" s="264"/>
      <c r="C217" s="265"/>
      <c r="D217" s="227" t="s">
        <v>131</v>
      </c>
      <c r="E217" s="266" t="s">
        <v>1</v>
      </c>
      <c r="F217" s="267" t="s">
        <v>165</v>
      </c>
      <c r="G217" s="265"/>
      <c r="H217" s="268">
        <v>15.8</v>
      </c>
      <c r="I217" s="269"/>
      <c r="J217" s="265"/>
      <c r="K217" s="265"/>
      <c r="L217" s="270"/>
      <c r="M217" s="271"/>
      <c r="N217" s="272"/>
      <c r="O217" s="272"/>
      <c r="P217" s="272"/>
      <c r="Q217" s="272"/>
      <c r="R217" s="272"/>
      <c r="S217" s="272"/>
      <c r="T217" s="273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74" t="s">
        <v>131</v>
      </c>
      <c r="AU217" s="274" t="s">
        <v>85</v>
      </c>
      <c r="AV217" s="16" t="s">
        <v>138</v>
      </c>
      <c r="AW217" s="16" t="s">
        <v>33</v>
      </c>
      <c r="AX217" s="16" t="s">
        <v>78</v>
      </c>
      <c r="AY217" s="274" t="s">
        <v>121</v>
      </c>
    </row>
    <row r="218" spans="1:51" s="15" customFormat="1" ht="12">
      <c r="A218" s="15"/>
      <c r="B218" s="254"/>
      <c r="C218" s="255"/>
      <c r="D218" s="227" t="s">
        <v>131</v>
      </c>
      <c r="E218" s="256" t="s">
        <v>1</v>
      </c>
      <c r="F218" s="257" t="s">
        <v>297</v>
      </c>
      <c r="G218" s="255"/>
      <c r="H218" s="256" t="s">
        <v>1</v>
      </c>
      <c r="I218" s="258"/>
      <c r="J218" s="255"/>
      <c r="K218" s="255"/>
      <c r="L218" s="259"/>
      <c r="M218" s="260"/>
      <c r="N218" s="261"/>
      <c r="O218" s="261"/>
      <c r="P218" s="261"/>
      <c r="Q218" s="261"/>
      <c r="R218" s="261"/>
      <c r="S218" s="261"/>
      <c r="T218" s="262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3" t="s">
        <v>131</v>
      </c>
      <c r="AU218" s="263" t="s">
        <v>85</v>
      </c>
      <c r="AV218" s="15" t="s">
        <v>83</v>
      </c>
      <c r="AW218" s="15" t="s">
        <v>33</v>
      </c>
      <c r="AX218" s="15" t="s">
        <v>78</v>
      </c>
      <c r="AY218" s="263" t="s">
        <v>121</v>
      </c>
    </row>
    <row r="219" spans="1:51" s="13" customFormat="1" ht="12">
      <c r="A219" s="13"/>
      <c r="B219" s="232"/>
      <c r="C219" s="233"/>
      <c r="D219" s="227" t="s">
        <v>131</v>
      </c>
      <c r="E219" s="234" t="s">
        <v>1</v>
      </c>
      <c r="F219" s="235" t="s">
        <v>298</v>
      </c>
      <c r="G219" s="233"/>
      <c r="H219" s="236">
        <v>9.65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131</v>
      </c>
      <c r="AU219" s="242" t="s">
        <v>85</v>
      </c>
      <c r="AV219" s="13" t="s">
        <v>85</v>
      </c>
      <c r="AW219" s="13" t="s">
        <v>33</v>
      </c>
      <c r="AX219" s="13" t="s">
        <v>78</v>
      </c>
      <c r="AY219" s="242" t="s">
        <v>121</v>
      </c>
    </row>
    <row r="220" spans="1:51" s="15" customFormat="1" ht="12">
      <c r="A220" s="15"/>
      <c r="B220" s="254"/>
      <c r="C220" s="255"/>
      <c r="D220" s="227" t="s">
        <v>131</v>
      </c>
      <c r="E220" s="256" t="s">
        <v>1</v>
      </c>
      <c r="F220" s="257" t="s">
        <v>271</v>
      </c>
      <c r="G220" s="255"/>
      <c r="H220" s="256" t="s">
        <v>1</v>
      </c>
      <c r="I220" s="258"/>
      <c r="J220" s="255"/>
      <c r="K220" s="255"/>
      <c r="L220" s="259"/>
      <c r="M220" s="260"/>
      <c r="N220" s="261"/>
      <c r="O220" s="261"/>
      <c r="P220" s="261"/>
      <c r="Q220" s="261"/>
      <c r="R220" s="261"/>
      <c r="S220" s="261"/>
      <c r="T220" s="262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3" t="s">
        <v>131</v>
      </c>
      <c r="AU220" s="263" t="s">
        <v>85</v>
      </c>
      <c r="AV220" s="15" t="s">
        <v>83</v>
      </c>
      <c r="AW220" s="15" t="s">
        <v>33</v>
      </c>
      <c r="AX220" s="15" t="s">
        <v>78</v>
      </c>
      <c r="AY220" s="263" t="s">
        <v>121</v>
      </c>
    </row>
    <row r="221" spans="1:51" s="13" customFormat="1" ht="12">
      <c r="A221" s="13"/>
      <c r="B221" s="232"/>
      <c r="C221" s="233"/>
      <c r="D221" s="227" t="s">
        <v>131</v>
      </c>
      <c r="E221" s="234" t="s">
        <v>1</v>
      </c>
      <c r="F221" s="235" t="s">
        <v>299</v>
      </c>
      <c r="G221" s="233"/>
      <c r="H221" s="236">
        <v>4.74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131</v>
      </c>
      <c r="AU221" s="242" t="s">
        <v>85</v>
      </c>
      <c r="AV221" s="13" t="s">
        <v>85</v>
      </c>
      <c r="AW221" s="13" t="s">
        <v>33</v>
      </c>
      <c r="AX221" s="13" t="s">
        <v>78</v>
      </c>
      <c r="AY221" s="242" t="s">
        <v>121</v>
      </c>
    </row>
    <row r="222" spans="1:51" s="14" customFormat="1" ht="12">
      <c r="A222" s="14"/>
      <c r="B222" s="243"/>
      <c r="C222" s="244"/>
      <c r="D222" s="227" t="s">
        <v>131</v>
      </c>
      <c r="E222" s="245" t="s">
        <v>1</v>
      </c>
      <c r="F222" s="246" t="s">
        <v>145</v>
      </c>
      <c r="G222" s="244"/>
      <c r="H222" s="247">
        <v>30.190000000000005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131</v>
      </c>
      <c r="AU222" s="253" t="s">
        <v>85</v>
      </c>
      <c r="AV222" s="14" t="s">
        <v>127</v>
      </c>
      <c r="AW222" s="14" t="s">
        <v>33</v>
      </c>
      <c r="AX222" s="14" t="s">
        <v>83</v>
      </c>
      <c r="AY222" s="253" t="s">
        <v>121</v>
      </c>
    </row>
    <row r="223" spans="1:51" s="13" customFormat="1" ht="12">
      <c r="A223" s="13"/>
      <c r="B223" s="232"/>
      <c r="C223" s="233"/>
      <c r="D223" s="227" t="s">
        <v>131</v>
      </c>
      <c r="E223" s="233"/>
      <c r="F223" s="235" t="s">
        <v>300</v>
      </c>
      <c r="G223" s="233"/>
      <c r="H223" s="236">
        <v>33.209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131</v>
      </c>
      <c r="AU223" s="242" t="s">
        <v>85</v>
      </c>
      <c r="AV223" s="13" t="s">
        <v>85</v>
      </c>
      <c r="AW223" s="13" t="s">
        <v>4</v>
      </c>
      <c r="AX223" s="13" t="s">
        <v>83</v>
      </c>
      <c r="AY223" s="242" t="s">
        <v>121</v>
      </c>
    </row>
    <row r="224" spans="1:65" s="2" customFormat="1" ht="24.15" customHeight="1">
      <c r="A224" s="39"/>
      <c r="B224" s="40"/>
      <c r="C224" s="213" t="s">
        <v>301</v>
      </c>
      <c r="D224" s="213" t="s">
        <v>123</v>
      </c>
      <c r="E224" s="214" t="s">
        <v>302</v>
      </c>
      <c r="F224" s="215" t="s">
        <v>303</v>
      </c>
      <c r="G224" s="216" t="s">
        <v>126</v>
      </c>
      <c r="H224" s="217">
        <v>33.209</v>
      </c>
      <c r="I224" s="218"/>
      <c r="J224" s="219">
        <f>ROUND(I224*H224,2)</f>
        <v>0</v>
      </c>
      <c r="K224" s="220"/>
      <c r="L224" s="45"/>
      <c r="M224" s="221" t="s">
        <v>1</v>
      </c>
      <c r="N224" s="222" t="s">
        <v>43</v>
      </c>
      <c r="O224" s="92"/>
      <c r="P224" s="223">
        <f>O224*H224</f>
        <v>0</v>
      </c>
      <c r="Q224" s="223">
        <v>4E-05</v>
      </c>
      <c r="R224" s="223">
        <f>Q224*H224</f>
        <v>0.0013283600000000002</v>
      </c>
      <c r="S224" s="223">
        <v>0</v>
      </c>
      <c r="T224" s="22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5" t="s">
        <v>127</v>
      </c>
      <c r="AT224" s="225" t="s">
        <v>123</v>
      </c>
      <c r="AU224" s="225" t="s">
        <v>85</v>
      </c>
      <c r="AY224" s="18" t="s">
        <v>121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8" t="s">
        <v>83</v>
      </c>
      <c r="BK224" s="226">
        <f>ROUND(I224*H224,2)</f>
        <v>0</v>
      </c>
      <c r="BL224" s="18" t="s">
        <v>127</v>
      </c>
      <c r="BM224" s="225" t="s">
        <v>304</v>
      </c>
    </row>
    <row r="225" spans="1:63" s="12" customFormat="1" ht="22.8" customHeight="1">
      <c r="A225" s="12"/>
      <c r="B225" s="197"/>
      <c r="C225" s="198"/>
      <c r="D225" s="199" t="s">
        <v>77</v>
      </c>
      <c r="E225" s="211" t="s">
        <v>138</v>
      </c>
      <c r="F225" s="211" t="s">
        <v>305</v>
      </c>
      <c r="G225" s="198"/>
      <c r="H225" s="198"/>
      <c r="I225" s="201"/>
      <c r="J225" s="212">
        <f>BK225</f>
        <v>0</v>
      </c>
      <c r="K225" s="198"/>
      <c r="L225" s="203"/>
      <c r="M225" s="204"/>
      <c r="N225" s="205"/>
      <c r="O225" s="205"/>
      <c r="P225" s="206">
        <f>SUM(P226:P270)</f>
        <v>0</v>
      </c>
      <c r="Q225" s="205"/>
      <c r="R225" s="206">
        <f>SUM(R226:R270)</f>
        <v>6.068156490000001</v>
      </c>
      <c r="S225" s="205"/>
      <c r="T225" s="207">
        <f>SUM(T226:T270)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8" t="s">
        <v>83</v>
      </c>
      <c r="AT225" s="209" t="s">
        <v>77</v>
      </c>
      <c r="AU225" s="209" t="s">
        <v>83</v>
      </c>
      <c r="AY225" s="208" t="s">
        <v>121</v>
      </c>
      <c r="BK225" s="210">
        <f>SUM(BK226:BK270)</f>
        <v>0</v>
      </c>
    </row>
    <row r="226" spans="1:65" s="2" customFormat="1" ht="24.15" customHeight="1">
      <c r="A226" s="39"/>
      <c r="B226" s="40"/>
      <c r="C226" s="213" t="s">
        <v>306</v>
      </c>
      <c r="D226" s="213" t="s">
        <v>123</v>
      </c>
      <c r="E226" s="214" t="s">
        <v>307</v>
      </c>
      <c r="F226" s="215" t="s">
        <v>308</v>
      </c>
      <c r="G226" s="216" t="s">
        <v>135</v>
      </c>
      <c r="H226" s="217">
        <v>18.87</v>
      </c>
      <c r="I226" s="218"/>
      <c r="J226" s="219">
        <f>ROUND(I226*H226,2)</f>
        <v>0</v>
      </c>
      <c r="K226" s="220"/>
      <c r="L226" s="45"/>
      <c r="M226" s="221" t="s">
        <v>1</v>
      </c>
      <c r="N226" s="222" t="s">
        <v>43</v>
      </c>
      <c r="O226" s="92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5" t="s">
        <v>127</v>
      </c>
      <c r="AT226" s="225" t="s">
        <v>123</v>
      </c>
      <c r="AU226" s="225" t="s">
        <v>85</v>
      </c>
      <c r="AY226" s="18" t="s">
        <v>121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8" t="s">
        <v>83</v>
      </c>
      <c r="BK226" s="226">
        <f>ROUND(I226*H226,2)</f>
        <v>0</v>
      </c>
      <c r="BL226" s="18" t="s">
        <v>127</v>
      </c>
      <c r="BM226" s="225" t="s">
        <v>309</v>
      </c>
    </row>
    <row r="227" spans="1:47" s="2" customFormat="1" ht="12">
      <c r="A227" s="39"/>
      <c r="B227" s="40"/>
      <c r="C227" s="41"/>
      <c r="D227" s="227" t="s">
        <v>129</v>
      </c>
      <c r="E227" s="41"/>
      <c r="F227" s="228" t="s">
        <v>310</v>
      </c>
      <c r="G227" s="41"/>
      <c r="H227" s="41"/>
      <c r="I227" s="229"/>
      <c r="J227" s="41"/>
      <c r="K227" s="41"/>
      <c r="L227" s="45"/>
      <c r="M227" s="230"/>
      <c r="N227" s="231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129</v>
      </c>
      <c r="AU227" s="18" t="s">
        <v>85</v>
      </c>
    </row>
    <row r="228" spans="1:51" s="15" customFormat="1" ht="12">
      <c r="A228" s="15"/>
      <c r="B228" s="254"/>
      <c r="C228" s="255"/>
      <c r="D228" s="227" t="s">
        <v>131</v>
      </c>
      <c r="E228" s="256" t="s">
        <v>1</v>
      </c>
      <c r="F228" s="257" t="s">
        <v>311</v>
      </c>
      <c r="G228" s="255"/>
      <c r="H228" s="256" t="s">
        <v>1</v>
      </c>
      <c r="I228" s="258"/>
      <c r="J228" s="255"/>
      <c r="K228" s="255"/>
      <c r="L228" s="259"/>
      <c r="M228" s="260"/>
      <c r="N228" s="261"/>
      <c r="O228" s="261"/>
      <c r="P228" s="261"/>
      <c r="Q228" s="261"/>
      <c r="R228" s="261"/>
      <c r="S228" s="261"/>
      <c r="T228" s="262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3" t="s">
        <v>131</v>
      </c>
      <c r="AU228" s="263" t="s">
        <v>85</v>
      </c>
      <c r="AV228" s="15" t="s">
        <v>83</v>
      </c>
      <c r="AW228" s="15" t="s">
        <v>33</v>
      </c>
      <c r="AX228" s="15" t="s">
        <v>78</v>
      </c>
      <c r="AY228" s="263" t="s">
        <v>121</v>
      </c>
    </row>
    <row r="229" spans="1:51" s="13" customFormat="1" ht="12">
      <c r="A229" s="13"/>
      <c r="B229" s="232"/>
      <c r="C229" s="233"/>
      <c r="D229" s="227" t="s">
        <v>131</v>
      </c>
      <c r="E229" s="234" t="s">
        <v>1</v>
      </c>
      <c r="F229" s="235" t="s">
        <v>312</v>
      </c>
      <c r="G229" s="233"/>
      <c r="H229" s="236">
        <v>8.64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131</v>
      </c>
      <c r="AU229" s="242" t="s">
        <v>85</v>
      </c>
      <c r="AV229" s="13" t="s">
        <v>85</v>
      </c>
      <c r="AW229" s="13" t="s">
        <v>33</v>
      </c>
      <c r="AX229" s="13" t="s">
        <v>78</v>
      </c>
      <c r="AY229" s="242" t="s">
        <v>121</v>
      </c>
    </row>
    <row r="230" spans="1:51" s="13" customFormat="1" ht="12">
      <c r="A230" s="13"/>
      <c r="B230" s="232"/>
      <c r="C230" s="233"/>
      <c r="D230" s="227" t="s">
        <v>131</v>
      </c>
      <c r="E230" s="234" t="s">
        <v>1</v>
      </c>
      <c r="F230" s="235" t="s">
        <v>313</v>
      </c>
      <c r="G230" s="233"/>
      <c r="H230" s="236">
        <v>1.61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131</v>
      </c>
      <c r="AU230" s="242" t="s">
        <v>85</v>
      </c>
      <c r="AV230" s="13" t="s">
        <v>85</v>
      </c>
      <c r="AW230" s="13" t="s">
        <v>33</v>
      </c>
      <c r="AX230" s="13" t="s">
        <v>78</v>
      </c>
      <c r="AY230" s="242" t="s">
        <v>121</v>
      </c>
    </row>
    <row r="231" spans="1:51" s="13" customFormat="1" ht="12">
      <c r="A231" s="13"/>
      <c r="B231" s="232"/>
      <c r="C231" s="233"/>
      <c r="D231" s="227" t="s">
        <v>131</v>
      </c>
      <c r="E231" s="234" t="s">
        <v>1</v>
      </c>
      <c r="F231" s="235" t="s">
        <v>314</v>
      </c>
      <c r="G231" s="233"/>
      <c r="H231" s="236">
        <v>8.62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131</v>
      </c>
      <c r="AU231" s="242" t="s">
        <v>85</v>
      </c>
      <c r="AV231" s="13" t="s">
        <v>85</v>
      </c>
      <c r="AW231" s="13" t="s">
        <v>33</v>
      </c>
      <c r="AX231" s="13" t="s">
        <v>78</v>
      </c>
      <c r="AY231" s="242" t="s">
        <v>121</v>
      </c>
    </row>
    <row r="232" spans="1:51" s="14" customFormat="1" ht="12">
      <c r="A232" s="14"/>
      <c r="B232" s="243"/>
      <c r="C232" s="244"/>
      <c r="D232" s="227" t="s">
        <v>131</v>
      </c>
      <c r="E232" s="245" t="s">
        <v>1</v>
      </c>
      <c r="F232" s="246" t="s">
        <v>145</v>
      </c>
      <c r="G232" s="244"/>
      <c r="H232" s="247">
        <v>18.869999999999997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131</v>
      </c>
      <c r="AU232" s="253" t="s">
        <v>85</v>
      </c>
      <c r="AV232" s="14" t="s">
        <v>127</v>
      </c>
      <c r="AW232" s="14" t="s">
        <v>33</v>
      </c>
      <c r="AX232" s="14" t="s">
        <v>83</v>
      </c>
      <c r="AY232" s="253" t="s">
        <v>121</v>
      </c>
    </row>
    <row r="233" spans="1:65" s="2" customFormat="1" ht="33" customHeight="1">
      <c r="A233" s="39"/>
      <c r="B233" s="40"/>
      <c r="C233" s="213" t="s">
        <v>315</v>
      </c>
      <c r="D233" s="213" t="s">
        <v>123</v>
      </c>
      <c r="E233" s="214" t="s">
        <v>316</v>
      </c>
      <c r="F233" s="215" t="s">
        <v>317</v>
      </c>
      <c r="G233" s="216" t="s">
        <v>135</v>
      </c>
      <c r="H233" s="217">
        <v>18.87</v>
      </c>
      <c r="I233" s="218"/>
      <c r="J233" s="219">
        <f>ROUND(I233*H233,2)</f>
        <v>0</v>
      </c>
      <c r="K233" s="220"/>
      <c r="L233" s="45"/>
      <c r="M233" s="221" t="s">
        <v>1</v>
      </c>
      <c r="N233" s="222" t="s">
        <v>43</v>
      </c>
      <c r="O233" s="92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5" t="s">
        <v>127</v>
      </c>
      <c r="AT233" s="225" t="s">
        <v>123</v>
      </c>
      <c r="AU233" s="225" t="s">
        <v>85</v>
      </c>
      <c r="AY233" s="18" t="s">
        <v>121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8" t="s">
        <v>83</v>
      </c>
      <c r="BK233" s="226">
        <f>ROUND(I233*H233,2)</f>
        <v>0</v>
      </c>
      <c r="BL233" s="18" t="s">
        <v>127</v>
      </c>
      <c r="BM233" s="225" t="s">
        <v>318</v>
      </c>
    </row>
    <row r="234" spans="1:65" s="2" customFormat="1" ht="37.8" customHeight="1">
      <c r="A234" s="39"/>
      <c r="B234" s="40"/>
      <c r="C234" s="213" t="s">
        <v>319</v>
      </c>
      <c r="D234" s="213" t="s">
        <v>123</v>
      </c>
      <c r="E234" s="214" t="s">
        <v>320</v>
      </c>
      <c r="F234" s="215" t="s">
        <v>321</v>
      </c>
      <c r="G234" s="216" t="s">
        <v>126</v>
      </c>
      <c r="H234" s="217">
        <v>138.859</v>
      </c>
      <c r="I234" s="218"/>
      <c r="J234" s="219">
        <f>ROUND(I234*H234,2)</f>
        <v>0</v>
      </c>
      <c r="K234" s="220"/>
      <c r="L234" s="45"/>
      <c r="M234" s="221" t="s">
        <v>1</v>
      </c>
      <c r="N234" s="222" t="s">
        <v>43</v>
      </c>
      <c r="O234" s="92"/>
      <c r="P234" s="223">
        <f>O234*H234</f>
        <v>0</v>
      </c>
      <c r="Q234" s="223">
        <v>0.00182</v>
      </c>
      <c r="R234" s="223">
        <f>Q234*H234</f>
        <v>0.25272338</v>
      </c>
      <c r="S234" s="223">
        <v>0</v>
      </c>
      <c r="T234" s="22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5" t="s">
        <v>127</v>
      </c>
      <c r="AT234" s="225" t="s">
        <v>123</v>
      </c>
      <c r="AU234" s="225" t="s">
        <v>85</v>
      </c>
      <c r="AY234" s="18" t="s">
        <v>121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8" t="s">
        <v>83</v>
      </c>
      <c r="BK234" s="226">
        <f>ROUND(I234*H234,2)</f>
        <v>0</v>
      </c>
      <c r="BL234" s="18" t="s">
        <v>127</v>
      </c>
      <c r="BM234" s="225" t="s">
        <v>322</v>
      </c>
    </row>
    <row r="235" spans="1:47" s="2" customFormat="1" ht="12">
      <c r="A235" s="39"/>
      <c r="B235" s="40"/>
      <c r="C235" s="41"/>
      <c r="D235" s="227" t="s">
        <v>129</v>
      </c>
      <c r="E235" s="41"/>
      <c r="F235" s="228" t="s">
        <v>293</v>
      </c>
      <c r="G235" s="41"/>
      <c r="H235" s="41"/>
      <c r="I235" s="229"/>
      <c r="J235" s="41"/>
      <c r="K235" s="41"/>
      <c r="L235" s="45"/>
      <c r="M235" s="230"/>
      <c r="N235" s="231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129</v>
      </c>
      <c r="AU235" s="18" t="s">
        <v>85</v>
      </c>
    </row>
    <row r="236" spans="1:51" s="15" customFormat="1" ht="12">
      <c r="A236" s="15"/>
      <c r="B236" s="254"/>
      <c r="C236" s="255"/>
      <c r="D236" s="227" t="s">
        <v>131</v>
      </c>
      <c r="E236" s="256" t="s">
        <v>1</v>
      </c>
      <c r="F236" s="257" t="s">
        <v>323</v>
      </c>
      <c r="G236" s="255"/>
      <c r="H236" s="256" t="s">
        <v>1</v>
      </c>
      <c r="I236" s="258"/>
      <c r="J236" s="255"/>
      <c r="K236" s="255"/>
      <c r="L236" s="259"/>
      <c r="M236" s="260"/>
      <c r="N236" s="261"/>
      <c r="O236" s="261"/>
      <c r="P236" s="261"/>
      <c r="Q236" s="261"/>
      <c r="R236" s="261"/>
      <c r="S236" s="261"/>
      <c r="T236" s="262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3" t="s">
        <v>131</v>
      </c>
      <c r="AU236" s="263" t="s">
        <v>85</v>
      </c>
      <c r="AV236" s="15" t="s">
        <v>83</v>
      </c>
      <c r="AW236" s="15" t="s">
        <v>33</v>
      </c>
      <c r="AX236" s="15" t="s">
        <v>78</v>
      </c>
      <c r="AY236" s="263" t="s">
        <v>121</v>
      </c>
    </row>
    <row r="237" spans="1:51" s="13" customFormat="1" ht="12">
      <c r="A237" s="13"/>
      <c r="B237" s="232"/>
      <c r="C237" s="233"/>
      <c r="D237" s="227" t="s">
        <v>131</v>
      </c>
      <c r="E237" s="234" t="s">
        <v>1</v>
      </c>
      <c r="F237" s="235" t="s">
        <v>324</v>
      </c>
      <c r="G237" s="233"/>
      <c r="H237" s="236">
        <v>56.84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131</v>
      </c>
      <c r="AU237" s="242" t="s">
        <v>85</v>
      </c>
      <c r="AV237" s="13" t="s">
        <v>85</v>
      </c>
      <c r="AW237" s="13" t="s">
        <v>33</v>
      </c>
      <c r="AX237" s="13" t="s">
        <v>78</v>
      </c>
      <c r="AY237" s="242" t="s">
        <v>121</v>
      </c>
    </row>
    <row r="238" spans="1:51" s="13" customFormat="1" ht="12">
      <c r="A238" s="13"/>
      <c r="B238" s="232"/>
      <c r="C238" s="233"/>
      <c r="D238" s="227" t="s">
        <v>131</v>
      </c>
      <c r="E238" s="234" t="s">
        <v>1</v>
      </c>
      <c r="F238" s="235" t="s">
        <v>325</v>
      </c>
      <c r="G238" s="233"/>
      <c r="H238" s="236">
        <v>2.13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131</v>
      </c>
      <c r="AU238" s="242" t="s">
        <v>85</v>
      </c>
      <c r="AV238" s="13" t="s">
        <v>85</v>
      </c>
      <c r="AW238" s="13" t="s">
        <v>33</v>
      </c>
      <c r="AX238" s="13" t="s">
        <v>78</v>
      </c>
      <c r="AY238" s="242" t="s">
        <v>121</v>
      </c>
    </row>
    <row r="239" spans="1:51" s="13" customFormat="1" ht="12">
      <c r="A239" s="13"/>
      <c r="B239" s="232"/>
      <c r="C239" s="233"/>
      <c r="D239" s="227" t="s">
        <v>131</v>
      </c>
      <c r="E239" s="234" t="s">
        <v>1</v>
      </c>
      <c r="F239" s="235" t="s">
        <v>326</v>
      </c>
      <c r="G239" s="233"/>
      <c r="H239" s="236">
        <v>8.48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131</v>
      </c>
      <c r="AU239" s="242" t="s">
        <v>85</v>
      </c>
      <c r="AV239" s="13" t="s">
        <v>85</v>
      </c>
      <c r="AW239" s="13" t="s">
        <v>33</v>
      </c>
      <c r="AX239" s="13" t="s">
        <v>78</v>
      </c>
      <c r="AY239" s="242" t="s">
        <v>121</v>
      </c>
    </row>
    <row r="240" spans="1:51" s="16" customFormat="1" ht="12">
      <c r="A240" s="16"/>
      <c r="B240" s="264"/>
      <c r="C240" s="265"/>
      <c r="D240" s="227" t="s">
        <v>131</v>
      </c>
      <c r="E240" s="266" t="s">
        <v>1</v>
      </c>
      <c r="F240" s="267" t="s">
        <v>165</v>
      </c>
      <c r="G240" s="265"/>
      <c r="H240" s="268">
        <v>67.45</v>
      </c>
      <c r="I240" s="269"/>
      <c r="J240" s="265"/>
      <c r="K240" s="265"/>
      <c r="L240" s="270"/>
      <c r="M240" s="271"/>
      <c r="N240" s="272"/>
      <c r="O240" s="272"/>
      <c r="P240" s="272"/>
      <c r="Q240" s="272"/>
      <c r="R240" s="272"/>
      <c r="S240" s="272"/>
      <c r="T240" s="273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74" t="s">
        <v>131</v>
      </c>
      <c r="AU240" s="274" t="s">
        <v>85</v>
      </c>
      <c r="AV240" s="16" t="s">
        <v>138</v>
      </c>
      <c r="AW240" s="16" t="s">
        <v>33</v>
      </c>
      <c r="AX240" s="16" t="s">
        <v>78</v>
      </c>
      <c r="AY240" s="274" t="s">
        <v>121</v>
      </c>
    </row>
    <row r="241" spans="1:51" s="15" customFormat="1" ht="12">
      <c r="A241" s="15"/>
      <c r="B241" s="254"/>
      <c r="C241" s="255"/>
      <c r="D241" s="227" t="s">
        <v>131</v>
      </c>
      <c r="E241" s="256" t="s">
        <v>1</v>
      </c>
      <c r="F241" s="257" t="s">
        <v>327</v>
      </c>
      <c r="G241" s="255"/>
      <c r="H241" s="256" t="s">
        <v>1</v>
      </c>
      <c r="I241" s="258"/>
      <c r="J241" s="255"/>
      <c r="K241" s="255"/>
      <c r="L241" s="259"/>
      <c r="M241" s="260"/>
      <c r="N241" s="261"/>
      <c r="O241" s="261"/>
      <c r="P241" s="261"/>
      <c r="Q241" s="261"/>
      <c r="R241" s="261"/>
      <c r="S241" s="261"/>
      <c r="T241" s="262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3" t="s">
        <v>131</v>
      </c>
      <c r="AU241" s="263" t="s">
        <v>85</v>
      </c>
      <c r="AV241" s="15" t="s">
        <v>83</v>
      </c>
      <c r="AW241" s="15" t="s">
        <v>33</v>
      </c>
      <c r="AX241" s="15" t="s">
        <v>78</v>
      </c>
      <c r="AY241" s="263" t="s">
        <v>121</v>
      </c>
    </row>
    <row r="242" spans="1:51" s="13" customFormat="1" ht="12">
      <c r="A242" s="13"/>
      <c r="B242" s="232"/>
      <c r="C242" s="233"/>
      <c r="D242" s="227" t="s">
        <v>131</v>
      </c>
      <c r="E242" s="234" t="s">
        <v>1</v>
      </c>
      <c r="F242" s="235" t="s">
        <v>328</v>
      </c>
      <c r="G242" s="233"/>
      <c r="H242" s="236">
        <v>56.88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131</v>
      </c>
      <c r="AU242" s="242" t="s">
        <v>85</v>
      </c>
      <c r="AV242" s="13" t="s">
        <v>85</v>
      </c>
      <c r="AW242" s="13" t="s">
        <v>33</v>
      </c>
      <c r="AX242" s="13" t="s">
        <v>78</v>
      </c>
      <c r="AY242" s="242" t="s">
        <v>121</v>
      </c>
    </row>
    <row r="243" spans="1:51" s="13" customFormat="1" ht="12">
      <c r="A243" s="13"/>
      <c r="B243" s="232"/>
      <c r="C243" s="233"/>
      <c r="D243" s="227" t="s">
        <v>131</v>
      </c>
      <c r="E243" s="234" t="s">
        <v>1</v>
      </c>
      <c r="F243" s="235" t="s">
        <v>329</v>
      </c>
      <c r="G243" s="233"/>
      <c r="H243" s="236">
        <v>1.905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131</v>
      </c>
      <c r="AU243" s="242" t="s">
        <v>85</v>
      </c>
      <c r="AV243" s="13" t="s">
        <v>85</v>
      </c>
      <c r="AW243" s="13" t="s">
        <v>33</v>
      </c>
      <c r="AX243" s="13" t="s">
        <v>78</v>
      </c>
      <c r="AY243" s="242" t="s">
        <v>121</v>
      </c>
    </row>
    <row r="244" spans="1:51" s="16" customFormat="1" ht="12">
      <c r="A244" s="16"/>
      <c r="B244" s="264"/>
      <c r="C244" s="265"/>
      <c r="D244" s="227" t="s">
        <v>131</v>
      </c>
      <c r="E244" s="266" t="s">
        <v>1</v>
      </c>
      <c r="F244" s="267" t="s">
        <v>165</v>
      </c>
      <c r="G244" s="265"/>
      <c r="H244" s="268">
        <v>58.785000000000004</v>
      </c>
      <c r="I244" s="269"/>
      <c r="J244" s="265"/>
      <c r="K244" s="265"/>
      <c r="L244" s="270"/>
      <c r="M244" s="271"/>
      <c r="N244" s="272"/>
      <c r="O244" s="272"/>
      <c r="P244" s="272"/>
      <c r="Q244" s="272"/>
      <c r="R244" s="272"/>
      <c r="S244" s="272"/>
      <c r="T244" s="273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74" t="s">
        <v>131</v>
      </c>
      <c r="AU244" s="274" t="s">
        <v>85</v>
      </c>
      <c r="AV244" s="16" t="s">
        <v>138</v>
      </c>
      <c r="AW244" s="16" t="s">
        <v>33</v>
      </c>
      <c r="AX244" s="16" t="s">
        <v>78</v>
      </c>
      <c r="AY244" s="274" t="s">
        <v>121</v>
      </c>
    </row>
    <row r="245" spans="1:51" s="14" customFormat="1" ht="12">
      <c r="A245" s="14"/>
      <c r="B245" s="243"/>
      <c r="C245" s="244"/>
      <c r="D245" s="227" t="s">
        <v>131</v>
      </c>
      <c r="E245" s="245" t="s">
        <v>1</v>
      </c>
      <c r="F245" s="246" t="s">
        <v>145</v>
      </c>
      <c r="G245" s="244"/>
      <c r="H245" s="247">
        <v>126.23500000000001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131</v>
      </c>
      <c r="AU245" s="253" t="s">
        <v>85</v>
      </c>
      <c r="AV245" s="14" t="s">
        <v>127</v>
      </c>
      <c r="AW245" s="14" t="s">
        <v>33</v>
      </c>
      <c r="AX245" s="14" t="s">
        <v>83</v>
      </c>
      <c r="AY245" s="253" t="s">
        <v>121</v>
      </c>
    </row>
    <row r="246" spans="1:51" s="13" customFormat="1" ht="12">
      <c r="A246" s="13"/>
      <c r="B246" s="232"/>
      <c r="C246" s="233"/>
      <c r="D246" s="227" t="s">
        <v>131</v>
      </c>
      <c r="E246" s="233"/>
      <c r="F246" s="235" t="s">
        <v>330</v>
      </c>
      <c r="G246" s="233"/>
      <c r="H246" s="236">
        <v>138.859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131</v>
      </c>
      <c r="AU246" s="242" t="s">
        <v>85</v>
      </c>
      <c r="AV246" s="13" t="s">
        <v>85</v>
      </c>
      <c r="AW246" s="13" t="s">
        <v>4</v>
      </c>
      <c r="AX246" s="13" t="s">
        <v>83</v>
      </c>
      <c r="AY246" s="242" t="s">
        <v>121</v>
      </c>
    </row>
    <row r="247" spans="1:65" s="2" customFormat="1" ht="24.15" customHeight="1">
      <c r="A247" s="39"/>
      <c r="B247" s="40"/>
      <c r="C247" s="213" t="s">
        <v>331</v>
      </c>
      <c r="D247" s="213" t="s">
        <v>123</v>
      </c>
      <c r="E247" s="214" t="s">
        <v>332</v>
      </c>
      <c r="F247" s="215" t="s">
        <v>333</v>
      </c>
      <c r="G247" s="216" t="s">
        <v>126</v>
      </c>
      <c r="H247" s="217">
        <v>138.859</v>
      </c>
      <c r="I247" s="218"/>
      <c r="J247" s="219">
        <f>ROUND(I247*H247,2)</f>
        <v>0</v>
      </c>
      <c r="K247" s="220"/>
      <c r="L247" s="45"/>
      <c r="M247" s="221" t="s">
        <v>1</v>
      </c>
      <c r="N247" s="222" t="s">
        <v>43</v>
      </c>
      <c r="O247" s="92"/>
      <c r="P247" s="223">
        <f>O247*H247</f>
        <v>0</v>
      </c>
      <c r="Q247" s="223">
        <v>4E-05</v>
      </c>
      <c r="R247" s="223">
        <f>Q247*H247</f>
        <v>0.005554360000000001</v>
      </c>
      <c r="S247" s="223">
        <v>0</v>
      </c>
      <c r="T247" s="22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5" t="s">
        <v>127</v>
      </c>
      <c r="AT247" s="225" t="s">
        <v>123</v>
      </c>
      <c r="AU247" s="225" t="s">
        <v>85</v>
      </c>
      <c r="AY247" s="18" t="s">
        <v>121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8" t="s">
        <v>83</v>
      </c>
      <c r="BK247" s="226">
        <f>ROUND(I247*H247,2)</f>
        <v>0</v>
      </c>
      <c r="BL247" s="18" t="s">
        <v>127</v>
      </c>
      <c r="BM247" s="225" t="s">
        <v>334</v>
      </c>
    </row>
    <row r="248" spans="1:65" s="2" customFormat="1" ht="24.15" customHeight="1">
      <c r="A248" s="39"/>
      <c r="B248" s="40"/>
      <c r="C248" s="213" t="s">
        <v>335</v>
      </c>
      <c r="D248" s="213" t="s">
        <v>123</v>
      </c>
      <c r="E248" s="214" t="s">
        <v>336</v>
      </c>
      <c r="F248" s="215" t="s">
        <v>337</v>
      </c>
      <c r="G248" s="216" t="s">
        <v>338</v>
      </c>
      <c r="H248" s="217">
        <v>12</v>
      </c>
      <c r="I248" s="218"/>
      <c r="J248" s="219">
        <f>ROUND(I248*H248,2)</f>
        <v>0</v>
      </c>
      <c r="K248" s="220"/>
      <c r="L248" s="45"/>
      <c r="M248" s="221" t="s">
        <v>1</v>
      </c>
      <c r="N248" s="222" t="s">
        <v>43</v>
      </c>
      <c r="O248" s="92"/>
      <c r="P248" s="223">
        <f>O248*H248</f>
        <v>0</v>
      </c>
      <c r="Q248" s="223">
        <v>0.0084</v>
      </c>
      <c r="R248" s="223">
        <f>Q248*H248</f>
        <v>0.1008</v>
      </c>
      <c r="S248" s="223">
        <v>0</v>
      </c>
      <c r="T248" s="224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5" t="s">
        <v>127</v>
      </c>
      <c r="AT248" s="225" t="s">
        <v>123</v>
      </c>
      <c r="AU248" s="225" t="s">
        <v>85</v>
      </c>
      <c r="AY248" s="18" t="s">
        <v>121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8" t="s">
        <v>83</v>
      </c>
      <c r="BK248" s="226">
        <f>ROUND(I248*H248,2)</f>
        <v>0</v>
      </c>
      <c r="BL248" s="18" t="s">
        <v>127</v>
      </c>
      <c r="BM248" s="225" t="s">
        <v>339</v>
      </c>
    </row>
    <row r="249" spans="1:51" s="13" customFormat="1" ht="12">
      <c r="A249" s="13"/>
      <c r="B249" s="232"/>
      <c r="C249" s="233"/>
      <c r="D249" s="227" t="s">
        <v>131</v>
      </c>
      <c r="E249" s="234" t="s">
        <v>1</v>
      </c>
      <c r="F249" s="235" t="s">
        <v>340</v>
      </c>
      <c r="G249" s="233"/>
      <c r="H249" s="236">
        <v>4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131</v>
      </c>
      <c r="AU249" s="242" t="s">
        <v>85</v>
      </c>
      <c r="AV249" s="13" t="s">
        <v>85</v>
      </c>
      <c r="AW249" s="13" t="s">
        <v>33</v>
      </c>
      <c r="AX249" s="13" t="s">
        <v>78</v>
      </c>
      <c r="AY249" s="242" t="s">
        <v>121</v>
      </c>
    </row>
    <row r="250" spans="1:51" s="13" customFormat="1" ht="12">
      <c r="A250" s="13"/>
      <c r="B250" s="232"/>
      <c r="C250" s="233"/>
      <c r="D250" s="227" t="s">
        <v>131</v>
      </c>
      <c r="E250" s="234" t="s">
        <v>1</v>
      </c>
      <c r="F250" s="235" t="s">
        <v>341</v>
      </c>
      <c r="G250" s="233"/>
      <c r="H250" s="236">
        <v>4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131</v>
      </c>
      <c r="AU250" s="242" t="s">
        <v>85</v>
      </c>
      <c r="AV250" s="13" t="s">
        <v>85</v>
      </c>
      <c r="AW250" s="13" t="s">
        <v>33</v>
      </c>
      <c r="AX250" s="13" t="s">
        <v>78</v>
      </c>
      <c r="AY250" s="242" t="s">
        <v>121</v>
      </c>
    </row>
    <row r="251" spans="1:51" s="13" customFormat="1" ht="12">
      <c r="A251" s="13"/>
      <c r="B251" s="232"/>
      <c r="C251" s="233"/>
      <c r="D251" s="227" t="s">
        <v>131</v>
      </c>
      <c r="E251" s="234" t="s">
        <v>1</v>
      </c>
      <c r="F251" s="235" t="s">
        <v>342</v>
      </c>
      <c r="G251" s="233"/>
      <c r="H251" s="236">
        <v>4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131</v>
      </c>
      <c r="AU251" s="242" t="s">
        <v>85</v>
      </c>
      <c r="AV251" s="13" t="s">
        <v>85</v>
      </c>
      <c r="AW251" s="13" t="s">
        <v>33</v>
      </c>
      <c r="AX251" s="13" t="s">
        <v>78</v>
      </c>
      <c r="AY251" s="242" t="s">
        <v>121</v>
      </c>
    </row>
    <row r="252" spans="1:51" s="14" customFormat="1" ht="12">
      <c r="A252" s="14"/>
      <c r="B252" s="243"/>
      <c r="C252" s="244"/>
      <c r="D252" s="227" t="s">
        <v>131</v>
      </c>
      <c r="E252" s="245" t="s">
        <v>1</v>
      </c>
      <c r="F252" s="246" t="s">
        <v>145</v>
      </c>
      <c r="G252" s="244"/>
      <c r="H252" s="247">
        <v>12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131</v>
      </c>
      <c r="AU252" s="253" t="s">
        <v>85</v>
      </c>
      <c r="AV252" s="14" t="s">
        <v>127</v>
      </c>
      <c r="AW252" s="14" t="s">
        <v>33</v>
      </c>
      <c r="AX252" s="14" t="s">
        <v>83</v>
      </c>
      <c r="AY252" s="253" t="s">
        <v>121</v>
      </c>
    </row>
    <row r="253" spans="1:65" s="2" customFormat="1" ht="44.25" customHeight="1">
      <c r="A253" s="39"/>
      <c r="B253" s="40"/>
      <c r="C253" s="213" t="s">
        <v>343</v>
      </c>
      <c r="D253" s="213" t="s">
        <v>123</v>
      </c>
      <c r="E253" s="214" t="s">
        <v>344</v>
      </c>
      <c r="F253" s="215" t="s">
        <v>345</v>
      </c>
      <c r="G253" s="216" t="s">
        <v>346</v>
      </c>
      <c r="H253" s="217">
        <v>4.046</v>
      </c>
      <c r="I253" s="218"/>
      <c r="J253" s="219">
        <f>ROUND(I253*H253,2)</f>
        <v>0</v>
      </c>
      <c r="K253" s="220"/>
      <c r="L253" s="45"/>
      <c r="M253" s="221" t="s">
        <v>1</v>
      </c>
      <c r="N253" s="222" t="s">
        <v>43</v>
      </c>
      <c r="O253" s="92"/>
      <c r="P253" s="223">
        <f>O253*H253</f>
        <v>0</v>
      </c>
      <c r="Q253" s="223">
        <v>1.03845</v>
      </c>
      <c r="R253" s="223">
        <f>Q253*H253</f>
        <v>4.201568700000001</v>
      </c>
      <c r="S253" s="223">
        <v>0</v>
      </c>
      <c r="T253" s="22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5" t="s">
        <v>127</v>
      </c>
      <c r="AT253" s="225" t="s">
        <v>123</v>
      </c>
      <c r="AU253" s="225" t="s">
        <v>85</v>
      </c>
      <c r="AY253" s="18" t="s">
        <v>121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8" t="s">
        <v>83</v>
      </c>
      <c r="BK253" s="226">
        <f>ROUND(I253*H253,2)</f>
        <v>0</v>
      </c>
      <c r="BL253" s="18" t="s">
        <v>127</v>
      </c>
      <c r="BM253" s="225" t="s">
        <v>347</v>
      </c>
    </row>
    <row r="254" spans="1:51" s="15" customFormat="1" ht="12">
      <c r="A254" s="15"/>
      <c r="B254" s="254"/>
      <c r="C254" s="255"/>
      <c r="D254" s="227" t="s">
        <v>131</v>
      </c>
      <c r="E254" s="256" t="s">
        <v>1</v>
      </c>
      <c r="F254" s="257" t="s">
        <v>348</v>
      </c>
      <c r="G254" s="255"/>
      <c r="H254" s="256" t="s">
        <v>1</v>
      </c>
      <c r="I254" s="258"/>
      <c r="J254" s="255"/>
      <c r="K254" s="255"/>
      <c r="L254" s="259"/>
      <c r="M254" s="260"/>
      <c r="N254" s="261"/>
      <c r="O254" s="261"/>
      <c r="P254" s="261"/>
      <c r="Q254" s="261"/>
      <c r="R254" s="261"/>
      <c r="S254" s="261"/>
      <c r="T254" s="262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3" t="s">
        <v>131</v>
      </c>
      <c r="AU254" s="263" t="s">
        <v>85</v>
      </c>
      <c r="AV254" s="15" t="s">
        <v>83</v>
      </c>
      <c r="AW254" s="15" t="s">
        <v>33</v>
      </c>
      <c r="AX254" s="15" t="s">
        <v>78</v>
      </c>
      <c r="AY254" s="263" t="s">
        <v>121</v>
      </c>
    </row>
    <row r="255" spans="1:51" s="13" customFormat="1" ht="12">
      <c r="A255" s="13"/>
      <c r="B255" s="232"/>
      <c r="C255" s="233"/>
      <c r="D255" s="227" t="s">
        <v>131</v>
      </c>
      <c r="E255" s="234" t="s">
        <v>1</v>
      </c>
      <c r="F255" s="235" t="s">
        <v>349</v>
      </c>
      <c r="G255" s="233"/>
      <c r="H255" s="236">
        <v>1.977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131</v>
      </c>
      <c r="AU255" s="242" t="s">
        <v>85</v>
      </c>
      <c r="AV255" s="13" t="s">
        <v>85</v>
      </c>
      <c r="AW255" s="13" t="s">
        <v>33</v>
      </c>
      <c r="AX255" s="13" t="s">
        <v>78</v>
      </c>
      <c r="AY255" s="242" t="s">
        <v>121</v>
      </c>
    </row>
    <row r="256" spans="1:51" s="13" customFormat="1" ht="12">
      <c r="A256" s="13"/>
      <c r="B256" s="232"/>
      <c r="C256" s="233"/>
      <c r="D256" s="227" t="s">
        <v>131</v>
      </c>
      <c r="E256" s="234" t="s">
        <v>1</v>
      </c>
      <c r="F256" s="235" t="s">
        <v>350</v>
      </c>
      <c r="G256" s="233"/>
      <c r="H256" s="236">
        <v>1.951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131</v>
      </c>
      <c r="AU256" s="242" t="s">
        <v>85</v>
      </c>
      <c r="AV256" s="13" t="s">
        <v>85</v>
      </c>
      <c r="AW256" s="13" t="s">
        <v>33</v>
      </c>
      <c r="AX256" s="13" t="s">
        <v>78</v>
      </c>
      <c r="AY256" s="242" t="s">
        <v>121</v>
      </c>
    </row>
    <row r="257" spans="1:51" s="16" customFormat="1" ht="12">
      <c r="A257" s="16"/>
      <c r="B257" s="264"/>
      <c r="C257" s="265"/>
      <c r="D257" s="227" t="s">
        <v>131</v>
      </c>
      <c r="E257" s="266" t="s">
        <v>1</v>
      </c>
      <c r="F257" s="267" t="s">
        <v>165</v>
      </c>
      <c r="G257" s="265"/>
      <c r="H257" s="268">
        <v>3.928</v>
      </c>
      <c r="I257" s="269"/>
      <c r="J257" s="265"/>
      <c r="K257" s="265"/>
      <c r="L257" s="270"/>
      <c r="M257" s="271"/>
      <c r="N257" s="272"/>
      <c r="O257" s="272"/>
      <c r="P257" s="272"/>
      <c r="Q257" s="272"/>
      <c r="R257" s="272"/>
      <c r="S257" s="272"/>
      <c r="T257" s="273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74" t="s">
        <v>131</v>
      </c>
      <c r="AU257" s="274" t="s">
        <v>85</v>
      </c>
      <c r="AV257" s="16" t="s">
        <v>138</v>
      </c>
      <c r="AW257" s="16" t="s">
        <v>33</v>
      </c>
      <c r="AX257" s="16" t="s">
        <v>78</v>
      </c>
      <c r="AY257" s="274" t="s">
        <v>121</v>
      </c>
    </row>
    <row r="258" spans="1:51" s="13" customFormat="1" ht="12">
      <c r="A258" s="13"/>
      <c r="B258" s="232"/>
      <c r="C258" s="233"/>
      <c r="D258" s="227" t="s">
        <v>131</v>
      </c>
      <c r="E258" s="234" t="s">
        <v>1</v>
      </c>
      <c r="F258" s="235" t="s">
        <v>351</v>
      </c>
      <c r="G258" s="233"/>
      <c r="H258" s="236">
        <v>0.118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131</v>
      </c>
      <c r="AU258" s="242" t="s">
        <v>85</v>
      </c>
      <c r="AV258" s="13" t="s">
        <v>85</v>
      </c>
      <c r="AW258" s="13" t="s">
        <v>33</v>
      </c>
      <c r="AX258" s="13" t="s">
        <v>78</v>
      </c>
      <c r="AY258" s="242" t="s">
        <v>121</v>
      </c>
    </row>
    <row r="259" spans="1:51" s="14" customFormat="1" ht="12">
      <c r="A259" s="14"/>
      <c r="B259" s="243"/>
      <c r="C259" s="244"/>
      <c r="D259" s="227" t="s">
        <v>131</v>
      </c>
      <c r="E259" s="245" t="s">
        <v>1</v>
      </c>
      <c r="F259" s="246" t="s">
        <v>145</v>
      </c>
      <c r="G259" s="244"/>
      <c r="H259" s="247">
        <v>4.046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131</v>
      </c>
      <c r="AU259" s="253" t="s">
        <v>85</v>
      </c>
      <c r="AV259" s="14" t="s">
        <v>127</v>
      </c>
      <c r="AW259" s="14" t="s">
        <v>33</v>
      </c>
      <c r="AX259" s="14" t="s">
        <v>83</v>
      </c>
      <c r="AY259" s="253" t="s">
        <v>121</v>
      </c>
    </row>
    <row r="260" spans="1:65" s="2" customFormat="1" ht="24.15" customHeight="1">
      <c r="A260" s="39"/>
      <c r="B260" s="40"/>
      <c r="C260" s="213" t="s">
        <v>352</v>
      </c>
      <c r="D260" s="213" t="s">
        <v>123</v>
      </c>
      <c r="E260" s="214" t="s">
        <v>353</v>
      </c>
      <c r="F260" s="215" t="s">
        <v>354</v>
      </c>
      <c r="G260" s="216" t="s">
        <v>230</v>
      </c>
      <c r="H260" s="217">
        <v>1.2</v>
      </c>
      <c r="I260" s="218"/>
      <c r="J260" s="219">
        <f>ROUND(I260*H260,2)</f>
        <v>0</v>
      </c>
      <c r="K260" s="220"/>
      <c r="L260" s="45"/>
      <c r="M260" s="221" t="s">
        <v>1</v>
      </c>
      <c r="N260" s="222" t="s">
        <v>43</v>
      </c>
      <c r="O260" s="92"/>
      <c r="P260" s="223">
        <f>O260*H260</f>
        <v>0</v>
      </c>
      <c r="Q260" s="223">
        <v>0.0202</v>
      </c>
      <c r="R260" s="223">
        <f>Q260*H260</f>
        <v>0.024239999999999998</v>
      </c>
      <c r="S260" s="223">
        <v>0</v>
      </c>
      <c r="T260" s="224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5" t="s">
        <v>127</v>
      </c>
      <c r="AT260" s="225" t="s">
        <v>123</v>
      </c>
      <c r="AU260" s="225" t="s">
        <v>85</v>
      </c>
      <c r="AY260" s="18" t="s">
        <v>121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8" t="s">
        <v>83</v>
      </c>
      <c r="BK260" s="226">
        <f>ROUND(I260*H260,2)</f>
        <v>0</v>
      </c>
      <c r="BL260" s="18" t="s">
        <v>127</v>
      </c>
      <c r="BM260" s="225" t="s">
        <v>355</v>
      </c>
    </row>
    <row r="261" spans="1:51" s="15" customFormat="1" ht="12">
      <c r="A261" s="15"/>
      <c r="B261" s="254"/>
      <c r="C261" s="255"/>
      <c r="D261" s="227" t="s">
        <v>131</v>
      </c>
      <c r="E261" s="256" t="s">
        <v>1</v>
      </c>
      <c r="F261" s="257" t="s">
        <v>356</v>
      </c>
      <c r="G261" s="255"/>
      <c r="H261" s="256" t="s">
        <v>1</v>
      </c>
      <c r="I261" s="258"/>
      <c r="J261" s="255"/>
      <c r="K261" s="255"/>
      <c r="L261" s="259"/>
      <c r="M261" s="260"/>
      <c r="N261" s="261"/>
      <c r="O261" s="261"/>
      <c r="P261" s="261"/>
      <c r="Q261" s="261"/>
      <c r="R261" s="261"/>
      <c r="S261" s="261"/>
      <c r="T261" s="262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3" t="s">
        <v>131</v>
      </c>
      <c r="AU261" s="263" t="s">
        <v>85</v>
      </c>
      <c r="AV261" s="15" t="s">
        <v>83</v>
      </c>
      <c r="AW261" s="15" t="s">
        <v>33</v>
      </c>
      <c r="AX261" s="15" t="s">
        <v>78</v>
      </c>
      <c r="AY261" s="263" t="s">
        <v>121</v>
      </c>
    </row>
    <row r="262" spans="1:51" s="13" customFormat="1" ht="12">
      <c r="A262" s="13"/>
      <c r="B262" s="232"/>
      <c r="C262" s="233"/>
      <c r="D262" s="227" t="s">
        <v>131</v>
      </c>
      <c r="E262" s="234" t="s">
        <v>1</v>
      </c>
      <c r="F262" s="235" t="s">
        <v>357</v>
      </c>
      <c r="G262" s="233"/>
      <c r="H262" s="236">
        <v>1.2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131</v>
      </c>
      <c r="AU262" s="242" t="s">
        <v>85</v>
      </c>
      <c r="AV262" s="13" t="s">
        <v>85</v>
      </c>
      <c r="AW262" s="13" t="s">
        <v>33</v>
      </c>
      <c r="AX262" s="13" t="s">
        <v>83</v>
      </c>
      <c r="AY262" s="242" t="s">
        <v>121</v>
      </c>
    </row>
    <row r="263" spans="1:65" s="2" customFormat="1" ht="24.15" customHeight="1">
      <c r="A263" s="39"/>
      <c r="B263" s="40"/>
      <c r="C263" s="213" t="s">
        <v>358</v>
      </c>
      <c r="D263" s="213" t="s">
        <v>123</v>
      </c>
      <c r="E263" s="214" t="s">
        <v>359</v>
      </c>
      <c r="F263" s="215" t="s">
        <v>360</v>
      </c>
      <c r="G263" s="216" t="s">
        <v>126</v>
      </c>
      <c r="H263" s="217">
        <v>5.739</v>
      </c>
      <c r="I263" s="218"/>
      <c r="J263" s="219">
        <f>ROUND(I263*H263,2)</f>
        <v>0</v>
      </c>
      <c r="K263" s="220"/>
      <c r="L263" s="45"/>
      <c r="M263" s="221" t="s">
        <v>1</v>
      </c>
      <c r="N263" s="222" t="s">
        <v>43</v>
      </c>
      <c r="O263" s="92"/>
      <c r="P263" s="223">
        <f>O263*H263</f>
        <v>0</v>
      </c>
      <c r="Q263" s="223">
        <v>0.25365</v>
      </c>
      <c r="R263" s="223">
        <f>Q263*H263</f>
        <v>1.45569735</v>
      </c>
      <c r="S263" s="223">
        <v>0</v>
      </c>
      <c r="T263" s="22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5" t="s">
        <v>127</v>
      </c>
      <c r="AT263" s="225" t="s">
        <v>123</v>
      </c>
      <c r="AU263" s="225" t="s">
        <v>85</v>
      </c>
      <c r="AY263" s="18" t="s">
        <v>121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8" t="s">
        <v>83</v>
      </c>
      <c r="BK263" s="226">
        <f>ROUND(I263*H263,2)</f>
        <v>0</v>
      </c>
      <c r="BL263" s="18" t="s">
        <v>127</v>
      </c>
      <c r="BM263" s="225" t="s">
        <v>361</v>
      </c>
    </row>
    <row r="264" spans="1:51" s="15" customFormat="1" ht="12">
      <c r="A264" s="15"/>
      <c r="B264" s="254"/>
      <c r="C264" s="255"/>
      <c r="D264" s="227" t="s">
        <v>131</v>
      </c>
      <c r="E264" s="256" t="s">
        <v>1</v>
      </c>
      <c r="F264" s="257" t="s">
        <v>362</v>
      </c>
      <c r="G264" s="255"/>
      <c r="H264" s="256" t="s">
        <v>1</v>
      </c>
      <c r="I264" s="258"/>
      <c r="J264" s="255"/>
      <c r="K264" s="255"/>
      <c r="L264" s="259"/>
      <c r="M264" s="260"/>
      <c r="N264" s="261"/>
      <c r="O264" s="261"/>
      <c r="P264" s="261"/>
      <c r="Q264" s="261"/>
      <c r="R264" s="261"/>
      <c r="S264" s="261"/>
      <c r="T264" s="262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3" t="s">
        <v>131</v>
      </c>
      <c r="AU264" s="263" t="s">
        <v>85</v>
      </c>
      <c r="AV264" s="15" t="s">
        <v>83</v>
      </c>
      <c r="AW264" s="15" t="s">
        <v>33</v>
      </c>
      <c r="AX264" s="15" t="s">
        <v>78</v>
      </c>
      <c r="AY264" s="263" t="s">
        <v>121</v>
      </c>
    </row>
    <row r="265" spans="1:51" s="13" customFormat="1" ht="12">
      <c r="A265" s="13"/>
      <c r="B265" s="232"/>
      <c r="C265" s="233"/>
      <c r="D265" s="227" t="s">
        <v>131</v>
      </c>
      <c r="E265" s="234" t="s">
        <v>1</v>
      </c>
      <c r="F265" s="235" t="s">
        <v>363</v>
      </c>
      <c r="G265" s="233"/>
      <c r="H265" s="236">
        <v>5.739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131</v>
      </c>
      <c r="AU265" s="242" t="s">
        <v>85</v>
      </c>
      <c r="AV265" s="13" t="s">
        <v>85</v>
      </c>
      <c r="AW265" s="13" t="s">
        <v>33</v>
      </c>
      <c r="AX265" s="13" t="s">
        <v>83</v>
      </c>
      <c r="AY265" s="242" t="s">
        <v>121</v>
      </c>
    </row>
    <row r="266" spans="1:65" s="2" customFormat="1" ht="24.15" customHeight="1">
      <c r="A266" s="39"/>
      <c r="B266" s="40"/>
      <c r="C266" s="213" t="s">
        <v>364</v>
      </c>
      <c r="D266" s="213" t="s">
        <v>123</v>
      </c>
      <c r="E266" s="214" t="s">
        <v>365</v>
      </c>
      <c r="F266" s="215" t="s">
        <v>366</v>
      </c>
      <c r="G266" s="216" t="s">
        <v>230</v>
      </c>
      <c r="H266" s="217">
        <v>22.19</v>
      </c>
      <c r="I266" s="218"/>
      <c r="J266" s="219">
        <f>ROUND(I266*H266,2)</f>
        <v>0</v>
      </c>
      <c r="K266" s="220"/>
      <c r="L266" s="45"/>
      <c r="M266" s="221" t="s">
        <v>1</v>
      </c>
      <c r="N266" s="222" t="s">
        <v>43</v>
      </c>
      <c r="O266" s="92"/>
      <c r="P266" s="223">
        <f>O266*H266</f>
        <v>0</v>
      </c>
      <c r="Q266" s="223">
        <v>0.00033</v>
      </c>
      <c r="R266" s="223">
        <f>Q266*H266</f>
        <v>0.0073227000000000006</v>
      </c>
      <c r="S266" s="223">
        <v>0</v>
      </c>
      <c r="T266" s="224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5" t="s">
        <v>127</v>
      </c>
      <c r="AT266" s="225" t="s">
        <v>123</v>
      </c>
      <c r="AU266" s="225" t="s">
        <v>85</v>
      </c>
      <c r="AY266" s="18" t="s">
        <v>121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8" t="s">
        <v>83</v>
      </c>
      <c r="BK266" s="226">
        <f>ROUND(I266*H266,2)</f>
        <v>0</v>
      </c>
      <c r="BL266" s="18" t="s">
        <v>127</v>
      </c>
      <c r="BM266" s="225" t="s">
        <v>367</v>
      </c>
    </row>
    <row r="267" spans="1:47" s="2" customFormat="1" ht="12">
      <c r="A267" s="39"/>
      <c r="B267" s="40"/>
      <c r="C267" s="41"/>
      <c r="D267" s="227" t="s">
        <v>129</v>
      </c>
      <c r="E267" s="41"/>
      <c r="F267" s="228" t="s">
        <v>368</v>
      </c>
      <c r="G267" s="41"/>
      <c r="H267" s="41"/>
      <c r="I267" s="229"/>
      <c r="J267" s="41"/>
      <c r="K267" s="41"/>
      <c r="L267" s="45"/>
      <c r="M267" s="230"/>
      <c r="N267" s="231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129</v>
      </c>
      <c r="AU267" s="18" t="s">
        <v>85</v>
      </c>
    </row>
    <row r="268" spans="1:51" s="13" customFormat="1" ht="12">
      <c r="A268" s="13"/>
      <c r="B268" s="232"/>
      <c r="C268" s="233"/>
      <c r="D268" s="227" t="s">
        <v>131</v>
      </c>
      <c r="E268" s="234" t="s">
        <v>1</v>
      </c>
      <c r="F268" s="235" t="s">
        <v>369</v>
      </c>
      <c r="G268" s="233"/>
      <c r="H268" s="236">
        <v>22.19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131</v>
      </c>
      <c r="AU268" s="242" t="s">
        <v>85</v>
      </c>
      <c r="AV268" s="13" t="s">
        <v>85</v>
      </c>
      <c r="AW268" s="13" t="s">
        <v>33</v>
      </c>
      <c r="AX268" s="13" t="s">
        <v>83</v>
      </c>
      <c r="AY268" s="242" t="s">
        <v>121</v>
      </c>
    </row>
    <row r="269" spans="1:65" s="2" customFormat="1" ht="24.15" customHeight="1">
      <c r="A269" s="39"/>
      <c r="B269" s="40"/>
      <c r="C269" s="213" t="s">
        <v>370</v>
      </c>
      <c r="D269" s="213" t="s">
        <v>123</v>
      </c>
      <c r="E269" s="214" t="s">
        <v>371</v>
      </c>
      <c r="F269" s="215" t="s">
        <v>372</v>
      </c>
      <c r="G269" s="216" t="s">
        <v>230</v>
      </c>
      <c r="H269" s="217">
        <v>25</v>
      </c>
      <c r="I269" s="218"/>
      <c r="J269" s="219">
        <f>ROUND(I269*H269,2)</f>
        <v>0</v>
      </c>
      <c r="K269" s="220"/>
      <c r="L269" s="45"/>
      <c r="M269" s="221" t="s">
        <v>1</v>
      </c>
      <c r="N269" s="222" t="s">
        <v>43</v>
      </c>
      <c r="O269" s="92"/>
      <c r="P269" s="223">
        <f>O269*H269</f>
        <v>0</v>
      </c>
      <c r="Q269" s="223">
        <v>0.00081</v>
      </c>
      <c r="R269" s="223">
        <f>Q269*H269</f>
        <v>0.020249999999999997</v>
      </c>
      <c r="S269" s="223">
        <v>0</v>
      </c>
      <c r="T269" s="224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5" t="s">
        <v>127</v>
      </c>
      <c r="AT269" s="225" t="s">
        <v>123</v>
      </c>
      <c r="AU269" s="225" t="s">
        <v>85</v>
      </c>
      <c r="AY269" s="18" t="s">
        <v>121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8" t="s">
        <v>83</v>
      </c>
      <c r="BK269" s="226">
        <f>ROUND(I269*H269,2)</f>
        <v>0</v>
      </c>
      <c r="BL269" s="18" t="s">
        <v>127</v>
      </c>
      <c r="BM269" s="225" t="s">
        <v>373</v>
      </c>
    </row>
    <row r="270" spans="1:51" s="13" customFormat="1" ht="12">
      <c r="A270" s="13"/>
      <c r="B270" s="232"/>
      <c r="C270" s="233"/>
      <c r="D270" s="227" t="s">
        <v>131</v>
      </c>
      <c r="E270" s="234" t="s">
        <v>1</v>
      </c>
      <c r="F270" s="235" t="s">
        <v>374</v>
      </c>
      <c r="G270" s="233"/>
      <c r="H270" s="236">
        <v>25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131</v>
      </c>
      <c r="AU270" s="242" t="s">
        <v>85</v>
      </c>
      <c r="AV270" s="13" t="s">
        <v>85</v>
      </c>
      <c r="AW270" s="13" t="s">
        <v>33</v>
      </c>
      <c r="AX270" s="13" t="s">
        <v>83</v>
      </c>
      <c r="AY270" s="242" t="s">
        <v>121</v>
      </c>
    </row>
    <row r="271" spans="1:63" s="12" customFormat="1" ht="22.8" customHeight="1">
      <c r="A271" s="12"/>
      <c r="B271" s="197"/>
      <c r="C271" s="198"/>
      <c r="D271" s="199" t="s">
        <v>77</v>
      </c>
      <c r="E271" s="211" t="s">
        <v>127</v>
      </c>
      <c r="F271" s="211" t="s">
        <v>375</v>
      </c>
      <c r="G271" s="198"/>
      <c r="H271" s="198"/>
      <c r="I271" s="201"/>
      <c r="J271" s="212">
        <f>BK271</f>
        <v>0</v>
      </c>
      <c r="K271" s="198"/>
      <c r="L271" s="203"/>
      <c r="M271" s="204"/>
      <c r="N271" s="205"/>
      <c r="O271" s="205"/>
      <c r="P271" s="206">
        <f>SUM(P272:P295)</f>
        <v>0</v>
      </c>
      <c r="Q271" s="205"/>
      <c r="R271" s="206">
        <f>SUM(R272:R295)</f>
        <v>111.511035</v>
      </c>
      <c r="S271" s="205"/>
      <c r="T271" s="207">
        <f>SUM(T272:T295)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8" t="s">
        <v>83</v>
      </c>
      <c r="AT271" s="209" t="s">
        <v>77</v>
      </c>
      <c r="AU271" s="209" t="s">
        <v>83</v>
      </c>
      <c r="AY271" s="208" t="s">
        <v>121</v>
      </c>
      <c r="BK271" s="210">
        <f>SUM(BK272:BK295)</f>
        <v>0</v>
      </c>
    </row>
    <row r="272" spans="1:65" s="2" customFormat="1" ht="33" customHeight="1">
      <c r="A272" s="39"/>
      <c r="B272" s="40"/>
      <c r="C272" s="213" t="s">
        <v>376</v>
      </c>
      <c r="D272" s="213" t="s">
        <v>123</v>
      </c>
      <c r="E272" s="214" t="s">
        <v>377</v>
      </c>
      <c r="F272" s="215" t="s">
        <v>378</v>
      </c>
      <c r="G272" s="216" t="s">
        <v>126</v>
      </c>
      <c r="H272" s="217">
        <v>20.5</v>
      </c>
      <c r="I272" s="218"/>
      <c r="J272" s="219">
        <f>ROUND(I272*H272,2)</f>
        <v>0</v>
      </c>
      <c r="K272" s="220"/>
      <c r="L272" s="45"/>
      <c r="M272" s="221" t="s">
        <v>1</v>
      </c>
      <c r="N272" s="222" t="s">
        <v>43</v>
      </c>
      <c r="O272" s="92"/>
      <c r="P272" s="223">
        <f>O272*H272</f>
        <v>0</v>
      </c>
      <c r="Q272" s="223">
        <v>0</v>
      </c>
      <c r="R272" s="223">
        <f>Q272*H272</f>
        <v>0</v>
      </c>
      <c r="S272" s="223">
        <v>0</v>
      </c>
      <c r="T272" s="224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5" t="s">
        <v>127</v>
      </c>
      <c r="AT272" s="225" t="s">
        <v>123</v>
      </c>
      <c r="AU272" s="225" t="s">
        <v>85</v>
      </c>
      <c r="AY272" s="18" t="s">
        <v>121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8" t="s">
        <v>83</v>
      </c>
      <c r="BK272" s="226">
        <f>ROUND(I272*H272,2)</f>
        <v>0</v>
      </c>
      <c r="BL272" s="18" t="s">
        <v>127</v>
      </c>
      <c r="BM272" s="225" t="s">
        <v>379</v>
      </c>
    </row>
    <row r="273" spans="1:47" s="2" customFormat="1" ht="12">
      <c r="A273" s="39"/>
      <c r="B273" s="40"/>
      <c r="C273" s="41"/>
      <c r="D273" s="227" t="s">
        <v>129</v>
      </c>
      <c r="E273" s="41"/>
      <c r="F273" s="228" t="s">
        <v>380</v>
      </c>
      <c r="G273" s="41"/>
      <c r="H273" s="41"/>
      <c r="I273" s="229"/>
      <c r="J273" s="41"/>
      <c r="K273" s="41"/>
      <c r="L273" s="45"/>
      <c r="M273" s="230"/>
      <c r="N273" s="231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129</v>
      </c>
      <c r="AU273" s="18" t="s">
        <v>85</v>
      </c>
    </row>
    <row r="274" spans="1:65" s="2" customFormat="1" ht="24.15" customHeight="1">
      <c r="A274" s="39"/>
      <c r="B274" s="40"/>
      <c r="C274" s="213" t="s">
        <v>381</v>
      </c>
      <c r="D274" s="213" t="s">
        <v>123</v>
      </c>
      <c r="E274" s="214" t="s">
        <v>382</v>
      </c>
      <c r="F274" s="215" t="s">
        <v>383</v>
      </c>
      <c r="G274" s="216" t="s">
        <v>126</v>
      </c>
      <c r="H274" s="217">
        <v>40.75</v>
      </c>
      <c r="I274" s="218"/>
      <c r="J274" s="219">
        <f>ROUND(I274*H274,2)</f>
        <v>0</v>
      </c>
      <c r="K274" s="220"/>
      <c r="L274" s="45"/>
      <c r="M274" s="221" t="s">
        <v>1</v>
      </c>
      <c r="N274" s="222" t="s">
        <v>43</v>
      </c>
      <c r="O274" s="92"/>
      <c r="P274" s="223">
        <f>O274*H274</f>
        <v>0</v>
      </c>
      <c r="Q274" s="223">
        <v>0</v>
      </c>
      <c r="R274" s="223">
        <f>Q274*H274</f>
        <v>0</v>
      </c>
      <c r="S274" s="223">
        <v>0</v>
      </c>
      <c r="T274" s="224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5" t="s">
        <v>127</v>
      </c>
      <c r="AT274" s="225" t="s">
        <v>123</v>
      </c>
      <c r="AU274" s="225" t="s">
        <v>85</v>
      </c>
      <c r="AY274" s="18" t="s">
        <v>121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8" t="s">
        <v>83</v>
      </c>
      <c r="BK274" s="226">
        <f>ROUND(I274*H274,2)</f>
        <v>0</v>
      </c>
      <c r="BL274" s="18" t="s">
        <v>127</v>
      </c>
      <c r="BM274" s="225" t="s">
        <v>384</v>
      </c>
    </row>
    <row r="275" spans="1:51" s="15" customFormat="1" ht="12">
      <c r="A275" s="15"/>
      <c r="B275" s="254"/>
      <c r="C275" s="255"/>
      <c r="D275" s="227" t="s">
        <v>131</v>
      </c>
      <c r="E275" s="256" t="s">
        <v>1</v>
      </c>
      <c r="F275" s="257" t="s">
        <v>385</v>
      </c>
      <c r="G275" s="255"/>
      <c r="H275" s="256" t="s">
        <v>1</v>
      </c>
      <c r="I275" s="258"/>
      <c r="J275" s="255"/>
      <c r="K275" s="255"/>
      <c r="L275" s="259"/>
      <c r="M275" s="260"/>
      <c r="N275" s="261"/>
      <c r="O275" s="261"/>
      <c r="P275" s="261"/>
      <c r="Q275" s="261"/>
      <c r="R275" s="261"/>
      <c r="S275" s="261"/>
      <c r="T275" s="262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3" t="s">
        <v>131</v>
      </c>
      <c r="AU275" s="263" t="s">
        <v>85</v>
      </c>
      <c r="AV275" s="15" t="s">
        <v>83</v>
      </c>
      <c r="AW275" s="15" t="s">
        <v>33</v>
      </c>
      <c r="AX275" s="15" t="s">
        <v>78</v>
      </c>
      <c r="AY275" s="263" t="s">
        <v>121</v>
      </c>
    </row>
    <row r="276" spans="1:51" s="13" customFormat="1" ht="12">
      <c r="A276" s="13"/>
      <c r="B276" s="232"/>
      <c r="C276" s="233"/>
      <c r="D276" s="227" t="s">
        <v>131</v>
      </c>
      <c r="E276" s="234" t="s">
        <v>1</v>
      </c>
      <c r="F276" s="235" t="s">
        <v>386</v>
      </c>
      <c r="G276" s="233"/>
      <c r="H276" s="236">
        <v>13.75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131</v>
      </c>
      <c r="AU276" s="242" t="s">
        <v>85</v>
      </c>
      <c r="AV276" s="13" t="s">
        <v>85</v>
      </c>
      <c r="AW276" s="13" t="s">
        <v>33</v>
      </c>
      <c r="AX276" s="13" t="s">
        <v>78</v>
      </c>
      <c r="AY276" s="242" t="s">
        <v>121</v>
      </c>
    </row>
    <row r="277" spans="1:51" s="13" customFormat="1" ht="12">
      <c r="A277" s="13"/>
      <c r="B277" s="232"/>
      <c r="C277" s="233"/>
      <c r="D277" s="227" t="s">
        <v>131</v>
      </c>
      <c r="E277" s="234" t="s">
        <v>1</v>
      </c>
      <c r="F277" s="235" t="s">
        <v>387</v>
      </c>
      <c r="G277" s="233"/>
      <c r="H277" s="236">
        <v>16.28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131</v>
      </c>
      <c r="AU277" s="242" t="s">
        <v>85</v>
      </c>
      <c r="AV277" s="13" t="s">
        <v>85</v>
      </c>
      <c r="AW277" s="13" t="s">
        <v>33</v>
      </c>
      <c r="AX277" s="13" t="s">
        <v>78</v>
      </c>
      <c r="AY277" s="242" t="s">
        <v>121</v>
      </c>
    </row>
    <row r="278" spans="1:51" s="13" customFormat="1" ht="12">
      <c r="A278" s="13"/>
      <c r="B278" s="232"/>
      <c r="C278" s="233"/>
      <c r="D278" s="227" t="s">
        <v>131</v>
      </c>
      <c r="E278" s="234" t="s">
        <v>1</v>
      </c>
      <c r="F278" s="235" t="s">
        <v>388</v>
      </c>
      <c r="G278" s="233"/>
      <c r="H278" s="236">
        <v>3.125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131</v>
      </c>
      <c r="AU278" s="242" t="s">
        <v>85</v>
      </c>
      <c r="AV278" s="13" t="s">
        <v>85</v>
      </c>
      <c r="AW278" s="13" t="s">
        <v>33</v>
      </c>
      <c r="AX278" s="13" t="s">
        <v>78</v>
      </c>
      <c r="AY278" s="242" t="s">
        <v>121</v>
      </c>
    </row>
    <row r="279" spans="1:51" s="13" customFormat="1" ht="12">
      <c r="A279" s="13"/>
      <c r="B279" s="232"/>
      <c r="C279" s="233"/>
      <c r="D279" s="227" t="s">
        <v>131</v>
      </c>
      <c r="E279" s="234" t="s">
        <v>1</v>
      </c>
      <c r="F279" s="235" t="s">
        <v>389</v>
      </c>
      <c r="G279" s="233"/>
      <c r="H279" s="236">
        <v>7.595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131</v>
      </c>
      <c r="AU279" s="242" t="s">
        <v>85</v>
      </c>
      <c r="AV279" s="13" t="s">
        <v>85</v>
      </c>
      <c r="AW279" s="13" t="s">
        <v>33</v>
      </c>
      <c r="AX279" s="13" t="s">
        <v>78</v>
      </c>
      <c r="AY279" s="242" t="s">
        <v>121</v>
      </c>
    </row>
    <row r="280" spans="1:51" s="14" customFormat="1" ht="12">
      <c r="A280" s="14"/>
      <c r="B280" s="243"/>
      <c r="C280" s="244"/>
      <c r="D280" s="227" t="s">
        <v>131</v>
      </c>
      <c r="E280" s="245" t="s">
        <v>1</v>
      </c>
      <c r="F280" s="246" t="s">
        <v>145</v>
      </c>
      <c r="G280" s="244"/>
      <c r="H280" s="247">
        <v>40.75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131</v>
      </c>
      <c r="AU280" s="253" t="s">
        <v>85</v>
      </c>
      <c r="AV280" s="14" t="s">
        <v>127</v>
      </c>
      <c r="AW280" s="14" t="s">
        <v>33</v>
      </c>
      <c r="AX280" s="14" t="s">
        <v>83</v>
      </c>
      <c r="AY280" s="253" t="s">
        <v>121</v>
      </c>
    </row>
    <row r="281" spans="1:65" s="2" customFormat="1" ht="24.15" customHeight="1">
      <c r="A281" s="39"/>
      <c r="B281" s="40"/>
      <c r="C281" s="213" t="s">
        <v>390</v>
      </c>
      <c r="D281" s="213" t="s">
        <v>123</v>
      </c>
      <c r="E281" s="214" t="s">
        <v>391</v>
      </c>
      <c r="F281" s="215" t="s">
        <v>392</v>
      </c>
      <c r="G281" s="216" t="s">
        <v>126</v>
      </c>
      <c r="H281" s="217">
        <v>45.6</v>
      </c>
      <c r="I281" s="218"/>
      <c r="J281" s="219">
        <f>ROUND(I281*H281,2)</f>
        <v>0</v>
      </c>
      <c r="K281" s="220"/>
      <c r="L281" s="45"/>
      <c r="M281" s="221" t="s">
        <v>1</v>
      </c>
      <c r="N281" s="222" t="s">
        <v>43</v>
      </c>
      <c r="O281" s="92"/>
      <c r="P281" s="223">
        <f>O281*H281</f>
        <v>0</v>
      </c>
      <c r="Q281" s="223">
        <v>0.4</v>
      </c>
      <c r="R281" s="223">
        <f>Q281*H281</f>
        <v>18.240000000000002</v>
      </c>
      <c r="S281" s="223">
        <v>0</v>
      </c>
      <c r="T281" s="224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5" t="s">
        <v>127</v>
      </c>
      <c r="AT281" s="225" t="s">
        <v>123</v>
      </c>
      <c r="AU281" s="225" t="s">
        <v>85</v>
      </c>
      <c r="AY281" s="18" t="s">
        <v>121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8" t="s">
        <v>83</v>
      </c>
      <c r="BK281" s="226">
        <f>ROUND(I281*H281,2)</f>
        <v>0</v>
      </c>
      <c r="BL281" s="18" t="s">
        <v>127</v>
      </c>
      <c r="BM281" s="225" t="s">
        <v>393</v>
      </c>
    </row>
    <row r="282" spans="1:51" s="15" customFormat="1" ht="12">
      <c r="A282" s="15"/>
      <c r="B282" s="254"/>
      <c r="C282" s="255"/>
      <c r="D282" s="227" t="s">
        <v>131</v>
      </c>
      <c r="E282" s="256" t="s">
        <v>1</v>
      </c>
      <c r="F282" s="257" t="s">
        <v>394</v>
      </c>
      <c r="G282" s="255"/>
      <c r="H282" s="256" t="s">
        <v>1</v>
      </c>
      <c r="I282" s="258"/>
      <c r="J282" s="255"/>
      <c r="K282" s="255"/>
      <c r="L282" s="259"/>
      <c r="M282" s="260"/>
      <c r="N282" s="261"/>
      <c r="O282" s="261"/>
      <c r="P282" s="261"/>
      <c r="Q282" s="261"/>
      <c r="R282" s="261"/>
      <c r="S282" s="261"/>
      <c r="T282" s="262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3" t="s">
        <v>131</v>
      </c>
      <c r="AU282" s="263" t="s">
        <v>85</v>
      </c>
      <c r="AV282" s="15" t="s">
        <v>83</v>
      </c>
      <c r="AW282" s="15" t="s">
        <v>33</v>
      </c>
      <c r="AX282" s="15" t="s">
        <v>78</v>
      </c>
      <c r="AY282" s="263" t="s">
        <v>121</v>
      </c>
    </row>
    <row r="283" spans="1:51" s="13" customFormat="1" ht="12">
      <c r="A283" s="13"/>
      <c r="B283" s="232"/>
      <c r="C283" s="233"/>
      <c r="D283" s="227" t="s">
        <v>131</v>
      </c>
      <c r="E283" s="234" t="s">
        <v>1</v>
      </c>
      <c r="F283" s="235" t="s">
        <v>395</v>
      </c>
      <c r="G283" s="233"/>
      <c r="H283" s="236">
        <v>45.6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131</v>
      </c>
      <c r="AU283" s="242" t="s">
        <v>85</v>
      </c>
      <c r="AV283" s="13" t="s">
        <v>85</v>
      </c>
      <c r="AW283" s="13" t="s">
        <v>33</v>
      </c>
      <c r="AX283" s="13" t="s">
        <v>83</v>
      </c>
      <c r="AY283" s="242" t="s">
        <v>121</v>
      </c>
    </row>
    <row r="284" spans="1:65" s="2" customFormat="1" ht="33" customHeight="1">
      <c r="A284" s="39"/>
      <c r="B284" s="40"/>
      <c r="C284" s="213" t="s">
        <v>396</v>
      </c>
      <c r="D284" s="213" t="s">
        <v>123</v>
      </c>
      <c r="E284" s="214" t="s">
        <v>397</v>
      </c>
      <c r="F284" s="215" t="s">
        <v>398</v>
      </c>
      <c r="G284" s="216" t="s">
        <v>135</v>
      </c>
      <c r="H284" s="217">
        <v>27.953</v>
      </c>
      <c r="I284" s="218"/>
      <c r="J284" s="219">
        <f>ROUND(I284*H284,2)</f>
        <v>0</v>
      </c>
      <c r="K284" s="220"/>
      <c r="L284" s="45"/>
      <c r="M284" s="221" t="s">
        <v>1</v>
      </c>
      <c r="N284" s="222" t="s">
        <v>43</v>
      </c>
      <c r="O284" s="92"/>
      <c r="P284" s="223">
        <f>O284*H284</f>
        <v>0</v>
      </c>
      <c r="Q284" s="223">
        <v>0</v>
      </c>
      <c r="R284" s="223">
        <f>Q284*H284</f>
        <v>0</v>
      </c>
      <c r="S284" s="223">
        <v>0</v>
      </c>
      <c r="T284" s="224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5" t="s">
        <v>127</v>
      </c>
      <c r="AT284" s="225" t="s">
        <v>123</v>
      </c>
      <c r="AU284" s="225" t="s">
        <v>85</v>
      </c>
      <c r="AY284" s="18" t="s">
        <v>121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8" t="s">
        <v>83</v>
      </c>
      <c r="BK284" s="226">
        <f>ROUND(I284*H284,2)</f>
        <v>0</v>
      </c>
      <c r="BL284" s="18" t="s">
        <v>127</v>
      </c>
      <c r="BM284" s="225" t="s">
        <v>399</v>
      </c>
    </row>
    <row r="285" spans="1:47" s="2" customFormat="1" ht="12">
      <c r="A285" s="39"/>
      <c r="B285" s="40"/>
      <c r="C285" s="41"/>
      <c r="D285" s="227" t="s">
        <v>129</v>
      </c>
      <c r="E285" s="41"/>
      <c r="F285" s="228" t="s">
        <v>400</v>
      </c>
      <c r="G285" s="41"/>
      <c r="H285" s="41"/>
      <c r="I285" s="229"/>
      <c r="J285" s="41"/>
      <c r="K285" s="41"/>
      <c r="L285" s="45"/>
      <c r="M285" s="230"/>
      <c r="N285" s="231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129</v>
      </c>
      <c r="AU285" s="18" t="s">
        <v>85</v>
      </c>
    </row>
    <row r="286" spans="1:51" s="15" customFormat="1" ht="12">
      <c r="A286" s="15"/>
      <c r="B286" s="254"/>
      <c r="C286" s="255"/>
      <c r="D286" s="227" t="s">
        <v>131</v>
      </c>
      <c r="E286" s="256" t="s">
        <v>1</v>
      </c>
      <c r="F286" s="257" t="s">
        <v>401</v>
      </c>
      <c r="G286" s="255"/>
      <c r="H286" s="256" t="s">
        <v>1</v>
      </c>
      <c r="I286" s="258"/>
      <c r="J286" s="255"/>
      <c r="K286" s="255"/>
      <c r="L286" s="259"/>
      <c r="M286" s="260"/>
      <c r="N286" s="261"/>
      <c r="O286" s="261"/>
      <c r="P286" s="261"/>
      <c r="Q286" s="261"/>
      <c r="R286" s="261"/>
      <c r="S286" s="261"/>
      <c r="T286" s="262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3" t="s">
        <v>131</v>
      </c>
      <c r="AU286" s="263" t="s">
        <v>85</v>
      </c>
      <c r="AV286" s="15" t="s">
        <v>83</v>
      </c>
      <c r="AW286" s="15" t="s">
        <v>33</v>
      </c>
      <c r="AX286" s="15" t="s">
        <v>78</v>
      </c>
      <c r="AY286" s="263" t="s">
        <v>121</v>
      </c>
    </row>
    <row r="287" spans="1:51" s="13" customFormat="1" ht="12">
      <c r="A287" s="13"/>
      <c r="B287" s="232"/>
      <c r="C287" s="233"/>
      <c r="D287" s="227" t="s">
        <v>131</v>
      </c>
      <c r="E287" s="234" t="s">
        <v>1</v>
      </c>
      <c r="F287" s="235" t="s">
        <v>402</v>
      </c>
      <c r="G287" s="233"/>
      <c r="H287" s="236">
        <v>27.953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131</v>
      </c>
      <c r="AU287" s="242" t="s">
        <v>85</v>
      </c>
      <c r="AV287" s="13" t="s">
        <v>85</v>
      </c>
      <c r="AW287" s="13" t="s">
        <v>33</v>
      </c>
      <c r="AX287" s="13" t="s">
        <v>83</v>
      </c>
      <c r="AY287" s="242" t="s">
        <v>121</v>
      </c>
    </row>
    <row r="288" spans="1:65" s="2" customFormat="1" ht="24.15" customHeight="1">
      <c r="A288" s="39"/>
      <c r="B288" s="40"/>
      <c r="C288" s="213" t="s">
        <v>403</v>
      </c>
      <c r="D288" s="213" t="s">
        <v>123</v>
      </c>
      <c r="E288" s="214" t="s">
        <v>404</v>
      </c>
      <c r="F288" s="215" t="s">
        <v>405</v>
      </c>
      <c r="G288" s="216" t="s">
        <v>135</v>
      </c>
      <c r="H288" s="217">
        <v>31.85</v>
      </c>
      <c r="I288" s="218"/>
      <c r="J288" s="219">
        <f>ROUND(I288*H288,2)</f>
        <v>0</v>
      </c>
      <c r="K288" s="220"/>
      <c r="L288" s="45"/>
      <c r="M288" s="221" t="s">
        <v>1</v>
      </c>
      <c r="N288" s="222" t="s">
        <v>43</v>
      </c>
      <c r="O288" s="92"/>
      <c r="P288" s="223">
        <f>O288*H288</f>
        <v>0</v>
      </c>
      <c r="Q288" s="223">
        <v>2.45</v>
      </c>
      <c r="R288" s="223">
        <f>Q288*H288</f>
        <v>78.03250000000001</v>
      </c>
      <c r="S288" s="223">
        <v>0</v>
      </c>
      <c r="T288" s="224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5" t="s">
        <v>127</v>
      </c>
      <c r="AT288" s="225" t="s">
        <v>123</v>
      </c>
      <c r="AU288" s="225" t="s">
        <v>85</v>
      </c>
      <c r="AY288" s="18" t="s">
        <v>121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8" t="s">
        <v>83</v>
      </c>
      <c r="BK288" s="226">
        <f>ROUND(I288*H288,2)</f>
        <v>0</v>
      </c>
      <c r="BL288" s="18" t="s">
        <v>127</v>
      </c>
      <c r="BM288" s="225" t="s">
        <v>406</v>
      </c>
    </row>
    <row r="289" spans="1:51" s="15" customFormat="1" ht="12">
      <c r="A289" s="15"/>
      <c r="B289" s="254"/>
      <c r="C289" s="255"/>
      <c r="D289" s="227" t="s">
        <v>131</v>
      </c>
      <c r="E289" s="256" t="s">
        <v>1</v>
      </c>
      <c r="F289" s="257" t="s">
        <v>407</v>
      </c>
      <c r="G289" s="255"/>
      <c r="H289" s="256" t="s">
        <v>1</v>
      </c>
      <c r="I289" s="258"/>
      <c r="J289" s="255"/>
      <c r="K289" s="255"/>
      <c r="L289" s="259"/>
      <c r="M289" s="260"/>
      <c r="N289" s="261"/>
      <c r="O289" s="261"/>
      <c r="P289" s="261"/>
      <c r="Q289" s="261"/>
      <c r="R289" s="261"/>
      <c r="S289" s="261"/>
      <c r="T289" s="262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3" t="s">
        <v>131</v>
      </c>
      <c r="AU289" s="263" t="s">
        <v>85</v>
      </c>
      <c r="AV289" s="15" t="s">
        <v>83</v>
      </c>
      <c r="AW289" s="15" t="s">
        <v>33</v>
      </c>
      <c r="AX289" s="15" t="s">
        <v>78</v>
      </c>
      <c r="AY289" s="263" t="s">
        <v>121</v>
      </c>
    </row>
    <row r="290" spans="1:51" s="13" customFormat="1" ht="12">
      <c r="A290" s="13"/>
      <c r="B290" s="232"/>
      <c r="C290" s="233"/>
      <c r="D290" s="227" t="s">
        <v>131</v>
      </c>
      <c r="E290" s="234" t="s">
        <v>1</v>
      </c>
      <c r="F290" s="235" t="s">
        <v>408</v>
      </c>
      <c r="G290" s="233"/>
      <c r="H290" s="236">
        <v>31.85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131</v>
      </c>
      <c r="AU290" s="242" t="s">
        <v>85</v>
      </c>
      <c r="AV290" s="13" t="s">
        <v>85</v>
      </c>
      <c r="AW290" s="13" t="s">
        <v>33</v>
      </c>
      <c r="AX290" s="13" t="s">
        <v>83</v>
      </c>
      <c r="AY290" s="242" t="s">
        <v>121</v>
      </c>
    </row>
    <row r="291" spans="1:65" s="2" customFormat="1" ht="33" customHeight="1">
      <c r="A291" s="39"/>
      <c r="B291" s="40"/>
      <c r="C291" s="213" t="s">
        <v>409</v>
      </c>
      <c r="D291" s="213" t="s">
        <v>123</v>
      </c>
      <c r="E291" s="214" t="s">
        <v>410</v>
      </c>
      <c r="F291" s="215" t="s">
        <v>411</v>
      </c>
      <c r="G291" s="216" t="s">
        <v>230</v>
      </c>
      <c r="H291" s="217">
        <v>25</v>
      </c>
      <c r="I291" s="218"/>
      <c r="J291" s="219">
        <f>ROUND(I291*H291,2)</f>
        <v>0</v>
      </c>
      <c r="K291" s="220"/>
      <c r="L291" s="45"/>
      <c r="M291" s="221" t="s">
        <v>1</v>
      </c>
      <c r="N291" s="222" t="s">
        <v>43</v>
      </c>
      <c r="O291" s="92"/>
      <c r="P291" s="223">
        <f>O291*H291</f>
        <v>0</v>
      </c>
      <c r="Q291" s="223">
        <v>6E-05</v>
      </c>
      <c r="R291" s="223">
        <f>Q291*H291</f>
        <v>0.0015</v>
      </c>
      <c r="S291" s="223">
        <v>0</v>
      </c>
      <c r="T291" s="224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5" t="s">
        <v>127</v>
      </c>
      <c r="AT291" s="225" t="s">
        <v>123</v>
      </c>
      <c r="AU291" s="225" t="s">
        <v>85</v>
      </c>
      <c r="AY291" s="18" t="s">
        <v>121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8" t="s">
        <v>83</v>
      </c>
      <c r="BK291" s="226">
        <f>ROUND(I291*H291,2)</f>
        <v>0</v>
      </c>
      <c r="BL291" s="18" t="s">
        <v>127</v>
      </c>
      <c r="BM291" s="225" t="s">
        <v>412</v>
      </c>
    </row>
    <row r="292" spans="1:51" s="13" customFormat="1" ht="12">
      <c r="A292" s="13"/>
      <c r="B292" s="232"/>
      <c r="C292" s="233"/>
      <c r="D292" s="227" t="s">
        <v>131</v>
      </c>
      <c r="E292" s="234" t="s">
        <v>1</v>
      </c>
      <c r="F292" s="235" t="s">
        <v>413</v>
      </c>
      <c r="G292" s="233"/>
      <c r="H292" s="236">
        <v>25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131</v>
      </c>
      <c r="AU292" s="242" t="s">
        <v>85</v>
      </c>
      <c r="AV292" s="13" t="s">
        <v>85</v>
      </c>
      <c r="AW292" s="13" t="s">
        <v>33</v>
      </c>
      <c r="AX292" s="13" t="s">
        <v>83</v>
      </c>
      <c r="AY292" s="242" t="s">
        <v>121</v>
      </c>
    </row>
    <row r="293" spans="1:65" s="2" customFormat="1" ht="44.25" customHeight="1">
      <c r="A293" s="39"/>
      <c r="B293" s="40"/>
      <c r="C293" s="213" t="s">
        <v>414</v>
      </c>
      <c r="D293" s="213" t="s">
        <v>123</v>
      </c>
      <c r="E293" s="214" t="s">
        <v>415</v>
      </c>
      <c r="F293" s="215" t="s">
        <v>416</v>
      </c>
      <c r="G293" s="216" t="s">
        <v>126</v>
      </c>
      <c r="H293" s="217">
        <v>20.5</v>
      </c>
      <c r="I293" s="218"/>
      <c r="J293" s="219">
        <f>ROUND(I293*H293,2)</f>
        <v>0</v>
      </c>
      <c r="K293" s="220"/>
      <c r="L293" s="45"/>
      <c r="M293" s="221" t="s">
        <v>1</v>
      </c>
      <c r="N293" s="222" t="s">
        <v>43</v>
      </c>
      <c r="O293" s="92"/>
      <c r="P293" s="223">
        <f>O293*H293</f>
        <v>0</v>
      </c>
      <c r="Q293" s="223">
        <v>0.74327</v>
      </c>
      <c r="R293" s="223">
        <f>Q293*H293</f>
        <v>15.237035</v>
      </c>
      <c r="S293" s="223">
        <v>0</v>
      </c>
      <c r="T293" s="224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5" t="s">
        <v>127</v>
      </c>
      <c r="AT293" s="225" t="s">
        <v>123</v>
      </c>
      <c r="AU293" s="225" t="s">
        <v>85</v>
      </c>
      <c r="AY293" s="18" t="s">
        <v>121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8" t="s">
        <v>83</v>
      </c>
      <c r="BK293" s="226">
        <f>ROUND(I293*H293,2)</f>
        <v>0</v>
      </c>
      <c r="BL293" s="18" t="s">
        <v>127</v>
      </c>
      <c r="BM293" s="225" t="s">
        <v>417</v>
      </c>
    </row>
    <row r="294" spans="1:51" s="15" customFormat="1" ht="12">
      <c r="A294" s="15"/>
      <c r="B294" s="254"/>
      <c r="C294" s="255"/>
      <c r="D294" s="227" t="s">
        <v>131</v>
      </c>
      <c r="E294" s="256" t="s">
        <v>1</v>
      </c>
      <c r="F294" s="257" t="s">
        <v>418</v>
      </c>
      <c r="G294" s="255"/>
      <c r="H294" s="256" t="s">
        <v>1</v>
      </c>
      <c r="I294" s="258"/>
      <c r="J294" s="255"/>
      <c r="K294" s="255"/>
      <c r="L294" s="259"/>
      <c r="M294" s="260"/>
      <c r="N294" s="261"/>
      <c r="O294" s="261"/>
      <c r="P294" s="261"/>
      <c r="Q294" s="261"/>
      <c r="R294" s="261"/>
      <c r="S294" s="261"/>
      <c r="T294" s="262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3" t="s">
        <v>131</v>
      </c>
      <c r="AU294" s="263" t="s">
        <v>85</v>
      </c>
      <c r="AV294" s="15" t="s">
        <v>83</v>
      </c>
      <c r="AW294" s="15" t="s">
        <v>33</v>
      </c>
      <c r="AX294" s="15" t="s">
        <v>78</v>
      </c>
      <c r="AY294" s="263" t="s">
        <v>121</v>
      </c>
    </row>
    <row r="295" spans="1:51" s="13" customFormat="1" ht="12">
      <c r="A295" s="13"/>
      <c r="B295" s="232"/>
      <c r="C295" s="233"/>
      <c r="D295" s="227" t="s">
        <v>131</v>
      </c>
      <c r="E295" s="234" t="s">
        <v>1</v>
      </c>
      <c r="F295" s="235" t="s">
        <v>419</v>
      </c>
      <c r="G295" s="233"/>
      <c r="H295" s="236">
        <v>20.5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131</v>
      </c>
      <c r="AU295" s="242" t="s">
        <v>85</v>
      </c>
      <c r="AV295" s="13" t="s">
        <v>85</v>
      </c>
      <c r="AW295" s="13" t="s">
        <v>33</v>
      </c>
      <c r="AX295" s="13" t="s">
        <v>83</v>
      </c>
      <c r="AY295" s="242" t="s">
        <v>121</v>
      </c>
    </row>
    <row r="296" spans="1:63" s="12" customFormat="1" ht="22.8" customHeight="1">
      <c r="A296" s="12"/>
      <c r="B296" s="197"/>
      <c r="C296" s="198"/>
      <c r="D296" s="199" t="s">
        <v>77</v>
      </c>
      <c r="E296" s="211" t="s">
        <v>174</v>
      </c>
      <c r="F296" s="211" t="s">
        <v>420</v>
      </c>
      <c r="G296" s="198"/>
      <c r="H296" s="198"/>
      <c r="I296" s="201"/>
      <c r="J296" s="212">
        <f>BK296</f>
        <v>0</v>
      </c>
      <c r="K296" s="198"/>
      <c r="L296" s="203"/>
      <c r="M296" s="204"/>
      <c r="N296" s="205"/>
      <c r="O296" s="205"/>
      <c r="P296" s="206">
        <f>SUM(P297:P301)</f>
        <v>0</v>
      </c>
      <c r="Q296" s="205"/>
      <c r="R296" s="206">
        <f>SUM(R297:R301)</f>
        <v>0.8129599999999999</v>
      </c>
      <c r="S296" s="205"/>
      <c r="T296" s="207">
        <f>SUM(T297:T301)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8" t="s">
        <v>83</v>
      </c>
      <c r="AT296" s="209" t="s">
        <v>77</v>
      </c>
      <c r="AU296" s="209" t="s">
        <v>83</v>
      </c>
      <c r="AY296" s="208" t="s">
        <v>121</v>
      </c>
      <c r="BK296" s="210">
        <f>SUM(BK297:BK301)</f>
        <v>0</v>
      </c>
    </row>
    <row r="297" spans="1:65" s="2" customFormat="1" ht="33" customHeight="1">
      <c r="A297" s="39"/>
      <c r="B297" s="40"/>
      <c r="C297" s="213" t="s">
        <v>421</v>
      </c>
      <c r="D297" s="213" t="s">
        <v>123</v>
      </c>
      <c r="E297" s="214" t="s">
        <v>422</v>
      </c>
      <c r="F297" s="215" t="s">
        <v>423</v>
      </c>
      <c r="G297" s="216" t="s">
        <v>230</v>
      </c>
      <c r="H297" s="217">
        <v>16</v>
      </c>
      <c r="I297" s="218"/>
      <c r="J297" s="219">
        <f>ROUND(I297*H297,2)</f>
        <v>0</v>
      </c>
      <c r="K297" s="220"/>
      <c r="L297" s="45"/>
      <c r="M297" s="221" t="s">
        <v>1</v>
      </c>
      <c r="N297" s="222" t="s">
        <v>43</v>
      </c>
      <c r="O297" s="92"/>
      <c r="P297" s="223">
        <f>O297*H297</f>
        <v>0</v>
      </c>
      <c r="Q297" s="223">
        <v>6E-05</v>
      </c>
      <c r="R297" s="223">
        <f>Q297*H297</f>
        <v>0.00096</v>
      </c>
      <c r="S297" s="223">
        <v>0</v>
      </c>
      <c r="T297" s="224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5" t="s">
        <v>127</v>
      </c>
      <c r="AT297" s="225" t="s">
        <v>123</v>
      </c>
      <c r="AU297" s="225" t="s">
        <v>85</v>
      </c>
      <c r="AY297" s="18" t="s">
        <v>121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8" t="s">
        <v>83</v>
      </c>
      <c r="BK297" s="226">
        <f>ROUND(I297*H297,2)</f>
        <v>0</v>
      </c>
      <c r="BL297" s="18" t="s">
        <v>127</v>
      </c>
      <c r="BM297" s="225" t="s">
        <v>424</v>
      </c>
    </row>
    <row r="298" spans="1:47" s="2" customFormat="1" ht="12">
      <c r="A298" s="39"/>
      <c r="B298" s="40"/>
      <c r="C298" s="41"/>
      <c r="D298" s="227" t="s">
        <v>129</v>
      </c>
      <c r="E298" s="41"/>
      <c r="F298" s="228" t="s">
        <v>425</v>
      </c>
      <c r="G298" s="41"/>
      <c r="H298" s="41"/>
      <c r="I298" s="229"/>
      <c r="J298" s="41"/>
      <c r="K298" s="41"/>
      <c r="L298" s="45"/>
      <c r="M298" s="230"/>
      <c r="N298" s="231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129</v>
      </c>
      <c r="AU298" s="18" t="s">
        <v>85</v>
      </c>
    </row>
    <row r="299" spans="1:51" s="13" customFormat="1" ht="12">
      <c r="A299" s="13"/>
      <c r="B299" s="232"/>
      <c r="C299" s="233"/>
      <c r="D299" s="227" t="s">
        <v>131</v>
      </c>
      <c r="E299" s="234" t="s">
        <v>1</v>
      </c>
      <c r="F299" s="235" t="s">
        <v>426</v>
      </c>
      <c r="G299" s="233"/>
      <c r="H299" s="236">
        <v>16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131</v>
      </c>
      <c r="AU299" s="242" t="s">
        <v>85</v>
      </c>
      <c r="AV299" s="13" t="s">
        <v>85</v>
      </c>
      <c r="AW299" s="13" t="s">
        <v>33</v>
      </c>
      <c r="AX299" s="13" t="s">
        <v>83</v>
      </c>
      <c r="AY299" s="242" t="s">
        <v>121</v>
      </c>
    </row>
    <row r="300" spans="1:65" s="2" customFormat="1" ht="24.15" customHeight="1">
      <c r="A300" s="39"/>
      <c r="B300" s="40"/>
      <c r="C300" s="275" t="s">
        <v>427</v>
      </c>
      <c r="D300" s="275" t="s">
        <v>195</v>
      </c>
      <c r="E300" s="276" t="s">
        <v>428</v>
      </c>
      <c r="F300" s="277" t="s">
        <v>429</v>
      </c>
      <c r="G300" s="278" t="s">
        <v>230</v>
      </c>
      <c r="H300" s="279">
        <v>16.24</v>
      </c>
      <c r="I300" s="280"/>
      <c r="J300" s="281">
        <f>ROUND(I300*H300,2)</f>
        <v>0</v>
      </c>
      <c r="K300" s="282"/>
      <c r="L300" s="283"/>
      <c r="M300" s="284" t="s">
        <v>1</v>
      </c>
      <c r="N300" s="285" t="s">
        <v>43</v>
      </c>
      <c r="O300" s="92"/>
      <c r="P300" s="223">
        <f>O300*H300</f>
        <v>0</v>
      </c>
      <c r="Q300" s="223">
        <v>0.05</v>
      </c>
      <c r="R300" s="223">
        <f>Q300*H300</f>
        <v>0.8119999999999999</v>
      </c>
      <c r="S300" s="223">
        <v>0</v>
      </c>
      <c r="T300" s="224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5" t="s">
        <v>174</v>
      </c>
      <c r="AT300" s="225" t="s">
        <v>195</v>
      </c>
      <c r="AU300" s="225" t="s">
        <v>85</v>
      </c>
      <c r="AY300" s="18" t="s">
        <v>121</v>
      </c>
      <c r="BE300" s="226">
        <f>IF(N300="základní",J300,0)</f>
        <v>0</v>
      </c>
      <c r="BF300" s="226">
        <f>IF(N300="snížená",J300,0)</f>
        <v>0</v>
      </c>
      <c r="BG300" s="226">
        <f>IF(N300="zákl. přenesená",J300,0)</f>
        <v>0</v>
      </c>
      <c r="BH300" s="226">
        <f>IF(N300="sníž. přenesená",J300,0)</f>
        <v>0</v>
      </c>
      <c r="BI300" s="226">
        <f>IF(N300="nulová",J300,0)</f>
        <v>0</v>
      </c>
      <c r="BJ300" s="18" t="s">
        <v>83</v>
      </c>
      <c r="BK300" s="226">
        <f>ROUND(I300*H300,2)</f>
        <v>0</v>
      </c>
      <c r="BL300" s="18" t="s">
        <v>127</v>
      </c>
      <c r="BM300" s="225" t="s">
        <v>430</v>
      </c>
    </row>
    <row r="301" spans="1:51" s="13" customFormat="1" ht="12">
      <c r="A301" s="13"/>
      <c r="B301" s="232"/>
      <c r="C301" s="233"/>
      <c r="D301" s="227" t="s">
        <v>131</v>
      </c>
      <c r="E301" s="233"/>
      <c r="F301" s="235" t="s">
        <v>431</v>
      </c>
      <c r="G301" s="233"/>
      <c r="H301" s="236">
        <v>16.24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131</v>
      </c>
      <c r="AU301" s="242" t="s">
        <v>85</v>
      </c>
      <c r="AV301" s="13" t="s">
        <v>85</v>
      </c>
      <c r="AW301" s="13" t="s">
        <v>4</v>
      </c>
      <c r="AX301" s="13" t="s">
        <v>83</v>
      </c>
      <c r="AY301" s="242" t="s">
        <v>121</v>
      </c>
    </row>
    <row r="302" spans="1:63" s="12" customFormat="1" ht="22.8" customHeight="1">
      <c r="A302" s="12"/>
      <c r="B302" s="197"/>
      <c r="C302" s="198"/>
      <c r="D302" s="199" t="s">
        <v>77</v>
      </c>
      <c r="E302" s="211" t="s">
        <v>179</v>
      </c>
      <c r="F302" s="211" t="s">
        <v>432</v>
      </c>
      <c r="G302" s="198"/>
      <c r="H302" s="198"/>
      <c r="I302" s="201"/>
      <c r="J302" s="212">
        <f>BK302</f>
        <v>0</v>
      </c>
      <c r="K302" s="198"/>
      <c r="L302" s="203"/>
      <c r="M302" s="204"/>
      <c r="N302" s="205"/>
      <c r="O302" s="205"/>
      <c r="P302" s="206">
        <f>SUM(P303:P327)</f>
        <v>0</v>
      </c>
      <c r="Q302" s="205"/>
      <c r="R302" s="206">
        <f>SUM(R303:R327)</f>
        <v>0.76200859</v>
      </c>
      <c r="S302" s="205"/>
      <c r="T302" s="207">
        <f>SUM(T303:T327)</f>
        <v>9.7003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8" t="s">
        <v>83</v>
      </c>
      <c r="AT302" s="209" t="s">
        <v>77</v>
      </c>
      <c r="AU302" s="209" t="s">
        <v>83</v>
      </c>
      <c r="AY302" s="208" t="s">
        <v>121</v>
      </c>
      <c r="BK302" s="210">
        <f>SUM(BK303:BK327)</f>
        <v>0</v>
      </c>
    </row>
    <row r="303" spans="1:65" s="2" customFormat="1" ht="37.8" customHeight="1">
      <c r="A303" s="39"/>
      <c r="B303" s="40"/>
      <c r="C303" s="213" t="s">
        <v>433</v>
      </c>
      <c r="D303" s="213" t="s">
        <v>123</v>
      </c>
      <c r="E303" s="214" t="s">
        <v>434</v>
      </c>
      <c r="F303" s="215" t="s">
        <v>435</v>
      </c>
      <c r="G303" s="216" t="s">
        <v>230</v>
      </c>
      <c r="H303" s="217">
        <v>35.227</v>
      </c>
      <c r="I303" s="218"/>
      <c r="J303" s="219">
        <f>ROUND(I303*H303,2)</f>
        <v>0</v>
      </c>
      <c r="K303" s="220"/>
      <c r="L303" s="45"/>
      <c r="M303" s="221" t="s">
        <v>1</v>
      </c>
      <c r="N303" s="222" t="s">
        <v>43</v>
      </c>
      <c r="O303" s="92"/>
      <c r="P303" s="223">
        <f>O303*H303</f>
        <v>0</v>
      </c>
      <c r="Q303" s="223">
        <v>0.01517</v>
      </c>
      <c r="R303" s="223">
        <f>Q303*H303</f>
        <v>0.53439359</v>
      </c>
      <c r="S303" s="223">
        <v>0</v>
      </c>
      <c r="T303" s="224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5" t="s">
        <v>127</v>
      </c>
      <c r="AT303" s="225" t="s">
        <v>123</v>
      </c>
      <c r="AU303" s="225" t="s">
        <v>85</v>
      </c>
      <c r="AY303" s="18" t="s">
        <v>121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8" t="s">
        <v>83</v>
      </c>
      <c r="BK303" s="226">
        <f>ROUND(I303*H303,2)</f>
        <v>0</v>
      </c>
      <c r="BL303" s="18" t="s">
        <v>127</v>
      </c>
      <c r="BM303" s="225" t="s">
        <v>436</v>
      </c>
    </row>
    <row r="304" spans="1:47" s="2" customFormat="1" ht="12">
      <c r="A304" s="39"/>
      <c r="B304" s="40"/>
      <c r="C304" s="41"/>
      <c r="D304" s="227" t="s">
        <v>129</v>
      </c>
      <c r="E304" s="41"/>
      <c r="F304" s="228" t="s">
        <v>437</v>
      </c>
      <c r="G304" s="41"/>
      <c r="H304" s="41"/>
      <c r="I304" s="229"/>
      <c r="J304" s="41"/>
      <c r="K304" s="41"/>
      <c r="L304" s="45"/>
      <c r="M304" s="230"/>
      <c r="N304" s="231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129</v>
      </c>
      <c r="AU304" s="18" t="s">
        <v>85</v>
      </c>
    </row>
    <row r="305" spans="1:51" s="13" customFormat="1" ht="12">
      <c r="A305" s="13"/>
      <c r="B305" s="232"/>
      <c r="C305" s="233"/>
      <c r="D305" s="227" t="s">
        <v>131</v>
      </c>
      <c r="E305" s="234" t="s">
        <v>1</v>
      </c>
      <c r="F305" s="235" t="s">
        <v>438</v>
      </c>
      <c r="G305" s="233"/>
      <c r="H305" s="236">
        <v>35.227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131</v>
      </c>
      <c r="AU305" s="242" t="s">
        <v>85</v>
      </c>
      <c r="AV305" s="13" t="s">
        <v>85</v>
      </c>
      <c r="AW305" s="13" t="s">
        <v>33</v>
      </c>
      <c r="AX305" s="13" t="s">
        <v>83</v>
      </c>
      <c r="AY305" s="242" t="s">
        <v>121</v>
      </c>
    </row>
    <row r="306" spans="1:65" s="2" customFormat="1" ht="33" customHeight="1">
      <c r="A306" s="39"/>
      <c r="B306" s="40"/>
      <c r="C306" s="213" t="s">
        <v>439</v>
      </c>
      <c r="D306" s="213" t="s">
        <v>123</v>
      </c>
      <c r="E306" s="214" t="s">
        <v>440</v>
      </c>
      <c r="F306" s="215" t="s">
        <v>441</v>
      </c>
      <c r="G306" s="216" t="s">
        <v>230</v>
      </c>
      <c r="H306" s="217">
        <v>4</v>
      </c>
      <c r="I306" s="218"/>
      <c r="J306" s="219">
        <f>ROUND(I306*H306,2)</f>
        <v>0</v>
      </c>
      <c r="K306" s="220"/>
      <c r="L306" s="45"/>
      <c r="M306" s="221" t="s">
        <v>1</v>
      </c>
      <c r="N306" s="222" t="s">
        <v>43</v>
      </c>
      <c r="O306" s="92"/>
      <c r="P306" s="223">
        <f>O306*H306</f>
        <v>0</v>
      </c>
      <c r="Q306" s="223">
        <v>0.0396</v>
      </c>
      <c r="R306" s="223">
        <f>Q306*H306</f>
        <v>0.1584</v>
      </c>
      <c r="S306" s="223">
        <v>0</v>
      </c>
      <c r="T306" s="224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5" t="s">
        <v>127</v>
      </c>
      <c r="AT306" s="225" t="s">
        <v>123</v>
      </c>
      <c r="AU306" s="225" t="s">
        <v>85</v>
      </c>
      <c r="AY306" s="18" t="s">
        <v>121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18" t="s">
        <v>83</v>
      </c>
      <c r="BK306" s="226">
        <f>ROUND(I306*H306,2)</f>
        <v>0</v>
      </c>
      <c r="BL306" s="18" t="s">
        <v>127</v>
      </c>
      <c r="BM306" s="225" t="s">
        <v>442</v>
      </c>
    </row>
    <row r="307" spans="1:65" s="2" customFormat="1" ht="37.8" customHeight="1">
      <c r="A307" s="39"/>
      <c r="B307" s="40"/>
      <c r="C307" s="213" t="s">
        <v>443</v>
      </c>
      <c r="D307" s="213" t="s">
        <v>123</v>
      </c>
      <c r="E307" s="214" t="s">
        <v>444</v>
      </c>
      <c r="F307" s="215" t="s">
        <v>445</v>
      </c>
      <c r="G307" s="216" t="s">
        <v>230</v>
      </c>
      <c r="H307" s="217">
        <v>17.3</v>
      </c>
      <c r="I307" s="218"/>
      <c r="J307" s="219">
        <f>ROUND(I307*H307,2)</f>
        <v>0</v>
      </c>
      <c r="K307" s="220"/>
      <c r="L307" s="45"/>
      <c r="M307" s="221" t="s">
        <v>1</v>
      </c>
      <c r="N307" s="222" t="s">
        <v>43</v>
      </c>
      <c r="O307" s="92"/>
      <c r="P307" s="223">
        <f>O307*H307</f>
        <v>0</v>
      </c>
      <c r="Q307" s="223">
        <v>0.00345</v>
      </c>
      <c r="R307" s="223">
        <f>Q307*H307</f>
        <v>0.059685</v>
      </c>
      <c r="S307" s="223">
        <v>0</v>
      </c>
      <c r="T307" s="224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5" t="s">
        <v>127</v>
      </c>
      <c r="AT307" s="225" t="s">
        <v>123</v>
      </c>
      <c r="AU307" s="225" t="s">
        <v>85</v>
      </c>
      <c r="AY307" s="18" t="s">
        <v>121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8" t="s">
        <v>83</v>
      </c>
      <c r="BK307" s="226">
        <f>ROUND(I307*H307,2)</f>
        <v>0</v>
      </c>
      <c r="BL307" s="18" t="s">
        <v>127</v>
      </c>
      <c r="BM307" s="225" t="s">
        <v>446</v>
      </c>
    </row>
    <row r="308" spans="1:51" s="15" customFormat="1" ht="12">
      <c r="A308" s="15"/>
      <c r="B308" s="254"/>
      <c r="C308" s="255"/>
      <c r="D308" s="227" t="s">
        <v>131</v>
      </c>
      <c r="E308" s="256" t="s">
        <v>1</v>
      </c>
      <c r="F308" s="257" t="s">
        <v>447</v>
      </c>
      <c r="G308" s="255"/>
      <c r="H308" s="256" t="s">
        <v>1</v>
      </c>
      <c r="I308" s="258"/>
      <c r="J308" s="255"/>
      <c r="K308" s="255"/>
      <c r="L308" s="259"/>
      <c r="M308" s="260"/>
      <c r="N308" s="261"/>
      <c r="O308" s="261"/>
      <c r="P308" s="261"/>
      <c r="Q308" s="261"/>
      <c r="R308" s="261"/>
      <c r="S308" s="261"/>
      <c r="T308" s="262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3" t="s">
        <v>131</v>
      </c>
      <c r="AU308" s="263" t="s">
        <v>85</v>
      </c>
      <c r="AV308" s="15" t="s">
        <v>83</v>
      </c>
      <c r="AW308" s="15" t="s">
        <v>33</v>
      </c>
      <c r="AX308" s="15" t="s">
        <v>78</v>
      </c>
      <c r="AY308" s="263" t="s">
        <v>121</v>
      </c>
    </row>
    <row r="309" spans="1:51" s="13" customFormat="1" ht="12">
      <c r="A309" s="13"/>
      <c r="B309" s="232"/>
      <c r="C309" s="233"/>
      <c r="D309" s="227" t="s">
        <v>131</v>
      </c>
      <c r="E309" s="234" t="s">
        <v>1</v>
      </c>
      <c r="F309" s="235" t="s">
        <v>448</v>
      </c>
      <c r="G309" s="233"/>
      <c r="H309" s="236">
        <v>7.3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131</v>
      </c>
      <c r="AU309" s="242" t="s">
        <v>85</v>
      </c>
      <c r="AV309" s="13" t="s">
        <v>85</v>
      </c>
      <c r="AW309" s="13" t="s">
        <v>33</v>
      </c>
      <c r="AX309" s="13" t="s">
        <v>78</v>
      </c>
      <c r="AY309" s="242" t="s">
        <v>121</v>
      </c>
    </row>
    <row r="310" spans="1:51" s="13" customFormat="1" ht="12">
      <c r="A310" s="13"/>
      <c r="B310" s="232"/>
      <c r="C310" s="233"/>
      <c r="D310" s="227" t="s">
        <v>131</v>
      </c>
      <c r="E310" s="234" t="s">
        <v>1</v>
      </c>
      <c r="F310" s="235" t="s">
        <v>449</v>
      </c>
      <c r="G310" s="233"/>
      <c r="H310" s="236">
        <v>10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131</v>
      </c>
      <c r="AU310" s="242" t="s">
        <v>85</v>
      </c>
      <c r="AV310" s="13" t="s">
        <v>85</v>
      </c>
      <c r="AW310" s="13" t="s">
        <v>33</v>
      </c>
      <c r="AX310" s="13" t="s">
        <v>78</v>
      </c>
      <c r="AY310" s="242" t="s">
        <v>121</v>
      </c>
    </row>
    <row r="311" spans="1:51" s="14" customFormat="1" ht="12">
      <c r="A311" s="14"/>
      <c r="B311" s="243"/>
      <c r="C311" s="244"/>
      <c r="D311" s="227" t="s">
        <v>131</v>
      </c>
      <c r="E311" s="245" t="s">
        <v>1</v>
      </c>
      <c r="F311" s="246" t="s">
        <v>145</v>
      </c>
      <c r="G311" s="244"/>
      <c r="H311" s="247">
        <v>17.3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131</v>
      </c>
      <c r="AU311" s="253" t="s">
        <v>85</v>
      </c>
      <c r="AV311" s="14" t="s">
        <v>127</v>
      </c>
      <c r="AW311" s="14" t="s">
        <v>33</v>
      </c>
      <c r="AX311" s="14" t="s">
        <v>83</v>
      </c>
      <c r="AY311" s="253" t="s">
        <v>121</v>
      </c>
    </row>
    <row r="312" spans="1:65" s="2" customFormat="1" ht="21.75" customHeight="1">
      <c r="A312" s="39"/>
      <c r="B312" s="40"/>
      <c r="C312" s="213" t="s">
        <v>450</v>
      </c>
      <c r="D312" s="213" t="s">
        <v>123</v>
      </c>
      <c r="E312" s="214" t="s">
        <v>451</v>
      </c>
      <c r="F312" s="215" t="s">
        <v>452</v>
      </c>
      <c r="G312" s="216" t="s">
        <v>126</v>
      </c>
      <c r="H312" s="217">
        <v>2</v>
      </c>
      <c r="I312" s="218"/>
      <c r="J312" s="219">
        <f>ROUND(I312*H312,2)</f>
        <v>0</v>
      </c>
      <c r="K312" s="220"/>
      <c r="L312" s="45"/>
      <c r="M312" s="221" t="s">
        <v>1</v>
      </c>
      <c r="N312" s="222" t="s">
        <v>43</v>
      </c>
      <c r="O312" s="92"/>
      <c r="P312" s="223">
        <f>O312*H312</f>
        <v>0</v>
      </c>
      <c r="Q312" s="223">
        <v>0.00042</v>
      </c>
      <c r="R312" s="223">
        <f>Q312*H312</f>
        <v>0.00084</v>
      </c>
      <c r="S312" s="223">
        <v>0</v>
      </c>
      <c r="T312" s="224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5" t="s">
        <v>127</v>
      </c>
      <c r="AT312" s="225" t="s">
        <v>123</v>
      </c>
      <c r="AU312" s="225" t="s">
        <v>85</v>
      </c>
      <c r="AY312" s="18" t="s">
        <v>121</v>
      </c>
      <c r="BE312" s="226">
        <f>IF(N312="základní",J312,0)</f>
        <v>0</v>
      </c>
      <c r="BF312" s="226">
        <f>IF(N312="snížená",J312,0)</f>
        <v>0</v>
      </c>
      <c r="BG312" s="226">
        <f>IF(N312="zákl. přenesená",J312,0)</f>
        <v>0</v>
      </c>
      <c r="BH312" s="226">
        <f>IF(N312="sníž. přenesená",J312,0)</f>
        <v>0</v>
      </c>
      <c r="BI312" s="226">
        <f>IF(N312="nulová",J312,0)</f>
        <v>0</v>
      </c>
      <c r="BJ312" s="18" t="s">
        <v>83</v>
      </c>
      <c r="BK312" s="226">
        <f>ROUND(I312*H312,2)</f>
        <v>0</v>
      </c>
      <c r="BL312" s="18" t="s">
        <v>127</v>
      </c>
      <c r="BM312" s="225" t="s">
        <v>453</v>
      </c>
    </row>
    <row r="313" spans="1:51" s="13" customFormat="1" ht="12">
      <c r="A313" s="13"/>
      <c r="B313" s="232"/>
      <c r="C313" s="233"/>
      <c r="D313" s="227" t="s">
        <v>131</v>
      </c>
      <c r="E313" s="234" t="s">
        <v>1</v>
      </c>
      <c r="F313" s="235" t="s">
        <v>454</v>
      </c>
      <c r="G313" s="233"/>
      <c r="H313" s="236">
        <v>2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131</v>
      </c>
      <c r="AU313" s="242" t="s">
        <v>85</v>
      </c>
      <c r="AV313" s="13" t="s">
        <v>85</v>
      </c>
      <c r="AW313" s="13" t="s">
        <v>33</v>
      </c>
      <c r="AX313" s="13" t="s">
        <v>83</v>
      </c>
      <c r="AY313" s="242" t="s">
        <v>121</v>
      </c>
    </row>
    <row r="314" spans="1:65" s="2" customFormat="1" ht="24.15" customHeight="1">
      <c r="A314" s="39"/>
      <c r="B314" s="40"/>
      <c r="C314" s="213" t="s">
        <v>455</v>
      </c>
      <c r="D314" s="213" t="s">
        <v>123</v>
      </c>
      <c r="E314" s="214" t="s">
        <v>456</v>
      </c>
      <c r="F314" s="215" t="s">
        <v>457</v>
      </c>
      <c r="G314" s="216" t="s">
        <v>338</v>
      </c>
      <c r="H314" s="217">
        <v>1</v>
      </c>
      <c r="I314" s="218"/>
      <c r="J314" s="219">
        <f>ROUND(I314*H314,2)</f>
        <v>0</v>
      </c>
      <c r="K314" s="220"/>
      <c r="L314" s="45"/>
      <c r="M314" s="221" t="s">
        <v>1</v>
      </c>
      <c r="N314" s="222" t="s">
        <v>43</v>
      </c>
      <c r="O314" s="92"/>
      <c r="P314" s="223">
        <f>O314*H314</f>
        <v>0</v>
      </c>
      <c r="Q314" s="223">
        <v>0.00649</v>
      </c>
      <c r="R314" s="223">
        <f>Q314*H314</f>
        <v>0.00649</v>
      </c>
      <c r="S314" s="223">
        <v>0</v>
      </c>
      <c r="T314" s="224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5" t="s">
        <v>127</v>
      </c>
      <c r="AT314" s="225" t="s">
        <v>123</v>
      </c>
      <c r="AU314" s="225" t="s">
        <v>85</v>
      </c>
      <c r="AY314" s="18" t="s">
        <v>121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8" t="s">
        <v>83</v>
      </c>
      <c r="BK314" s="226">
        <f>ROUND(I314*H314,2)</f>
        <v>0</v>
      </c>
      <c r="BL314" s="18" t="s">
        <v>127</v>
      </c>
      <c r="BM314" s="225" t="s">
        <v>458</v>
      </c>
    </row>
    <row r="315" spans="1:47" s="2" customFormat="1" ht="12">
      <c r="A315" s="39"/>
      <c r="B315" s="40"/>
      <c r="C315" s="41"/>
      <c r="D315" s="227" t="s">
        <v>129</v>
      </c>
      <c r="E315" s="41"/>
      <c r="F315" s="228" t="s">
        <v>459</v>
      </c>
      <c r="G315" s="41"/>
      <c r="H315" s="41"/>
      <c r="I315" s="229"/>
      <c r="J315" s="41"/>
      <c r="K315" s="41"/>
      <c r="L315" s="45"/>
      <c r="M315" s="230"/>
      <c r="N315" s="231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129</v>
      </c>
      <c r="AU315" s="18" t="s">
        <v>85</v>
      </c>
    </row>
    <row r="316" spans="1:65" s="2" customFormat="1" ht="62.7" customHeight="1">
      <c r="A316" s="39"/>
      <c r="B316" s="40"/>
      <c r="C316" s="213" t="s">
        <v>460</v>
      </c>
      <c r="D316" s="213" t="s">
        <v>123</v>
      </c>
      <c r="E316" s="214" t="s">
        <v>461</v>
      </c>
      <c r="F316" s="215" t="s">
        <v>462</v>
      </c>
      <c r="G316" s="216" t="s">
        <v>230</v>
      </c>
      <c r="H316" s="217">
        <v>50</v>
      </c>
      <c r="I316" s="218"/>
      <c r="J316" s="219">
        <f>ROUND(I316*H316,2)</f>
        <v>0</v>
      </c>
      <c r="K316" s="220"/>
      <c r="L316" s="45"/>
      <c r="M316" s="221" t="s">
        <v>1</v>
      </c>
      <c r="N316" s="222" t="s">
        <v>43</v>
      </c>
      <c r="O316" s="92"/>
      <c r="P316" s="223">
        <f>O316*H316</f>
        <v>0</v>
      </c>
      <c r="Q316" s="223">
        <v>0</v>
      </c>
      <c r="R316" s="223">
        <f>Q316*H316</f>
        <v>0</v>
      </c>
      <c r="S316" s="223">
        <v>0.194</v>
      </c>
      <c r="T316" s="224">
        <f>S316*H316</f>
        <v>9.700000000000001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5" t="s">
        <v>127</v>
      </c>
      <c r="AT316" s="225" t="s">
        <v>123</v>
      </c>
      <c r="AU316" s="225" t="s">
        <v>85</v>
      </c>
      <c r="AY316" s="18" t="s">
        <v>121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8" t="s">
        <v>83</v>
      </c>
      <c r="BK316" s="226">
        <f>ROUND(I316*H316,2)</f>
        <v>0</v>
      </c>
      <c r="BL316" s="18" t="s">
        <v>127</v>
      </c>
      <c r="BM316" s="225" t="s">
        <v>463</v>
      </c>
    </row>
    <row r="317" spans="1:51" s="13" customFormat="1" ht="12">
      <c r="A317" s="13"/>
      <c r="B317" s="232"/>
      <c r="C317" s="233"/>
      <c r="D317" s="227" t="s">
        <v>131</v>
      </c>
      <c r="E317" s="234" t="s">
        <v>1</v>
      </c>
      <c r="F317" s="235" t="s">
        <v>464</v>
      </c>
      <c r="G317" s="233"/>
      <c r="H317" s="236">
        <v>50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2" t="s">
        <v>131</v>
      </c>
      <c r="AU317" s="242" t="s">
        <v>85</v>
      </c>
      <c r="AV317" s="13" t="s">
        <v>85</v>
      </c>
      <c r="AW317" s="13" t="s">
        <v>33</v>
      </c>
      <c r="AX317" s="13" t="s">
        <v>83</v>
      </c>
      <c r="AY317" s="242" t="s">
        <v>121</v>
      </c>
    </row>
    <row r="318" spans="1:65" s="2" customFormat="1" ht="33" customHeight="1">
      <c r="A318" s="39"/>
      <c r="B318" s="40"/>
      <c r="C318" s="213" t="s">
        <v>465</v>
      </c>
      <c r="D318" s="213" t="s">
        <v>123</v>
      </c>
      <c r="E318" s="214" t="s">
        <v>466</v>
      </c>
      <c r="F318" s="215" t="s">
        <v>467</v>
      </c>
      <c r="G318" s="216" t="s">
        <v>198</v>
      </c>
      <c r="H318" s="217">
        <v>0.3</v>
      </c>
      <c r="I318" s="218"/>
      <c r="J318" s="219">
        <f>ROUND(I318*H318,2)</f>
        <v>0</v>
      </c>
      <c r="K318" s="220"/>
      <c r="L318" s="45"/>
      <c r="M318" s="221" t="s">
        <v>1</v>
      </c>
      <c r="N318" s="222" t="s">
        <v>43</v>
      </c>
      <c r="O318" s="92"/>
      <c r="P318" s="223">
        <f>O318*H318</f>
        <v>0</v>
      </c>
      <c r="Q318" s="223">
        <v>0</v>
      </c>
      <c r="R318" s="223">
        <f>Q318*H318</f>
        <v>0</v>
      </c>
      <c r="S318" s="223">
        <v>0.001</v>
      </c>
      <c r="T318" s="224">
        <f>S318*H318</f>
        <v>0.0003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5" t="s">
        <v>127</v>
      </c>
      <c r="AT318" s="225" t="s">
        <v>123</v>
      </c>
      <c r="AU318" s="225" t="s">
        <v>85</v>
      </c>
      <c r="AY318" s="18" t="s">
        <v>121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8" t="s">
        <v>83</v>
      </c>
      <c r="BK318" s="226">
        <f>ROUND(I318*H318,2)</f>
        <v>0</v>
      </c>
      <c r="BL318" s="18" t="s">
        <v>127</v>
      </c>
      <c r="BM318" s="225" t="s">
        <v>468</v>
      </c>
    </row>
    <row r="319" spans="1:51" s="15" customFormat="1" ht="12">
      <c r="A319" s="15"/>
      <c r="B319" s="254"/>
      <c r="C319" s="255"/>
      <c r="D319" s="227" t="s">
        <v>131</v>
      </c>
      <c r="E319" s="256" t="s">
        <v>1</v>
      </c>
      <c r="F319" s="257" t="s">
        <v>469</v>
      </c>
      <c r="G319" s="255"/>
      <c r="H319" s="256" t="s">
        <v>1</v>
      </c>
      <c r="I319" s="258"/>
      <c r="J319" s="255"/>
      <c r="K319" s="255"/>
      <c r="L319" s="259"/>
      <c r="M319" s="260"/>
      <c r="N319" s="261"/>
      <c r="O319" s="261"/>
      <c r="P319" s="261"/>
      <c r="Q319" s="261"/>
      <c r="R319" s="261"/>
      <c r="S319" s="261"/>
      <c r="T319" s="262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3" t="s">
        <v>131</v>
      </c>
      <c r="AU319" s="263" t="s">
        <v>85</v>
      </c>
      <c r="AV319" s="15" t="s">
        <v>83</v>
      </c>
      <c r="AW319" s="15" t="s">
        <v>33</v>
      </c>
      <c r="AX319" s="15" t="s">
        <v>78</v>
      </c>
      <c r="AY319" s="263" t="s">
        <v>121</v>
      </c>
    </row>
    <row r="320" spans="1:51" s="13" customFormat="1" ht="12">
      <c r="A320" s="13"/>
      <c r="B320" s="232"/>
      <c r="C320" s="233"/>
      <c r="D320" s="227" t="s">
        <v>131</v>
      </c>
      <c r="E320" s="234" t="s">
        <v>1</v>
      </c>
      <c r="F320" s="235" t="s">
        <v>470</v>
      </c>
      <c r="G320" s="233"/>
      <c r="H320" s="236">
        <v>0.3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2" t="s">
        <v>131</v>
      </c>
      <c r="AU320" s="242" t="s">
        <v>85</v>
      </c>
      <c r="AV320" s="13" t="s">
        <v>85</v>
      </c>
      <c r="AW320" s="13" t="s">
        <v>33</v>
      </c>
      <c r="AX320" s="13" t="s">
        <v>83</v>
      </c>
      <c r="AY320" s="242" t="s">
        <v>121</v>
      </c>
    </row>
    <row r="321" spans="1:65" s="2" customFormat="1" ht="24.15" customHeight="1">
      <c r="A321" s="39"/>
      <c r="B321" s="40"/>
      <c r="C321" s="213" t="s">
        <v>471</v>
      </c>
      <c r="D321" s="213" t="s">
        <v>123</v>
      </c>
      <c r="E321" s="214" t="s">
        <v>472</v>
      </c>
      <c r="F321" s="215" t="s">
        <v>473</v>
      </c>
      <c r="G321" s="216" t="s">
        <v>338</v>
      </c>
      <c r="H321" s="217">
        <v>16</v>
      </c>
      <c r="I321" s="218"/>
      <c r="J321" s="219">
        <f>ROUND(I321*H321,2)</f>
        <v>0</v>
      </c>
      <c r="K321" s="220"/>
      <c r="L321" s="45"/>
      <c r="M321" s="221" t="s">
        <v>1</v>
      </c>
      <c r="N321" s="222" t="s">
        <v>43</v>
      </c>
      <c r="O321" s="92"/>
      <c r="P321" s="223">
        <f>O321*H321</f>
        <v>0</v>
      </c>
      <c r="Q321" s="223">
        <v>0.00011</v>
      </c>
      <c r="R321" s="223">
        <f>Q321*H321</f>
        <v>0.00176</v>
      </c>
      <c r="S321" s="223">
        <v>0</v>
      </c>
      <c r="T321" s="224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5" t="s">
        <v>127</v>
      </c>
      <c r="AT321" s="225" t="s">
        <v>123</v>
      </c>
      <c r="AU321" s="225" t="s">
        <v>85</v>
      </c>
      <c r="AY321" s="18" t="s">
        <v>121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8" t="s">
        <v>83</v>
      </c>
      <c r="BK321" s="226">
        <f>ROUND(I321*H321,2)</f>
        <v>0</v>
      </c>
      <c r="BL321" s="18" t="s">
        <v>127</v>
      </c>
      <c r="BM321" s="225" t="s">
        <v>474</v>
      </c>
    </row>
    <row r="322" spans="1:51" s="15" customFormat="1" ht="12">
      <c r="A322" s="15"/>
      <c r="B322" s="254"/>
      <c r="C322" s="255"/>
      <c r="D322" s="227" t="s">
        <v>131</v>
      </c>
      <c r="E322" s="256" t="s">
        <v>1</v>
      </c>
      <c r="F322" s="257" t="s">
        <v>475</v>
      </c>
      <c r="G322" s="255"/>
      <c r="H322" s="256" t="s">
        <v>1</v>
      </c>
      <c r="I322" s="258"/>
      <c r="J322" s="255"/>
      <c r="K322" s="255"/>
      <c r="L322" s="259"/>
      <c r="M322" s="260"/>
      <c r="N322" s="261"/>
      <c r="O322" s="261"/>
      <c r="P322" s="261"/>
      <c r="Q322" s="261"/>
      <c r="R322" s="261"/>
      <c r="S322" s="261"/>
      <c r="T322" s="262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3" t="s">
        <v>131</v>
      </c>
      <c r="AU322" s="263" t="s">
        <v>85</v>
      </c>
      <c r="AV322" s="15" t="s">
        <v>83</v>
      </c>
      <c r="AW322" s="15" t="s">
        <v>33</v>
      </c>
      <c r="AX322" s="15" t="s">
        <v>78</v>
      </c>
      <c r="AY322" s="263" t="s">
        <v>121</v>
      </c>
    </row>
    <row r="323" spans="1:51" s="13" customFormat="1" ht="12">
      <c r="A323" s="13"/>
      <c r="B323" s="232"/>
      <c r="C323" s="233"/>
      <c r="D323" s="227" t="s">
        <v>131</v>
      </c>
      <c r="E323" s="234" t="s">
        <v>1</v>
      </c>
      <c r="F323" s="235" t="s">
        <v>476</v>
      </c>
      <c r="G323" s="233"/>
      <c r="H323" s="236">
        <v>16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131</v>
      </c>
      <c r="AU323" s="242" t="s">
        <v>85</v>
      </c>
      <c r="AV323" s="13" t="s">
        <v>85</v>
      </c>
      <c r="AW323" s="13" t="s">
        <v>33</v>
      </c>
      <c r="AX323" s="13" t="s">
        <v>83</v>
      </c>
      <c r="AY323" s="242" t="s">
        <v>121</v>
      </c>
    </row>
    <row r="324" spans="1:65" s="2" customFormat="1" ht="24.15" customHeight="1">
      <c r="A324" s="39"/>
      <c r="B324" s="40"/>
      <c r="C324" s="213" t="s">
        <v>477</v>
      </c>
      <c r="D324" s="213" t="s">
        <v>123</v>
      </c>
      <c r="E324" s="214" t="s">
        <v>478</v>
      </c>
      <c r="F324" s="215" t="s">
        <v>473</v>
      </c>
      <c r="G324" s="216" t="s">
        <v>338</v>
      </c>
      <c r="H324" s="217">
        <v>4</v>
      </c>
      <c r="I324" s="218"/>
      <c r="J324" s="219">
        <f>ROUND(I324*H324,2)</f>
        <v>0</v>
      </c>
      <c r="K324" s="220"/>
      <c r="L324" s="45"/>
      <c r="M324" s="221" t="s">
        <v>1</v>
      </c>
      <c r="N324" s="222" t="s">
        <v>43</v>
      </c>
      <c r="O324" s="92"/>
      <c r="P324" s="223">
        <f>O324*H324</f>
        <v>0</v>
      </c>
      <c r="Q324" s="223">
        <v>0.00011</v>
      </c>
      <c r="R324" s="223">
        <f>Q324*H324</f>
        <v>0.00044</v>
      </c>
      <c r="S324" s="223">
        <v>0</v>
      </c>
      <c r="T324" s="224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5" t="s">
        <v>127</v>
      </c>
      <c r="AT324" s="225" t="s">
        <v>123</v>
      </c>
      <c r="AU324" s="225" t="s">
        <v>85</v>
      </c>
      <c r="AY324" s="18" t="s">
        <v>121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8" t="s">
        <v>83</v>
      </c>
      <c r="BK324" s="226">
        <f>ROUND(I324*H324,2)</f>
        <v>0</v>
      </c>
      <c r="BL324" s="18" t="s">
        <v>127</v>
      </c>
      <c r="BM324" s="225" t="s">
        <v>479</v>
      </c>
    </row>
    <row r="325" spans="1:47" s="2" customFormat="1" ht="12">
      <c r="A325" s="39"/>
      <c r="B325" s="40"/>
      <c r="C325" s="41"/>
      <c r="D325" s="227" t="s">
        <v>129</v>
      </c>
      <c r="E325" s="41"/>
      <c r="F325" s="228" t="s">
        <v>480</v>
      </c>
      <c r="G325" s="41"/>
      <c r="H325" s="41"/>
      <c r="I325" s="229"/>
      <c r="J325" s="41"/>
      <c r="K325" s="41"/>
      <c r="L325" s="45"/>
      <c r="M325" s="230"/>
      <c r="N325" s="231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129</v>
      </c>
      <c r="AU325" s="18" t="s">
        <v>85</v>
      </c>
    </row>
    <row r="326" spans="1:65" s="2" customFormat="1" ht="21.75" customHeight="1">
      <c r="A326" s="39"/>
      <c r="B326" s="40"/>
      <c r="C326" s="213" t="s">
        <v>481</v>
      </c>
      <c r="D326" s="213" t="s">
        <v>123</v>
      </c>
      <c r="E326" s="214" t="s">
        <v>482</v>
      </c>
      <c r="F326" s="215" t="s">
        <v>483</v>
      </c>
      <c r="G326" s="216" t="s">
        <v>126</v>
      </c>
      <c r="H326" s="217">
        <v>108</v>
      </c>
      <c r="I326" s="218"/>
      <c r="J326" s="219">
        <f>ROUND(I326*H326,2)</f>
        <v>0</v>
      </c>
      <c r="K326" s="220"/>
      <c r="L326" s="45"/>
      <c r="M326" s="221" t="s">
        <v>1</v>
      </c>
      <c r="N326" s="222" t="s">
        <v>43</v>
      </c>
      <c r="O326" s="92"/>
      <c r="P326" s="223">
        <f>O326*H326</f>
        <v>0</v>
      </c>
      <c r="Q326" s="223">
        <v>0</v>
      </c>
      <c r="R326" s="223">
        <f>Q326*H326</f>
        <v>0</v>
      </c>
      <c r="S326" s="223">
        <v>0</v>
      </c>
      <c r="T326" s="224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5" t="s">
        <v>127</v>
      </c>
      <c r="AT326" s="225" t="s">
        <v>123</v>
      </c>
      <c r="AU326" s="225" t="s">
        <v>85</v>
      </c>
      <c r="AY326" s="18" t="s">
        <v>121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8" t="s">
        <v>83</v>
      </c>
      <c r="BK326" s="226">
        <f>ROUND(I326*H326,2)</f>
        <v>0</v>
      </c>
      <c r="BL326" s="18" t="s">
        <v>127</v>
      </c>
      <c r="BM326" s="225" t="s">
        <v>484</v>
      </c>
    </row>
    <row r="327" spans="1:51" s="13" customFormat="1" ht="12">
      <c r="A327" s="13"/>
      <c r="B327" s="232"/>
      <c r="C327" s="233"/>
      <c r="D327" s="227" t="s">
        <v>131</v>
      </c>
      <c r="E327" s="234" t="s">
        <v>1</v>
      </c>
      <c r="F327" s="235" t="s">
        <v>485</v>
      </c>
      <c r="G327" s="233"/>
      <c r="H327" s="236">
        <v>108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131</v>
      </c>
      <c r="AU327" s="242" t="s">
        <v>85</v>
      </c>
      <c r="AV327" s="13" t="s">
        <v>85</v>
      </c>
      <c r="AW327" s="13" t="s">
        <v>33</v>
      </c>
      <c r="AX327" s="13" t="s">
        <v>83</v>
      </c>
      <c r="AY327" s="242" t="s">
        <v>121</v>
      </c>
    </row>
    <row r="328" spans="1:63" s="12" customFormat="1" ht="22.8" customHeight="1">
      <c r="A328" s="12"/>
      <c r="B328" s="197"/>
      <c r="C328" s="198"/>
      <c r="D328" s="199" t="s">
        <v>77</v>
      </c>
      <c r="E328" s="211" t="s">
        <v>486</v>
      </c>
      <c r="F328" s="211" t="s">
        <v>487</v>
      </c>
      <c r="G328" s="198"/>
      <c r="H328" s="198"/>
      <c r="I328" s="201"/>
      <c r="J328" s="212">
        <f>BK328</f>
        <v>0</v>
      </c>
      <c r="K328" s="198"/>
      <c r="L328" s="203"/>
      <c r="M328" s="204"/>
      <c r="N328" s="205"/>
      <c r="O328" s="205"/>
      <c r="P328" s="206">
        <f>SUM(P329:P335)</f>
        <v>0</v>
      </c>
      <c r="Q328" s="205"/>
      <c r="R328" s="206">
        <f>SUM(R329:R335)</f>
        <v>0</v>
      </c>
      <c r="S328" s="205"/>
      <c r="T328" s="207">
        <f>SUM(T329:T335)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8" t="s">
        <v>83</v>
      </c>
      <c r="AT328" s="209" t="s">
        <v>77</v>
      </c>
      <c r="AU328" s="209" t="s">
        <v>83</v>
      </c>
      <c r="AY328" s="208" t="s">
        <v>121</v>
      </c>
      <c r="BK328" s="210">
        <f>SUM(BK329:BK335)</f>
        <v>0</v>
      </c>
    </row>
    <row r="329" spans="1:65" s="2" customFormat="1" ht="37.8" customHeight="1">
      <c r="A329" s="39"/>
      <c r="B329" s="40"/>
      <c r="C329" s="213" t="s">
        <v>488</v>
      </c>
      <c r="D329" s="213" t="s">
        <v>123</v>
      </c>
      <c r="E329" s="214" t="s">
        <v>489</v>
      </c>
      <c r="F329" s="215" t="s">
        <v>490</v>
      </c>
      <c r="G329" s="216" t="s">
        <v>346</v>
      </c>
      <c r="H329" s="217">
        <v>9.7</v>
      </c>
      <c r="I329" s="218"/>
      <c r="J329" s="219">
        <f>ROUND(I329*H329,2)</f>
        <v>0</v>
      </c>
      <c r="K329" s="220"/>
      <c r="L329" s="45"/>
      <c r="M329" s="221" t="s">
        <v>1</v>
      </c>
      <c r="N329" s="222" t="s">
        <v>43</v>
      </c>
      <c r="O329" s="92"/>
      <c r="P329" s="223">
        <f>O329*H329</f>
        <v>0</v>
      </c>
      <c r="Q329" s="223">
        <v>0</v>
      </c>
      <c r="R329" s="223">
        <f>Q329*H329</f>
        <v>0</v>
      </c>
      <c r="S329" s="223">
        <v>0</v>
      </c>
      <c r="T329" s="224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5" t="s">
        <v>127</v>
      </c>
      <c r="AT329" s="225" t="s">
        <v>123</v>
      </c>
      <c r="AU329" s="225" t="s">
        <v>85</v>
      </c>
      <c r="AY329" s="18" t="s">
        <v>121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8" t="s">
        <v>83</v>
      </c>
      <c r="BK329" s="226">
        <f>ROUND(I329*H329,2)</f>
        <v>0</v>
      </c>
      <c r="BL329" s="18" t="s">
        <v>127</v>
      </c>
      <c r="BM329" s="225" t="s">
        <v>491</v>
      </c>
    </row>
    <row r="330" spans="1:65" s="2" customFormat="1" ht="37.8" customHeight="1">
      <c r="A330" s="39"/>
      <c r="B330" s="40"/>
      <c r="C330" s="213" t="s">
        <v>492</v>
      </c>
      <c r="D330" s="213" t="s">
        <v>123</v>
      </c>
      <c r="E330" s="214" t="s">
        <v>493</v>
      </c>
      <c r="F330" s="215" t="s">
        <v>494</v>
      </c>
      <c r="G330" s="216" t="s">
        <v>346</v>
      </c>
      <c r="H330" s="217">
        <v>184.3</v>
      </c>
      <c r="I330" s="218"/>
      <c r="J330" s="219">
        <f>ROUND(I330*H330,2)</f>
        <v>0</v>
      </c>
      <c r="K330" s="220"/>
      <c r="L330" s="45"/>
      <c r="M330" s="221" t="s">
        <v>1</v>
      </c>
      <c r="N330" s="222" t="s">
        <v>43</v>
      </c>
      <c r="O330" s="92"/>
      <c r="P330" s="223">
        <f>O330*H330</f>
        <v>0</v>
      </c>
      <c r="Q330" s="223">
        <v>0</v>
      </c>
      <c r="R330" s="223">
        <f>Q330*H330</f>
        <v>0</v>
      </c>
      <c r="S330" s="223">
        <v>0</v>
      </c>
      <c r="T330" s="224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5" t="s">
        <v>127</v>
      </c>
      <c r="AT330" s="225" t="s">
        <v>123</v>
      </c>
      <c r="AU330" s="225" t="s">
        <v>85</v>
      </c>
      <c r="AY330" s="18" t="s">
        <v>121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8" t="s">
        <v>83</v>
      </c>
      <c r="BK330" s="226">
        <f>ROUND(I330*H330,2)</f>
        <v>0</v>
      </c>
      <c r="BL330" s="18" t="s">
        <v>127</v>
      </c>
      <c r="BM330" s="225" t="s">
        <v>495</v>
      </c>
    </row>
    <row r="331" spans="1:51" s="13" customFormat="1" ht="12">
      <c r="A331" s="13"/>
      <c r="B331" s="232"/>
      <c r="C331" s="233"/>
      <c r="D331" s="227" t="s">
        <v>131</v>
      </c>
      <c r="E331" s="233"/>
      <c r="F331" s="235" t="s">
        <v>496</v>
      </c>
      <c r="G331" s="233"/>
      <c r="H331" s="236">
        <v>184.3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2" t="s">
        <v>131</v>
      </c>
      <c r="AU331" s="242" t="s">
        <v>85</v>
      </c>
      <c r="AV331" s="13" t="s">
        <v>85</v>
      </c>
      <c r="AW331" s="13" t="s">
        <v>4</v>
      </c>
      <c r="AX331" s="13" t="s">
        <v>83</v>
      </c>
      <c r="AY331" s="242" t="s">
        <v>121</v>
      </c>
    </row>
    <row r="332" spans="1:65" s="2" customFormat="1" ht="44.25" customHeight="1">
      <c r="A332" s="39"/>
      <c r="B332" s="40"/>
      <c r="C332" s="213" t="s">
        <v>497</v>
      </c>
      <c r="D332" s="213" t="s">
        <v>123</v>
      </c>
      <c r="E332" s="214" t="s">
        <v>498</v>
      </c>
      <c r="F332" s="215" t="s">
        <v>499</v>
      </c>
      <c r="G332" s="216" t="s">
        <v>346</v>
      </c>
      <c r="H332" s="217">
        <v>187.932</v>
      </c>
      <c r="I332" s="218"/>
      <c r="J332" s="219">
        <f>ROUND(I332*H332,2)</f>
        <v>0</v>
      </c>
      <c r="K332" s="220"/>
      <c r="L332" s="45"/>
      <c r="M332" s="221" t="s">
        <v>1</v>
      </c>
      <c r="N332" s="222" t="s">
        <v>43</v>
      </c>
      <c r="O332" s="92"/>
      <c r="P332" s="223">
        <f>O332*H332</f>
        <v>0</v>
      </c>
      <c r="Q332" s="223">
        <v>0</v>
      </c>
      <c r="R332" s="223">
        <f>Q332*H332</f>
        <v>0</v>
      </c>
      <c r="S332" s="223">
        <v>0</v>
      </c>
      <c r="T332" s="224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5" t="s">
        <v>127</v>
      </c>
      <c r="AT332" s="225" t="s">
        <v>123</v>
      </c>
      <c r="AU332" s="225" t="s">
        <v>85</v>
      </c>
      <c r="AY332" s="18" t="s">
        <v>121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8" t="s">
        <v>83</v>
      </c>
      <c r="BK332" s="226">
        <f>ROUND(I332*H332,2)</f>
        <v>0</v>
      </c>
      <c r="BL332" s="18" t="s">
        <v>127</v>
      </c>
      <c r="BM332" s="225" t="s">
        <v>500</v>
      </c>
    </row>
    <row r="333" spans="1:51" s="13" customFormat="1" ht="12">
      <c r="A333" s="13"/>
      <c r="B333" s="232"/>
      <c r="C333" s="233"/>
      <c r="D333" s="227" t="s">
        <v>131</v>
      </c>
      <c r="E333" s="234" t="s">
        <v>1</v>
      </c>
      <c r="F333" s="235" t="s">
        <v>501</v>
      </c>
      <c r="G333" s="233"/>
      <c r="H333" s="236">
        <v>183.132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2" t="s">
        <v>131</v>
      </c>
      <c r="AU333" s="242" t="s">
        <v>85</v>
      </c>
      <c r="AV333" s="13" t="s">
        <v>85</v>
      </c>
      <c r="AW333" s="13" t="s">
        <v>33</v>
      </c>
      <c r="AX333" s="13" t="s">
        <v>78</v>
      </c>
      <c r="AY333" s="242" t="s">
        <v>121</v>
      </c>
    </row>
    <row r="334" spans="1:51" s="13" customFormat="1" ht="12">
      <c r="A334" s="13"/>
      <c r="B334" s="232"/>
      <c r="C334" s="233"/>
      <c r="D334" s="227" t="s">
        <v>131</v>
      </c>
      <c r="E334" s="234" t="s">
        <v>1</v>
      </c>
      <c r="F334" s="235" t="s">
        <v>502</v>
      </c>
      <c r="G334" s="233"/>
      <c r="H334" s="236">
        <v>4.8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131</v>
      </c>
      <c r="AU334" s="242" t="s">
        <v>85</v>
      </c>
      <c r="AV334" s="13" t="s">
        <v>85</v>
      </c>
      <c r="AW334" s="13" t="s">
        <v>33</v>
      </c>
      <c r="AX334" s="13" t="s">
        <v>78</v>
      </c>
      <c r="AY334" s="242" t="s">
        <v>121</v>
      </c>
    </row>
    <row r="335" spans="1:51" s="14" customFormat="1" ht="12">
      <c r="A335" s="14"/>
      <c r="B335" s="243"/>
      <c r="C335" s="244"/>
      <c r="D335" s="227" t="s">
        <v>131</v>
      </c>
      <c r="E335" s="245" t="s">
        <v>1</v>
      </c>
      <c r="F335" s="246" t="s">
        <v>145</v>
      </c>
      <c r="G335" s="244"/>
      <c r="H335" s="247">
        <v>187.93200000000002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131</v>
      </c>
      <c r="AU335" s="253" t="s">
        <v>85</v>
      </c>
      <c r="AV335" s="14" t="s">
        <v>127</v>
      </c>
      <c r="AW335" s="14" t="s">
        <v>33</v>
      </c>
      <c r="AX335" s="14" t="s">
        <v>83</v>
      </c>
      <c r="AY335" s="253" t="s">
        <v>121</v>
      </c>
    </row>
    <row r="336" spans="1:63" s="12" customFormat="1" ht="22.8" customHeight="1">
      <c r="A336" s="12"/>
      <c r="B336" s="197"/>
      <c r="C336" s="198"/>
      <c r="D336" s="199" t="s">
        <v>77</v>
      </c>
      <c r="E336" s="211" t="s">
        <v>503</v>
      </c>
      <c r="F336" s="211" t="s">
        <v>504</v>
      </c>
      <c r="G336" s="198"/>
      <c r="H336" s="198"/>
      <c r="I336" s="201"/>
      <c r="J336" s="212">
        <f>BK336</f>
        <v>0</v>
      </c>
      <c r="K336" s="198"/>
      <c r="L336" s="203"/>
      <c r="M336" s="204"/>
      <c r="N336" s="205"/>
      <c r="O336" s="205"/>
      <c r="P336" s="206">
        <f>P337</f>
        <v>0</v>
      </c>
      <c r="Q336" s="205"/>
      <c r="R336" s="206">
        <f>R337</f>
        <v>0</v>
      </c>
      <c r="S336" s="205"/>
      <c r="T336" s="207">
        <f>T337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8" t="s">
        <v>83</v>
      </c>
      <c r="AT336" s="209" t="s">
        <v>77</v>
      </c>
      <c r="AU336" s="209" t="s">
        <v>83</v>
      </c>
      <c r="AY336" s="208" t="s">
        <v>121</v>
      </c>
      <c r="BK336" s="210">
        <f>BK337</f>
        <v>0</v>
      </c>
    </row>
    <row r="337" spans="1:65" s="2" customFormat="1" ht="44.25" customHeight="1">
      <c r="A337" s="39"/>
      <c r="B337" s="40"/>
      <c r="C337" s="213" t="s">
        <v>505</v>
      </c>
      <c r="D337" s="213" t="s">
        <v>123</v>
      </c>
      <c r="E337" s="214" t="s">
        <v>506</v>
      </c>
      <c r="F337" s="215" t="s">
        <v>507</v>
      </c>
      <c r="G337" s="216" t="s">
        <v>346</v>
      </c>
      <c r="H337" s="217">
        <v>142.984</v>
      </c>
      <c r="I337" s="218"/>
      <c r="J337" s="219">
        <f>ROUND(I337*H337,2)</f>
        <v>0</v>
      </c>
      <c r="K337" s="220"/>
      <c r="L337" s="45"/>
      <c r="M337" s="221" t="s">
        <v>1</v>
      </c>
      <c r="N337" s="222" t="s">
        <v>43</v>
      </c>
      <c r="O337" s="92"/>
      <c r="P337" s="223">
        <f>O337*H337</f>
        <v>0</v>
      </c>
      <c r="Q337" s="223">
        <v>0</v>
      </c>
      <c r="R337" s="223">
        <f>Q337*H337</f>
        <v>0</v>
      </c>
      <c r="S337" s="223">
        <v>0</v>
      </c>
      <c r="T337" s="224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5" t="s">
        <v>127</v>
      </c>
      <c r="AT337" s="225" t="s">
        <v>123</v>
      </c>
      <c r="AU337" s="225" t="s">
        <v>85</v>
      </c>
      <c r="AY337" s="18" t="s">
        <v>121</v>
      </c>
      <c r="BE337" s="226">
        <f>IF(N337="základní",J337,0)</f>
        <v>0</v>
      </c>
      <c r="BF337" s="226">
        <f>IF(N337="snížená",J337,0)</f>
        <v>0</v>
      </c>
      <c r="BG337" s="226">
        <f>IF(N337="zákl. přenesená",J337,0)</f>
        <v>0</v>
      </c>
      <c r="BH337" s="226">
        <f>IF(N337="sníž. přenesená",J337,0)</f>
        <v>0</v>
      </c>
      <c r="BI337" s="226">
        <f>IF(N337="nulová",J337,0)</f>
        <v>0</v>
      </c>
      <c r="BJ337" s="18" t="s">
        <v>83</v>
      </c>
      <c r="BK337" s="226">
        <f>ROUND(I337*H337,2)</f>
        <v>0</v>
      </c>
      <c r="BL337" s="18" t="s">
        <v>127</v>
      </c>
      <c r="BM337" s="225" t="s">
        <v>508</v>
      </c>
    </row>
    <row r="338" spans="1:63" s="12" customFormat="1" ht="25.9" customHeight="1">
      <c r="A338" s="12"/>
      <c r="B338" s="197"/>
      <c r="C338" s="198"/>
      <c r="D338" s="199" t="s">
        <v>77</v>
      </c>
      <c r="E338" s="200" t="s">
        <v>509</v>
      </c>
      <c r="F338" s="200" t="s">
        <v>510</v>
      </c>
      <c r="G338" s="198"/>
      <c r="H338" s="198"/>
      <c r="I338" s="201"/>
      <c r="J338" s="202">
        <f>BK338</f>
        <v>0</v>
      </c>
      <c r="K338" s="198"/>
      <c r="L338" s="203"/>
      <c r="M338" s="204"/>
      <c r="N338" s="205"/>
      <c r="O338" s="205"/>
      <c r="P338" s="206">
        <f>P339</f>
        <v>0</v>
      </c>
      <c r="Q338" s="205"/>
      <c r="R338" s="206">
        <f>R339</f>
        <v>0.21276651</v>
      </c>
      <c r="S338" s="205"/>
      <c r="T338" s="207">
        <f>T339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8" t="s">
        <v>85</v>
      </c>
      <c r="AT338" s="209" t="s">
        <v>77</v>
      </c>
      <c r="AU338" s="209" t="s">
        <v>78</v>
      </c>
      <c r="AY338" s="208" t="s">
        <v>121</v>
      </c>
      <c r="BK338" s="210">
        <f>BK339</f>
        <v>0</v>
      </c>
    </row>
    <row r="339" spans="1:63" s="12" customFormat="1" ht="22.8" customHeight="1">
      <c r="A339" s="12"/>
      <c r="B339" s="197"/>
      <c r="C339" s="198"/>
      <c r="D339" s="199" t="s">
        <v>77</v>
      </c>
      <c r="E339" s="211" t="s">
        <v>511</v>
      </c>
      <c r="F339" s="211" t="s">
        <v>512</v>
      </c>
      <c r="G339" s="198"/>
      <c r="H339" s="198"/>
      <c r="I339" s="201"/>
      <c r="J339" s="212">
        <f>BK339</f>
        <v>0</v>
      </c>
      <c r="K339" s="198"/>
      <c r="L339" s="203"/>
      <c r="M339" s="204"/>
      <c r="N339" s="205"/>
      <c r="O339" s="205"/>
      <c r="P339" s="206">
        <f>SUM(P340:P391)</f>
        <v>0</v>
      </c>
      <c r="Q339" s="205"/>
      <c r="R339" s="206">
        <f>SUM(R340:R391)</f>
        <v>0.21276651</v>
      </c>
      <c r="S339" s="205"/>
      <c r="T339" s="207">
        <f>SUM(T340:T391)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8" t="s">
        <v>85</v>
      </c>
      <c r="AT339" s="209" t="s">
        <v>77</v>
      </c>
      <c r="AU339" s="209" t="s">
        <v>83</v>
      </c>
      <c r="AY339" s="208" t="s">
        <v>121</v>
      </c>
      <c r="BK339" s="210">
        <f>SUM(BK340:BK391)</f>
        <v>0</v>
      </c>
    </row>
    <row r="340" spans="1:65" s="2" customFormat="1" ht="37.8" customHeight="1">
      <c r="A340" s="39"/>
      <c r="B340" s="40"/>
      <c r="C340" s="213" t="s">
        <v>513</v>
      </c>
      <c r="D340" s="213" t="s">
        <v>123</v>
      </c>
      <c r="E340" s="214" t="s">
        <v>514</v>
      </c>
      <c r="F340" s="215" t="s">
        <v>515</v>
      </c>
      <c r="G340" s="216" t="s">
        <v>126</v>
      </c>
      <c r="H340" s="217">
        <v>30.18</v>
      </c>
      <c r="I340" s="218"/>
      <c r="J340" s="219">
        <f>ROUND(I340*H340,2)</f>
        <v>0</v>
      </c>
      <c r="K340" s="220"/>
      <c r="L340" s="45"/>
      <c r="M340" s="221" t="s">
        <v>1</v>
      </c>
      <c r="N340" s="222" t="s">
        <v>43</v>
      </c>
      <c r="O340" s="92"/>
      <c r="P340" s="223">
        <f>O340*H340</f>
        <v>0</v>
      </c>
      <c r="Q340" s="223">
        <v>0</v>
      </c>
      <c r="R340" s="223">
        <f>Q340*H340</f>
        <v>0</v>
      </c>
      <c r="S340" s="223">
        <v>0</v>
      </c>
      <c r="T340" s="224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5" t="s">
        <v>215</v>
      </c>
      <c r="AT340" s="225" t="s">
        <v>123</v>
      </c>
      <c r="AU340" s="225" t="s">
        <v>85</v>
      </c>
      <c r="AY340" s="18" t="s">
        <v>121</v>
      </c>
      <c r="BE340" s="226">
        <f>IF(N340="základní",J340,0)</f>
        <v>0</v>
      </c>
      <c r="BF340" s="226">
        <f>IF(N340="snížená",J340,0)</f>
        <v>0</v>
      </c>
      <c r="BG340" s="226">
        <f>IF(N340="zákl. přenesená",J340,0)</f>
        <v>0</v>
      </c>
      <c r="BH340" s="226">
        <f>IF(N340="sníž. přenesená",J340,0)</f>
        <v>0</v>
      </c>
      <c r="BI340" s="226">
        <f>IF(N340="nulová",J340,0)</f>
        <v>0</v>
      </c>
      <c r="BJ340" s="18" t="s">
        <v>83</v>
      </c>
      <c r="BK340" s="226">
        <f>ROUND(I340*H340,2)</f>
        <v>0</v>
      </c>
      <c r="BL340" s="18" t="s">
        <v>215</v>
      </c>
      <c r="BM340" s="225" t="s">
        <v>516</v>
      </c>
    </row>
    <row r="341" spans="1:51" s="15" customFormat="1" ht="12">
      <c r="A341" s="15"/>
      <c r="B341" s="254"/>
      <c r="C341" s="255"/>
      <c r="D341" s="227" t="s">
        <v>131</v>
      </c>
      <c r="E341" s="256" t="s">
        <v>1</v>
      </c>
      <c r="F341" s="257" t="s">
        <v>517</v>
      </c>
      <c r="G341" s="255"/>
      <c r="H341" s="256" t="s">
        <v>1</v>
      </c>
      <c r="I341" s="258"/>
      <c r="J341" s="255"/>
      <c r="K341" s="255"/>
      <c r="L341" s="259"/>
      <c r="M341" s="260"/>
      <c r="N341" s="261"/>
      <c r="O341" s="261"/>
      <c r="P341" s="261"/>
      <c r="Q341" s="261"/>
      <c r="R341" s="261"/>
      <c r="S341" s="261"/>
      <c r="T341" s="262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3" t="s">
        <v>131</v>
      </c>
      <c r="AU341" s="263" t="s">
        <v>85</v>
      </c>
      <c r="AV341" s="15" t="s">
        <v>83</v>
      </c>
      <c r="AW341" s="15" t="s">
        <v>33</v>
      </c>
      <c r="AX341" s="15" t="s">
        <v>78</v>
      </c>
      <c r="AY341" s="263" t="s">
        <v>121</v>
      </c>
    </row>
    <row r="342" spans="1:51" s="13" customFormat="1" ht="12">
      <c r="A342" s="13"/>
      <c r="B342" s="232"/>
      <c r="C342" s="233"/>
      <c r="D342" s="227" t="s">
        <v>131</v>
      </c>
      <c r="E342" s="234" t="s">
        <v>1</v>
      </c>
      <c r="F342" s="235" t="s">
        <v>518</v>
      </c>
      <c r="G342" s="233"/>
      <c r="H342" s="236">
        <v>13.94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131</v>
      </c>
      <c r="AU342" s="242" t="s">
        <v>85</v>
      </c>
      <c r="AV342" s="13" t="s">
        <v>85</v>
      </c>
      <c r="AW342" s="13" t="s">
        <v>33</v>
      </c>
      <c r="AX342" s="13" t="s">
        <v>78</v>
      </c>
      <c r="AY342" s="242" t="s">
        <v>121</v>
      </c>
    </row>
    <row r="343" spans="1:51" s="13" customFormat="1" ht="12">
      <c r="A343" s="13"/>
      <c r="B343" s="232"/>
      <c r="C343" s="233"/>
      <c r="D343" s="227" t="s">
        <v>131</v>
      </c>
      <c r="E343" s="234" t="s">
        <v>1</v>
      </c>
      <c r="F343" s="235" t="s">
        <v>519</v>
      </c>
      <c r="G343" s="233"/>
      <c r="H343" s="236">
        <v>16.24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2" t="s">
        <v>131</v>
      </c>
      <c r="AU343" s="242" t="s">
        <v>85</v>
      </c>
      <c r="AV343" s="13" t="s">
        <v>85</v>
      </c>
      <c r="AW343" s="13" t="s">
        <v>33</v>
      </c>
      <c r="AX343" s="13" t="s">
        <v>78</v>
      </c>
      <c r="AY343" s="242" t="s">
        <v>121</v>
      </c>
    </row>
    <row r="344" spans="1:51" s="14" customFormat="1" ht="12">
      <c r="A344" s="14"/>
      <c r="B344" s="243"/>
      <c r="C344" s="244"/>
      <c r="D344" s="227" t="s">
        <v>131</v>
      </c>
      <c r="E344" s="245" t="s">
        <v>1</v>
      </c>
      <c r="F344" s="246" t="s">
        <v>145</v>
      </c>
      <c r="G344" s="244"/>
      <c r="H344" s="247">
        <v>30.18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3" t="s">
        <v>131</v>
      </c>
      <c r="AU344" s="253" t="s">
        <v>85</v>
      </c>
      <c r="AV344" s="14" t="s">
        <v>127</v>
      </c>
      <c r="AW344" s="14" t="s">
        <v>33</v>
      </c>
      <c r="AX344" s="14" t="s">
        <v>83</v>
      </c>
      <c r="AY344" s="253" t="s">
        <v>121</v>
      </c>
    </row>
    <row r="345" spans="1:65" s="2" customFormat="1" ht="16.5" customHeight="1">
      <c r="A345" s="39"/>
      <c r="B345" s="40"/>
      <c r="C345" s="275" t="s">
        <v>520</v>
      </c>
      <c r="D345" s="275" t="s">
        <v>195</v>
      </c>
      <c r="E345" s="276" t="s">
        <v>521</v>
      </c>
      <c r="F345" s="277" t="s">
        <v>522</v>
      </c>
      <c r="G345" s="278" t="s">
        <v>346</v>
      </c>
      <c r="H345" s="279">
        <v>0.01</v>
      </c>
      <c r="I345" s="280"/>
      <c r="J345" s="281">
        <f>ROUND(I345*H345,2)</f>
        <v>0</v>
      </c>
      <c r="K345" s="282"/>
      <c r="L345" s="283"/>
      <c r="M345" s="284" t="s">
        <v>1</v>
      </c>
      <c r="N345" s="285" t="s">
        <v>43</v>
      </c>
      <c r="O345" s="92"/>
      <c r="P345" s="223">
        <f>O345*H345</f>
        <v>0</v>
      </c>
      <c r="Q345" s="223">
        <v>1</v>
      </c>
      <c r="R345" s="223">
        <f>Q345*H345</f>
        <v>0.01</v>
      </c>
      <c r="S345" s="223">
        <v>0</v>
      </c>
      <c r="T345" s="224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5" t="s">
        <v>315</v>
      </c>
      <c r="AT345" s="225" t="s">
        <v>195</v>
      </c>
      <c r="AU345" s="225" t="s">
        <v>85</v>
      </c>
      <c r="AY345" s="18" t="s">
        <v>121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8" t="s">
        <v>83</v>
      </c>
      <c r="BK345" s="226">
        <f>ROUND(I345*H345,2)</f>
        <v>0</v>
      </c>
      <c r="BL345" s="18" t="s">
        <v>215</v>
      </c>
      <c r="BM345" s="225" t="s">
        <v>523</v>
      </c>
    </row>
    <row r="346" spans="1:47" s="2" customFormat="1" ht="12">
      <c r="A346" s="39"/>
      <c r="B346" s="40"/>
      <c r="C346" s="41"/>
      <c r="D346" s="227" t="s">
        <v>129</v>
      </c>
      <c r="E346" s="41"/>
      <c r="F346" s="228" t="s">
        <v>524</v>
      </c>
      <c r="G346" s="41"/>
      <c r="H346" s="41"/>
      <c r="I346" s="229"/>
      <c r="J346" s="41"/>
      <c r="K346" s="41"/>
      <c r="L346" s="45"/>
      <c r="M346" s="230"/>
      <c r="N346" s="231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129</v>
      </c>
      <c r="AU346" s="18" t="s">
        <v>85</v>
      </c>
    </row>
    <row r="347" spans="1:51" s="13" customFormat="1" ht="12">
      <c r="A347" s="13"/>
      <c r="B347" s="232"/>
      <c r="C347" s="233"/>
      <c r="D347" s="227" t="s">
        <v>131</v>
      </c>
      <c r="E347" s="233"/>
      <c r="F347" s="235" t="s">
        <v>525</v>
      </c>
      <c r="G347" s="233"/>
      <c r="H347" s="236">
        <v>0.01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2" t="s">
        <v>131</v>
      </c>
      <c r="AU347" s="242" t="s">
        <v>85</v>
      </c>
      <c r="AV347" s="13" t="s">
        <v>85</v>
      </c>
      <c r="AW347" s="13" t="s">
        <v>4</v>
      </c>
      <c r="AX347" s="13" t="s">
        <v>83</v>
      </c>
      <c r="AY347" s="242" t="s">
        <v>121</v>
      </c>
    </row>
    <row r="348" spans="1:65" s="2" customFormat="1" ht="37.8" customHeight="1">
      <c r="A348" s="39"/>
      <c r="B348" s="40"/>
      <c r="C348" s="213" t="s">
        <v>526</v>
      </c>
      <c r="D348" s="213" t="s">
        <v>123</v>
      </c>
      <c r="E348" s="214" t="s">
        <v>527</v>
      </c>
      <c r="F348" s="215" t="s">
        <v>528</v>
      </c>
      <c r="G348" s="216" t="s">
        <v>126</v>
      </c>
      <c r="H348" s="217">
        <v>60.36</v>
      </c>
      <c r="I348" s="218"/>
      <c r="J348" s="219">
        <f>ROUND(I348*H348,2)</f>
        <v>0</v>
      </c>
      <c r="K348" s="220"/>
      <c r="L348" s="45"/>
      <c r="M348" s="221" t="s">
        <v>1</v>
      </c>
      <c r="N348" s="222" t="s">
        <v>43</v>
      </c>
      <c r="O348" s="92"/>
      <c r="P348" s="223">
        <f>O348*H348</f>
        <v>0</v>
      </c>
      <c r="Q348" s="223">
        <v>0</v>
      </c>
      <c r="R348" s="223">
        <f>Q348*H348</f>
        <v>0</v>
      </c>
      <c r="S348" s="223">
        <v>0</v>
      </c>
      <c r="T348" s="224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5" t="s">
        <v>215</v>
      </c>
      <c r="AT348" s="225" t="s">
        <v>123</v>
      </c>
      <c r="AU348" s="225" t="s">
        <v>85</v>
      </c>
      <c r="AY348" s="18" t="s">
        <v>121</v>
      </c>
      <c r="BE348" s="226">
        <f>IF(N348="základní",J348,0)</f>
        <v>0</v>
      </c>
      <c r="BF348" s="226">
        <f>IF(N348="snížená",J348,0)</f>
        <v>0</v>
      </c>
      <c r="BG348" s="226">
        <f>IF(N348="zákl. přenesená",J348,0)</f>
        <v>0</v>
      </c>
      <c r="BH348" s="226">
        <f>IF(N348="sníž. přenesená",J348,0)</f>
        <v>0</v>
      </c>
      <c r="BI348" s="226">
        <f>IF(N348="nulová",J348,0)</f>
        <v>0</v>
      </c>
      <c r="BJ348" s="18" t="s">
        <v>83</v>
      </c>
      <c r="BK348" s="226">
        <f>ROUND(I348*H348,2)</f>
        <v>0</v>
      </c>
      <c r="BL348" s="18" t="s">
        <v>215</v>
      </c>
      <c r="BM348" s="225" t="s">
        <v>529</v>
      </c>
    </row>
    <row r="349" spans="1:51" s="13" customFormat="1" ht="12">
      <c r="A349" s="13"/>
      <c r="B349" s="232"/>
      <c r="C349" s="233"/>
      <c r="D349" s="227" t="s">
        <v>131</v>
      </c>
      <c r="E349" s="234" t="s">
        <v>1</v>
      </c>
      <c r="F349" s="235" t="s">
        <v>530</v>
      </c>
      <c r="G349" s="233"/>
      <c r="H349" s="236">
        <v>60.36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2" t="s">
        <v>131</v>
      </c>
      <c r="AU349" s="242" t="s">
        <v>85</v>
      </c>
      <c r="AV349" s="13" t="s">
        <v>85</v>
      </c>
      <c r="AW349" s="13" t="s">
        <v>33</v>
      </c>
      <c r="AX349" s="13" t="s">
        <v>83</v>
      </c>
      <c r="AY349" s="242" t="s">
        <v>121</v>
      </c>
    </row>
    <row r="350" spans="1:65" s="2" customFormat="1" ht="16.5" customHeight="1">
      <c r="A350" s="39"/>
      <c r="B350" s="40"/>
      <c r="C350" s="275" t="s">
        <v>531</v>
      </c>
      <c r="D350" s="275" t="s">
        <v>195</v>
      </c>
      <c r="E350" s="276" t="s">
        <v>532</v>
      </c>
      <c r="F350" s="277" t="s">
        <v>533</v>
      </c>
      <c r="G350" s="278" t="s">
        <v>346</v>
      </c>
      <c r="H350" s="279">
        <v>0.024</v>
      </c>
      <c r="I350" s="280"/>
      <c r="J350" s="281">
        <f>ROUND(I350*H350,2)</f>
        <v>0</v>
      </c>
      <c r="K350" s="282"/>
      <c r="L350" s="283"/>
      <c r="M350" s="284" t="s">
        <v>1</v>
      </c>
      <c r="N350" s="285" t="s">
        <v>43</v>
      </c>
      <c r="O350" s="92"/>
      <c r="P350" s="223">
        <f>O350*H350</f>
        <v>0</v>
      </c>
      <c r="Q350" s="223">
        <v>1</v>
      </c>
      <c r="R350" s="223">
        <f>Q350*H350</f>
        <v>0.024</v>
      </c>
      <c r="S350" s="223">
        <v>0</v>
      </c>
      <c r="T350" s="224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5" t="s">
        <v>315</v>
      </c>
      <c r="AT350" s="225" t="s">
        <v>195</v>
      </c>
      <c r="AU350" s="225" t="s">
        <v>85</v>
      </c>
      <c r="AY350" s="18" t="s">
        <v>121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8" t="s">
        <v>83</v>
      </c>
      <c r="BK350" s="226">
        <f>ROUND(I350*H350,2)</f>
        <v>0</v>
      </c>
      <c r="BL350" s="18" t="s">
        <v>215</v>
      </c>
      <c r="BM350" s="225" t="s">
        <v>534</v>
      </c>
    </row>
    <row r="351" spans="1:47" s="2" customFormat="1" ht="12">
      <c r="A351" s="39"/>
      <c r="B351" s="40"/>
      <c r="C351" s="41"/>
      <c r="D351" s="227" t="s">
        <v>129</v>
      </c>
      <c r="E351" s="41"/>
      <c r="F351" s="228" t="s">
        <v>535</v>
      </c>
      <c r="G351" s="41"/>
      <c r="H351" s="41"/>
      <c r="I351" s="229"/>
      <c r="J351" s="41"/>
      <c r="K351" s="41"/>
      <c r="L351" s="45"/>
      <c r="M351" s="230"/>
      <c r="N351" s="231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129</v>
      </c>
      <c r="AU351" s="18" t="s">
        <v>85</v>
      </c>
    </row>
    <row r="352" spans="1:51" s="13" customFormat="1" ht="12">
      <c r="A352" s="13"/>
      <c r="B352" s="232"/>
      <c r="C352" s="233"/>
      <c r="D352" s="227" t="s">
        <v>131</v>
      </c>
      <c r="E352" s="233"/>
      <c r="F352" s="235" t="s">
        <v>536</v>
      </c>
      <c r="G352" s="233"/>
      <c r="H352" s="236">
        <v>0.024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131</v>
      </c>
      <c r="AU352" s="242" t="s">
        <v>85</v>
      </c>
      <c r="AV352" s="13" t="s">
        <v>85</v>
      </c>
      <c r="AW352" s="13" t="s">
        <v>4</v>
      </c>
      <c r="AX352" s="13" t="s">
        <v>83</v>
      </c>
      <c r="AY352" s="242" t="s">
        <v>121</v>
      </c>
    </row>
    <row r="353" spans="1:65" s="2" customFormat="1" ht="33" customHeight="1">
      <c r="A353" s="39"/>
      <c r="B353" s="40"/>
      <c r="C353" s="213" t="s">
        <v>537</v>
      </c>
      <c r="D353" s="213" t="s">
        <v>123</v>
      </c>
      <c r="E353" s="214" t="s">
        <v>538</v>
      </c>
      <c r="F353" s="215" t="s">
        <v>539</v>
      </c>
      <c r="G353" s="216" t="s">
        <v>126</v>
      </c>
      <c r="H353" s="217">
        <v>105.542</v>
      </c>
      <c r="I353" s="218"/>
      <c r="J353" s="219">
        <f>ROUND(I353*H353,2)</f>
        <v>0</v>
      </c>
      <c r="K353" s="220"/>
      <c r="L353" s="45"/>
      <c r="M353" s="221" t="s">
        <v>1</v>
      </c>
      <c r="N353" s="222" t="s">
        <v>43</v>
      </c>
      <c r="O353" s="92"/>
      <c r="P353" s="223">
        <f>O353*H353</f>
        <v>0</v>
      </c>
      <c r="Q353" s="223">
        <v>0</v>
      </c>
      <c r="R353" s="223">
        <f>Q353*H353</f>
        <v>0</v>
      </c>
      <c r="S353" s="223">
        <v>0</v>
      </c>
      <c r="T353" s="224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25" t="s">
        <v>215</v>
      </c>
      <c r="AT353" s="225" t="s">
        <v>123</v>
      </c>
      <c r="AU353" s="225" t="s">
        <v>85</v>
      </c>
      <c r="AY353" s="18" t="s">
        <v>121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8" t="s">
        <v>83</v>
      </c>
      <c r="BK353" s="226">
        <f>ROUND(I353*H353,2)</f>
        <v>0</v>
      </c>
      <c r="BL353" s="18" t="s">
        <v>215</v>
      </c>
      <c r="BM353" s="225" t="s">
        <v>540</v>
      </c>
    </row>
    <row r="354" spans="1:51" s="15" customFormat="1" ht="12">
      <c r="A354" s="15"/>
      <c r="B354" s="254"/>
      <c r="C354" s="255"/>
      <c r="D354" s="227" t="s">
        <v>131</v>
      </c>
      <c r="E354" s="256" t="s">
        <v>1</v>
      </c>
      <c r="F354" s="257" t="s">
        <v>541</v>
      </c>
      <c r="G354" s="255"/>
      <c r="H354" s="256" t="s">
        <v>1</v>
      </c>
      <c r="I354" s="258"/>
      <c r="J354" s="255"/>
      <c r="K354" s="255"/>
      <c r="L354" s="259"/>
      <c r="M354" s="260"/>
      <c r="N354" s="261"/>
      <c r="O354" s="261"/>
      <c r="P354" s="261"/>
      <c r="Q354" s="261"/>
      <c r="R354" s="261"/>
      <c r="S354" s="261"/>
      <c r="T354" s="262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3" t="s">
        <v>131</v>
      </c>
      <c r="AU354" s="263" t="s">
        <v>85</v>
      </c>
      <c r="AV354" s="15" t="s">
        <v>83</v>
      </c>
      <c r="AW354" s="15" t="s">
        <v>33</v>
      </c>
      <c r="AX354" s="15" t="s">
        <v>78</v>
      </c>
      <c r="AY354" s="263" t="s">
        <v>121</v>
      </c>
    </row>
    <row r="355" spans="1:51" s="13" customFormat="1" ht="12">
      <c r="A355" s="13"/>
      <c r="B355" s="232"/>
      <c r="C355" s="233"/>
      <c r="D355" s="227" t="s">
        <v>131</v>
      </c>
      <c r="E355" s="234" t="s">
        <v>1</v>
      </c>
      <c r="F355" s="235" t="s">
        <v>542</v>
      </c>
      <c r="G355" s="233"/>
      <c r="H355" s="236">
        <v>31.5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2" t="s">
        <v>131</v>
      </c>
      <c r="AU355" s="242" t="s">
        <v>85</v>
      </c>
      <c r="AV355" s="13" t="s">
        <v>85</v>
      </c>
      <c r="AW355" s="13" t="s">
        <v>33</v>
      </c>
      <c r="AX355" s="13" t="s">
        <v>78</v>
      </c>
      <c r="AY355" s="242" t="s">
        <v>121</v>
      </c>
    </row>
    <row r="356" spans="1:51" s="13" customFormat="1" ht="12">
      <c r="A356" s="13"/>
      <c r="B356" s="232"/>
      <c r="C356" s="233"/>
      <c r="D356" s="227" t="s">
        <v>131</v>
      </c>
      <c r="E356" s="234" t="s">
        <v>1</v>
      </c>
      <c r="F356" s="235" t="s">
        <v>543</v>
      </c>
      <c r="G356" s="233"/>
      <c r="H356" s="236">
        <v>14.5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131</v>
      </c>
      <c r="AU356" s="242" t="s">
        <v>85</v>
      </c>
      <c r="AV356" s="13" t="s">
        <v>85</v>
      </c>
      <c r="AW356" s="13" t="s">
        <v>33</v>
      </c>
      <c r="AX356" s="13" t="s">
        <v>78</v>
      </c>
      <c r="AY356" s="242" t="s">
        <v>121</v>
      </c>
    </row>
    <row r="357" spans="1:51" s="13" customFormat="1" ht="12">
      <c r="A357" s="13"/>
      <c r="B357" s="232"/>
      <c r="C357" s="233"/>
      <c r="D357" s="227" t="s">
        <v>131</v>
      </c>
      <c r="E357" s="234" t="s">
        <v>1</v>
      </c>
      <c r="F357" s="235" t="s">
        <v>544</v>
      </c>
      <c r="G357" s="233"/>
      <c r="H357" s="236">
        <v>0.9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131</v>
      </c>
      <c r="AU357" s="242" t="s">
        <v>85</v>
      </c>
      <c r="AV357" s="13" t="s">
        <v>85</v>
      </c>
      <c r="AW357" s="13" t="s">
        <v>33</v>
      </c>
      <c r="AX357" s="13" t="s">
        <v>78</v>
      </c>
      <c r="AY357" s="242" t="s">
        <v>121</v>
      </c>
    </row>
    <row r="358" spans="1:51" s="13" customFormat="1" ht="12">
      <c r="A358" s="13"/>
      <c r="B358" s="232"/>
      <c r="C358" s="233"/>
      <c r="D358" s="227" t="s">
        <v>131</v>
      </c>
      <c r="E358" s="234" t="s">
        <v>1</v>
      </c>
      <c r="F358" s="235" t="s">
        <v>545</v>
      </c>
      <c r="G358" s="233"/>
      <c r="H358" s="236">
        <v>4.725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2" t="s">
        <v>131</v>
      </c>
      <c r="AU358" s="242" t="s">
        <v>85</v>
      </c>
      <c r="AV358" s="13" t="s">
        <v>85</v>
      </c>
      <c r="AW358" s="13" t="s">
        <v>33</v>
      </c>
      <c r="AX358" s="13" t="s">
        <v>78</v>
      </c>
      <c r="AY358" s="242" t="s">
        <v>121</v>
      </c>
    </row>
    <row r="359" spans="1:51" s="16" customFormat="1" ht="12">
      <c r="A359" s="16"/>
      <c r="B359" s="264"/>
      <c r="C359" s="265"/>
      <c r="D359" s="227" t="s">
        <v>131</v>
      </c>
      <c r="E359" s="266" t="s">
        <v>1</v>
      </c>
      <c r="F359" s="267" t="s">
        <v>165</v>
      </c>
      <c r="G359" s="265"/>
      <c r="H359" s="268">
        <v>51.625</v>
      </c>
      <c r="I359" s="269"/>
      <c r="J359" s="265"/>
      <c r="K359" s="265"/>
      <c r="L359" s="270"/>
      <c r="M359" s="271"/>
      <c r="N359" s="272"/>
      <c r="O359" s="272"/>
      <c r="P359" s="272"/>
      <c r="Q359" s="272"/>
      <c r="R359" s="272"/>
      <c r="S359" s="272"/>
      <c r="T359" s="273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T359" s="274" t="s">
        <v>131</v>
      </c>
      <c r="AU359" s="274" t="s">
        <v>85</v>
      </c>
      <c r="AV359" s="16" t="s">
        <v>138</v>
      </c>
      <c r="AW359" s="16" t="s">
        <v>33</v>
      </c>
      <c r="AX359" s="16" t="s">
        <v>78</v>
      </c>
      <c r="AY359" s="274" t="s">
        <v>121</v>
      </c>
    </row>
    <row r="360" spans="1:51" s="15" customFormat="1" ht="12">
      <c r="A360" s="15"/>
      <c r="B360" s="254"/>
      <c r="C360" s="255"/>
      <c r="D360" s="227" t="s">
        <v>131</v>
      </c>
      <c r="E360" s="256" t="s">
        <v>1</v>
      </c>
      <c r="F360" s="257" t="s">
        <v>546</v>
      </c>
      <c r="G360" s="255"/>
      <c r="H360" s="256" t="s">
        <v>1</v>
      </c>
      <c r="I360" s="258"/>
      <c r="J360" s="255"/>
      <c r="K360" s="255"/>
      <c r="L360" s="259"/>
      <c r="M360" s="260"/>
      <c r="N360" s="261"/>
      <c r="O360" s="261"/>
      <c r="P360" s="261"/>
      <c r="Q360" s="261"/>
      <c r="R360" s="261"/>
      <c r="S360" s="261"/>
      <c r="T360" s="262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3" t="s">
        <v>131</v>
      </c>
      <c r="AU360" s="263" t="s">
        <v>85</v>
      </c>
      <c r="AV360" s="15" t="s">
        <v>83</v>
      </c>
      <c r="AW360" s="15" t="s">
        <v>33</v>
      </c>
      <c r="AX360" s="15" t="s">
        <v>78</v>
      </c>
      <c r="AY360" s="263" t="s">
        <v>121</v>
      </c>
    </row>
    <row r="361" spans="1:51" s="13" customFormat="1" ht="12">
      <c r="A361" s="13"/>
      <c r="B361" s="232"/>
      <c r="C361" s="233"/>
      <c r="D361" s="227" t="s">
        <v>131</v>
      </c>
      <c r="E361" s="234" t="s">
        <v>1</v>
      </c>
      <c r="F361" s="235" t="s">
        <v>547</v>
      </c>
      <c r="G361" s="233"/>
      <c r="H361" s="236">
        <v>32.2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2" t="s">
        <v>131</v>
      </c>
      <c r="AU361" s="242" t="s">
        <v>85</v>
      </c>
      <c r="AV361" s="13" t="s">
        <v>85</v>
      </c>
      <c r="AW361" s="13" t="s">
        <v>33</v>
      </c>
      <c r="AX361" s="13" t="s">
        <v>78</v>
      </c>
      <c r="AY361" s="242" t="s">
        <v>121</v>
      </c>
    </row>
    <row r="362" spans="1:51" s="13" customFormat="1" ht="12">
      <c r="A362" s="13"/>
      <c r="B362" s="232"/>
      <c r="C362" s="233"/>
      <c r="D362" s="227" t="s">
        <v>131</v>
      </c>
      <c r="E362" s="234" t="s">
        <v>1</v>
      </c>
      <c r="F362" s="235" t="s">
        <v>548</v>
      </c>
      <c r="G362" s="233"/>
      <c r="H362" s="236">
        <v>12.2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131</v>
      </c>
      <c r="AU362" s="242" t="s">
        <v>85</v>
      </c>
      <c r="AV362" s="13" t="s">
        <v>85</v>
      </c>
      <c r="AW362" s="13" t="s">
        <v>33</v>
      </c>
      <c r="AX362" s="13" t="s">
        <v>78</v>
      </c>
      <c r="AY362" s="242" t="s">
        <v>121</v>
      </c>
    </row>
    <row r="363" spans="1:51" s="13" customFormat="1" ht="12">
      <c r="A363" s="13"/>
      <c r="B363" s="232"/>
      <c r="C363" s="233"/>
      <c r="D363" s="227" t="s">
        <v>131</v>
      </c>
      <c r="E363" s="234" t="s">
        <v>1</v>
      </c>
      <c r="F363" s="235" t="s">
        <v>549</v>
      </c>
      <c r="G363" s="233"/>
      <c r="H363" s="236">
        <v>0.867</v>
      </c>
      <c r="I363" s="237"/>
      <c r="J363" s="233"/>
      <c r="K363" s="233"/>
      <c r="L363" s="238"/>
      <c r="M363" s="239"/>
      <c r="N363" s="240"/>
      <c r="O363" s="240"/>
      <c r="P363" s="240"/>
      <c r="Q363" s="240"/>
      <c r="R363" s="240"/>
      <c r="S363" s="240"/>
      <c r="T363" s="24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2" t="s">
        <v>131</v>
      </c>
      <c r="AU363" s="242" t="s">
        <v>85</v>
      </c>
      <c r="AV363" s="13" t="s">
        <v>85</v>
      </c>
      <c r="AW363" s="13" t="s">
        <v>33</v>
      </c>
      <c r="AX363" s="13" t="s">
        <v>78</v>
      </c>
      <c r="AY363" s="242" t="s">
        <v>121</v>
      </c>
    </row>
    <row r="364" spans="1:51" s="16" customFormat="1" ht="12">
      <c r="A364" s="16"/>
      <c r="B364" s="264"/>
      <c r="C364" s="265"/>
      <c r="D364" s="227" t="s">
        <v>131</v>
      </c>
      <c r="E364" s="266" t="s">
        <v>1</v>
      </c>
      <c r="F364" s="267" t="s">
        <v>165</v>
      </c>
      <c r="G364" s="265"/>
      <c r="H364" s="268">
        <v>45.267</v>
      </c>
      <c r="I364" s="269"/>
      <c r="J364" s="265"/>
      <c r="K364" s="265"/>
      <c r="L364" s="270"/>
      <c r="M364" s="271"/>
      <c r="N364" s="272"/>
      <c r="O364" s="272"/>
      <c r="P364" s="272"/>
      <c r="Q364" s="272"/>
      <c r="R364" s="272"/>
      <c r="S364" s="272"/>
      <c r="T364" s="273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T364" s="274" t="s">
        <v>131</v>
      </c>
      <c r="AU364" s="274" t="s">
        <v>85</v>
      </c>
      <c r="AV364" s="16" t="s">
        <v>138</v>
      </c>
      <c r="AW364" s="16" t="s">
        <v>33</v>
      </c>
      <c r="AX364" s="16" t="s">
        <v>78</v>
      </c>
      <c r="AY364" s="274" t="s">
        <v>121</v>
      </c>
    </row>
    <row r="365" spans="1:51" s="15" customFormat="1" ht="12">
      <c r="A365" s="15"/>
      <c r="B365" s="254"/>
      <c r="C365" s="255"/>
      <c r="D365" s="227" t="s">
        <v>131</v>
      </c>
      <c r="E365" s="256" t="s">
        <v>1</v>
      </c>
      <c r="F365" s="257" t="s">
        <v>447</v>
      </c>
      <c r="G365" s="255"/>
      <c r="H365" s="256" t="s">
        <v>1</v>
      </c>
      <c r="I365" s="258"/>
      <c r="J365" s="255"/>
      <c r="K365" s="255"/>
      <c r="L365" s="259"/>
      <c r="M365" s="260"/>
      <c r="N365" s="261"/>
      <c r="O365" s="261"/>
      <c r="P365" s="261"/>
      <c r="Q365" s="261"/>
      <c r="R365" s="261"/>
      <c r="S365" s="261"/>
      <c r="T365" s="262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3" t="s">
        <v>131</v>
      </c>
      <c r="AU365" s="263" t="s">
        <v>85</v>
      </c>
      <c r="AV365" s="15" t="s">
        <v>83</v>
      </c>
      <c r="AW365" s="15" t="s">
        <v>33</v>
      </c>
      <c r="AX365" s="15" t="s">
        <v>78</v>
      </c>
      <c r="AY365" s="263" t="s">
        <v>121</v>
      </c>
    </row>
    <row r="366" spans="1:51" s="13" customFormat="1" ht="12">
      <c r="A366" s="13"/>
      <c r="B366" s="232"/>
      <c r="C366" s="233"/>
      <c r="D366" s="227" t="s">
        <v>131</v>
      </c>
      <c r="E366" s="234" t="s">
        <v>1</v>
      </c>
      <c r="F366" s="235" t="s">
        <v>550</v>
      </c>
      <c r="G366" s="233"/>
      <c r="H366" s="236">
        <v>3.65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131</v>
      </c>
      <c r="AU366" s="242" t="s">
        <v>85</v>
      </c>
      <c r="AV366" s="13" t="s">
        <v>85</v>
      </c>
      <c r="AW366" s="13" t="s">
        <v>33</v>
      </c>
      <c r="AX366" s="13" t="s">
        <v>78</v>
      </c>
      <c r="AY366" s="242" t="s">
        <v>121</v>
      </c>
    </row>
    <row r="367" spans="1:51" s="13" customFormat="1" ht="12">
      <c r="A367" s="13"/>
      <c r="B367" s="232"/>
      <c r="C367" s="233"/>
      <c r="D367" s="227" t="s">
        <v>131</v>
      </c>
      <c r="E367" s="234" t="s">
        <v>1</v>
      </c>
      <c r="F367" s="235" t="s">
        <v>551</v>
      </c>
      <c r="G367" s="233"/>
      <c r="H367" s="236">
        <v>5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131</v>
      </c>
      <c r="AU367" s="242" t="s">
        <v>85</v>
      </c>
      <c r="AV367" s="13" t="s">
        <v>85</v>
      </c>
      <c r="AW367" s="13" t="s">
        <v>33</v>
      </c>
      <c r="AX367" s="13" t="s">
        <v>78</v>
      </c>
      <c r="AY367" s="242" t="s">
        <v>121</v>
      </c>
    </row>
    <row r="368" spans="1:51" s="16" customFormat="1" ht="12">
      <c r="A368" s="16"/>
      <c r="B368" s="264"/>
      <c r="C368" s="265"/>
      <c r="D368" s="227" t="s">
        <v>131</v>
      </c>
      <c r="E368" s="266" t="s">
        <v>1</v>
      </c>
      <c r="F368" s="267" t="s">
        <v>165</v>
      </c>
      <c r="G368" s="265"/>
      <c r="H368" s="268">
        <v>8.65</v>
      </c>
      <c r="I368" s="269"/>
      <c r="J368" s="265"/>
      <c r="K368" s="265"/>
      <c r="L368" s="270"/>
      <c r="M368" s="271"/>
      <c r="N368" s="272"/>
      <c r="O368" s="272"/>
      <c r="P368" s="272"/>
      <c r="Q368" s="272"/>
      <c r="R368" s="272"/>
      <c r="S368" s="272"/>
      <c r="T368" s="273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T368" s="274" t="s">
        <v>131</v>
      </c>
      <c r="AU368" s="274" t="s">
        <v>85</v>
      </c>
      <c r="AV368" s="16" t="s">
        <v>138</v>
      </c>
      <c r="AW368" s="16" t="s">
        <v>33</v>
      </c>
      <c r="AX368" s="16" t="s">
        <v>78</v>
      </c>
      <c r="AY368" s="274" t="s">
        <v>121</v>
      </c>
    </row>
    <row r="369" spans="1:51" s="14" customFormat="1" ht="12">
      <c r="A369" s="14"/>
      <c r="B369" s="243"/>
      <c r="C369" s="244"/>
      <c r="D369" s="227" t="s">
        <v>131</v>
      </c>
      <c r="E369" s="245" t="s">
        <v>1</v>
      </c>
      <c r="F369" s="246" t="s">
        <v>145</v>
      </c>
      <c r="G369" s="244"/>
      <c r="H369" s="247">
        <v>105.54200000000002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3" t="s">
        <v>131</v>
      </c>
      <c r="AU369" s="253" t="s">
        <v>85</v>
      </c>
      <c r="AV369" s="14" t="s">
        <v>127</v>
      </c>
      <c r="AW369" s="14" t="s">
        <v>33</v>
      </c>
      <c r="AX369" s="14" t="s">
        <v>83</v>
      </c>
      <c r="AY369" s="253" t="s">
        <v>121</v>
      </c>
    </row>
    <row r="370" spans="1:65" s="2" customFormat="1" ht="16.5" customHeight="1">
      <c r="A370" s="39"/>
      <c r="B370" s="40"/>
      <c r="C370" s="275" t="s">
        <v>552</v>
      </c>
      <c r="D370" s="275" t="s">
        <v>195</v>
      </c>
      <c r="E370" s="276" t="s">
        <v>521</v>
      </c>
      <c r="F370" s="277" t="s">
        <v>522</v>
      </c>
      <c r="G370" s="278" t="s">
        <v>346</v>
      </c>
      <c r="H370" s="279">
        <v>0.036</v>
      </c>
      <c r="I370" s="280"/>
      <c r="J370" s="281">
        <f>ROUND(I370*H370,2)</f>
        <v>0</v>
      </c>
      <c r="K370" s="282"/>
      <c r="L370" s="283"/>
      <c r="M370" s="284" t="s">
        <v>1</v>
      </c>
      <c r="N370" s="285" t="s">
        <v>43</v>
      </c>
      <c r="O370" s="92"/>
      <c r="P370" s="223">
        <f>O370*H370</f>
        <v>0</v>
      </c>
      <c r="Q370" s="223">
        <v>1</v>
      </c>
      <c r="R370" s="223">
        <f>Q370*H370</f>
        <v>0.036</v>
      </c>
      <c r="S370" s="223">
        <v>0</v>
      </c>
      <c r="T370" s="224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5" t="s">
        <v>315</v>
      </c>
      <c r="AT370" s="225" t="s">
        <v>195</v>
      </c>
      <c r="AU370" s="225" t="s">
        <v>85</v>
      </c>
      <c r="AY370" s="18" t="s">
        <v>121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18" t="s">
        <v>83</v>
      </c>
      <c r="BK370" s="226">
        <f>ROUND(I370*H370,2)</f>
        <v>0</v>
      </c>
      <c r="BL370" s="18" t="s">
        <v>215</v>
      </c>
      <c r="BM370" s="225" t="s">
        <v>553</v>
      </c>
    </row>
    <row r="371" spans="1:47" s="2" customFormat="1" ht="12">
      <c r="A371" s="39"/>
      <c r="B371" s="40"/>
      <c r="C371" s="41"/>
      <c r="D371" s="227" t="s">
        <v>129</v>
      </c>
      <c r="E371" s="41"/>
      <c r="F371" s="228" t="s">
        <v>524</v>
      </c>
      <c r="G371" s="41"/>
      <c r="H371" s="41"/>
      <c r="I371" s="229"/>
      <c r="J371" s="41"/>
      <c r="K371" s="41"/>
      <c r="L371" s="45"/>
      <c r="M371" s="230"/>
      <c r="N371" s="231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129</v>
      </c>
      <c r="AU371" s="18" t="s">
        <v>85</v>
      </c>
    </row>
    <row r="372" spans="1:51" s="13" customFormat="1" ht="12">
      <c r="A372" s="13"/>
      <c r="B372" s="232"/>
      <c r="C372" s="233"/>
      <c r="D372" s="227" t="s">
        <v>131</v>
      </c>
      <c r="E372" s="233"/>
      <c r="F372" s="235" t="s">
        <v>554</v>
      </c>
      <c r="G372" s="233"/>
      <c r="H372" s="236">
        <v>0.036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2" t="s">
        <v>131</v>
      </c>
      <c r="AU372" s="242" t="s">
        <v>85</v>
      </c>
      <c r="AV372" s="13" t="s">
        <v>85</v>
      </c>
      <c r="AW372" s="13" t="s">
        <v>4</v>
      </c>
      <c r="AX372" s="13" t="s">
        <v>83</v>
      </c>
      <c r="AY372" s="242" t="s">
        <v>121</v>
      </c>
    </row>
    <row r="373" spans="1:65" s="2" customFormat="1" ht="37.8" customHeight="1">
      <c r="A373" s="39"/>
      <c r="B373" s="40"/>
      <c r="C373" s="213" t="s">
        <v>555</v>
      </c>
      <c r="D373" s="213" t="s">
        <v>123</v>
      </c>
      <c r="E373" s="214" t="s">
        <v>556</v>
      </c>
      <c r="F373" s="215" t="s">
        <v>557</v>
      </c>
      <c r="G373" s="216" t="s">
        <v>126</v>
      </c>
      <c r="H373" s="217">
        <v>193.784</v>
      </c>
      <c r="I373" s="218"/>
      <c r="J373" s="219">
        <f>ROUND(I373*H373,2)</f>
        <v>0</v>
      </c>
      <c r="K373" s="220"/>
      <c r="L373" s="45"/>
      <c r="M373" s="221" t="s">
        <v>1</v>
      </c>
      <c r="N373" s="222" t="s">
        <v>43</v>
      </c>
      <c r="O373" s="92"/>
      <c r="P373" s="223">
        <f>O373*H373</f>
        <v>0</v>
      </c>
      <c r="Q373" s="223">
        <v>0</v>
      </c>
      <c r="R373" s="223">
        <f>Q373*H373</f>
        <v>0</v>
      </c>
      <c r="S373" s="223">
        <v>0</v>
      </c>
      <c r="T373" s="224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25" t="s">
        <v>215</v>
      </c>
      <c r="AT373" s="225" t="s">
        <v>123</v>
      </c>
      <c r="AU373" s="225" t="s">
        <v>85</v>
      </c>
      <c r="AY373" s="18" t="s">
        <v>121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8" t="s">
        <v>83</v>
      </c>
      <c r="BK373" s="226">
        <f>ROUND(I373*H373,2)</f>
        <v>0</v>
      </c>
      <c r="BL373" s="18" t="s">
        <v>215</v>
      </c>
      <c r="BM373" s="225" t="s">
        <v>558</v>
      </c>
    </row>
    <row r="374" spans="1:51" s="13" customFormat="1" ht="12">
      <c r="A374" s="13"/>
      <c r="B374" s="232"/>
      <c r="C374" s="233"/>
      <c r="D374" s="227" t="s">
        <v>131</v>
      </c>
      <c r="E374" s="234" t="s">
        <v>1</v>
      </c>
      <c r="F374" s="235" t="s">
        <v>559</v>
      </c>
      <c r="G374" s="233"/>
      <c r="H374" s="236">
        <v>103.25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2" t="s">
        <v>131</v>
      </c>
      <c r="AU374" s="242" t="s">
        <v>85</v>
      </c>
      <c r="AV374" s="13" t="s">
        <v>85</v>
      </c>
      <c r="AW374" s="13" t="s">
        <v>33</v>
      </c>
      <c r="AX374" s="13" t="s">
        <v>78</v>
      </c>
      <c r="AY374" s="242" t="s">
        <v>121</v>
      </c>
    </row>
    <row r="375" spans="1:51" s="13" customFormat="1" ht="12">
      <c r="A375" s="13"/>
      <c r="B375" s="232"/>
      <c r="C375" s="233"/>
      <c r="D375" s="227" t="s">
        <v>131</v>
      </c>
      <c r="E375" s="234" t="s">
        <v>1</v>
      </c>
      <c r="F375" s="235" t="s">
        <v>560</v>
      </c>
      <c r="G375" s="233"/>
      <c r="H375" s="236">
        <v>90.534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2" t="s">
        <v>131</v>
      </c>
      <c r="AU375" s="242" t="s">
        <v>85</v>
      </c>
      <c r="AV375" s="13" t="s">
        <v>85</v>
      </c>
      <c r="AW375" s="13" t="s">
        <v>33</v>
      </c>
      <c r="AX375" s="13" t="s">
        <v>78</v>
      </c>
      <c r="AY375" s="242" t="s">
        <v>121</v>
      </c>
    </row>
    <row r="376" spans="1:51" s="14" customFormat="1" ht="12">
      <c r="A376" s="14"/>
      <c r="B376" s="243"/>
      <c r="C376" s="244"/>
      <c r="D376" s="227" t="s">
        <v>131</v>
      </c>
      <c r="E376" s="245" t="s">
        <v>1</v>
      </c>
      <c r="F376" s="246" t="s">
        <v>145</v>
      </c>
      <c r="G376" s="244"/>
      <c r="H376" s="247">
        <v>193.784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3" t="s">
        <v>131</v>
      </c>
      <c r="AU376" s="253" t="s">
        <v>85</v>
      </c>
      <c r="AV376" s="14" t="s">
        <v>127</v>
      </c>
      <c r="AW376" s="14" t="s">
        <v>33</v>
      </c>
      <c r="AX376" s="14" t="s">
        <v>83</v>
      </c>
      <c r="AY376" s="253" t="s">
        <v>121</v>
      </c>
    </row>
    <row r="377" spans="1:65" s="2" customFormat="1" ht="16.5" customHeight="1">
      <c r="A377" s="39"/>
      <c r="B377" s="40"/>
      <c r="C377" s="275" t="s">
        <v>561</v>
      </c>
      <c r="D377" s="275" t="s">
        <v>195</v>
      </c>
      <c r="E377" s="276" t="s">
        <v>532</v>
      </c>
      <c r="F377" s="277" t="s">
        <v>533</v>
      </c>
      <c r="G377" s="278" t="s">
        <v>346</v>
      </c>
      <c r="H377" s="279">
        <v>0.079</v>
      </c>
      <c r="I377" s="280"/>
      <c r="J377" s="281">
        <f>ROUND(I377*H377,2)</f>
        <v>0</v>
      </c>
      <c r="K377" s="282"/>
      <c r="L377" s="283"/>
      <c r="M377" s="284" t="s">
        <v>1</v>
      </c>
      <c r="N377" s="285" t="s">
        <v>43</v>
      </c>
      <c r="O377" s="92"/>
      <c r="P377" s="223">
        <f>O377*H377</f>
        <v>0</v>
      </c>
      <c r="Q377" s="223">
        <v>1</v>
      </c>
      <c r="R377" s="223">
        <f>Q377*H377</f>
        <v>0.079</v>
      </c>
      <c r="S377" s="223">
        <v>0</v>
      </c>
      <c r="T377" s="224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5" t="s">
        <v>315</v>
      </c>
      <c r="AT377" s="225" t="s">
        <v>195</v>
      </c>
      <c r="AU377" s="225" t="s">
        <v>85</v>
      </c>
      <c r="AY377" s="18" t="s">
        <v>121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8" t="s">
        <v>83</v>
      </c>
      <c r="BK377" s="226">
        <f>ROUND(I377*H377,2)</f>
        <v>0</v>
      </c>
      <c r="BL377" s="18" t="s">
        <v>215</v>
      </c>
      <c r="BM377" s="225" t="s">
        <v>562</v>
      </c>
    </row>
    <row r="378" spans="1:47" s="2" customFormat="1" ht="12">
      <c r="A378" s="39"/>
      <c r="B378" s="40"/>
      <c r="C378" s="41"/>
      <c r="D378" s="227" t="s">
        <v>129</v>
      </c>
      <c r="E378" s="41"/>
      <c r="F378" s="228" t="s">
        <v>535</v>
      </c>
      <c r="G378" s="41"/>
      <c r="H378" s="41"/>
      <c r="I378" s="229"/>
      <c r="J378" s="41"/>
      <c r="K378" s="41"/>
      <c r="L378" s="45"/>
      <c r="M378" s="230"/>
      <c r="N378" s="231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129</v>
      </c>
      <c r="AU378" s="18" t="s">
        <v>85</v>
      </c>
    </row>
    <row r="379" spans="1:51" s="13" customFormat="1" ht="12">
      <c r="A379" s="13"/>
      <c r="B379" s="232"/>
      <c r="C379" s="233"/>
      <c r="D379" s="227" t="s">
        <v>131</v>
      </c>
      <c r="E379" s="233"/>
      <c r="F379" s="235" t="s">
        <v>563</v>
      </c>
      <c r="G379" s="233"/>
      <c r="H379" s="236">
        <v>0.079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2" t="s">
        <v>131</v>
      </c>
      <c r="AU379" s="242" t="s">
        <v>85</v>
      </c>
      <c r="AV379" s="13" t="s">
        <v>85</v>
      </c>
      <c r="AW379" s="13" t="s">
        <v>4</v>
      </c>
      <c r="AX379" s="13" t="s">
        <v>83</v>
      </c>
      <c r="AY379" s="242" t="s">
        <v>121</v>
      </c>
    </row>
    <row r="380" spans="1:65" s="2" customFormat="1" ht="24.15" customHeight="1">
      <c r="A380" s="39"/>
      <c r="B380" s="40"/>
      <c r="C380" s="213" t="s">
        <v>564</v>
      </c>
      <c r="D380" s="213" t="s">
        <v>123</v>
      </c>
      <c r="E380" s="214" t="s">
        <v>565</v>
      </c>
      <c r="F380" s="215" t="s">
        <v>566</v>
      </c>
      <c r="G380" s="216" t="s">
        <v>126</v>
      </c>
      <c r="H380" s="217">
        <v>8.65</v>
      </c>
      <c r="I380" s="218"/>
      <c r="J380" s="219">
        <f>ROUND(I380*H380,2)</f>
        <v>0</v>
      </c>
      <c r="K380" s="220"/>
      <c r="L380" s="45"/>
      <c r="M380" s="221" t="s">
        <v>1</v>
      </c>
      <c r="N380" s="222" t="s">
        <v>43</v>
      </c>
      <c r="O380" s="92"/>
      <c r="P380" s="223">
        <f>O380*H380</f>
        <v>0</v>
      </c>
      <c r="Q380" s="223">
        <v>0</v>
      </c>
      <c r="R380" s="223">
        <f>Q380*H380</f>
        <v>0</v>
      </c>
      <c r="S380" s="223">
        <v>0</v>
      </c>
      <c r="T380" s="224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5" t="s">
        <v>215</v>
      </c>
      <c r="AT380" s="225" t="s">
        <v>123</v>
      </c>
      <c r="AU380" s="225" t="s">
        <v>85</v>
      </c>
      <c r="AY380" s="18" t="s">
        <v>121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8" t="s">
        <v>83</v>
      </c>
      <c r="BK380" s="226">
        <f>ROUND(I380*H380,2)</f>
        <v>0</v>
      </c>
      <c r="BL380" s="18" t="s">
        <v>215</v>
      </c>
      <c r="BM380" s="225" t="s">
        <v>567</v>
      </c>
    </row>
    <row r="381" spans="1:51" s="15" customFormat="1" ht="12">
      <c r="A381" s="15"/>
      <c r="B381" s="254"/>
      <c r="C381" s="255"/>
      <c r="D381" s="227" t="s">
        <v>131</v>
      </c>
      <c r="E381" s="256" t="s">
        <v>1</v>
      </c>
      <c r="F381" s="257" t="s">
        <v>568</v>
      </c>
      <c r="G381" s="255"/>
      <c r="H381" s="256" t="s">
        <v>1</v>
      </c>
      <c r="I381" s="258"/>
      <c r="J381" s="255"/>
      <c r="K381" s="255"/>
      <c r="L381" s="259"/>
      <c r="M381" s="260"/>
      <c r="N381" s="261"/>
      <c r="O381" s="261"/>
      <c r="P381" s="261"/>
      <c r="Q381" s="261"/>
      <c r="R381" s="261"/>
      <c r="S381" s="261"/>
      <c r="T381" s="262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3" t="s">
        <v>131</v>
      </c>
      <c r="AU381" s="263" t="s">
        <v>85</v>
      </c>
      <c r="AV381" s="15" t="s">
        <v>83</v>
      </c>
      <c r="AW381" s="15" t="s">
        <v>33</v>
      </c>
      <c r="AX381" s="15" t="s">
        <v>78</v>
      </c>
      <c r="AY381" s="263" t="s">
        <v>121</v>
      </c>
    </row>
    <row r="382" spans="1:51" s="13" customFormat="1" ht="12">
      <c r="A382" s="13"/>
      <c r="B382" s="232"/>
      <c r="C382" s="233"/>
      <c r="D382" s="227" t="s">
        <v>131</v>
      </c>
      <c r="E382" s="234" t="s">
        <v>1</v>
      </c>
      <c r="F382" s="235" t="s">
        <v>569</v>
      </c>
      <c r="G382" s="233"/>
      <c r="H382" s="236">
        <v>8.65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2" t="s">
        <v>131</v>
      </c>
      <c r="AU382" s="242" t="s">
        <v>85</v>
      </c>
      <c r="AV382" s="13" t="s">
        <v>85</v>
      </c>
      <c r="AW382" s="13" t="s">
        <v>33</v>
      </c>
      <c r="AX382" s="13" t="s">
        <v>83</v>
      </c>
      <c r="AY382" s="242" t="s">
        <v>121</v>
      </c>
    </row>
    <row r="383" spans="1:65" s="2" customFormat="1" ht="24.15" customHeight="1">
      <c r="A383" s="39"/>
      <c r="B383" s="40"/>
      <c r="C383" s="275" t="s">
        <v>570</v>
      </c>
      <c r="D383" s="275" t="s">
        <v>195</v>
      </c>
      <c r="E383" s="276" t="s">
        <v>571</v>
      </c>
      <c r="F383" s="277" t="s">
        <v>572</v>
      </c>
      <c r="G383" s="278" t="s">
        <v>126</v>
      </c>
      <c r="H383" s="279">
        <v>9.083</v>
      </c>
      <c r="I383" s="280"/>
      <c r="J383" s="281">
        <f>ROUND(I383*H383,2)</f>
        <v>0</v>
      </c>
      <c r="K383" s="282"/>
      <c r="L383" s="283"/>
      <c r="M383" s="284" t="s">
        <v>1</v>
      </c>
      <c r="N383" s="285" t="s">
        <v>43</v>
      </c>
      <c r="O383" s="92"/>
      <c r="P383" s="223">
        <f>O383*H383</f>
        <v>0</v>
      </c>
      <c r="Q383" s="223">
        <v>0.0001</v>
      </c>
      <c r="R383" s="223">
        <f>Q383*H383</f>
        <v>0.0009083</v>
      </c>
      <c r="S383" s="223">
        <v>0</v>
      </c>
      <c r="T383" s="224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5" t="s">
        <v>315</v>
      </c>
      <c r="AT383" s="225" t="s">
        <v>195</v>
      </c>
      <c r="AU383" s="225" t="s">
        <v>85</v>
      </c>
      <c r="AY383" s="18" t="s">
        <v>121</v>
      </c>
      <c r="BE383" s="226">
        <f>IF(N383="základní",J383,0)</f>
        <v>0</v>
      </c>
      <c r="BF383" s="226">
        <f>IF(N383="snížená",J383,0)</f>
        <v>0</v>
      </c>
      <c r="BG383" s="226">
        <f>IF(N383="zákl. přenesená",J383,0)</f>
        <v>0</v>
      </c>
      <c r="BH383" s="226">
        <f>IF(N383="sníž. přenesená",J383,0)</f>
        <v>0</v>
      </c>
      <c r="BI383" s="226">
        <f>IF(N383="nulová",J383,0)</f>
        <v>0</v>
      </c>
      <c r="BJ383" s="18" t="s">
        <v>83</v>
      </c>
      <c r="BK383" s="226">
        <f>ROUND(I383*H383,2)</f>
        <v>0</v>
      </c>
      <c r="BL383" s="18" t="s">
        <v>215</v>
      </c>
      <c r="BM383" s="225" t="s">
        <v>573</v>
      </c>
    </row>
    <row r="384" spans="1:51" s="13" customFormat="1" ht="12">
      <c r="A384" s="13"/>
      <c r="B384" s="232"/>
      <c r="C384" s="233"/>
      <c r="D384" s="227" t="s">
        <v>131</v>
      </c>
      <c r="E384" s="233"/>
      <c r="F384" s="235" t="s">
        <v>574</v>
      </c>
      <c r="G384" s="233"/>
      <c r="H384" s="236">
        <v>9.083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131</v>
      </c>
      <c r="AU384" s="242" t="s">
        <v>85</v>
      </c>
      <c r="AV384" s="13" t="s">
        <v>85</v>
      </c>
      <c r="AW384" s="13" t="s">
        <v>4</v>
      </c>
      <c r="AX384" s="13" t="s">
        <v>83</v>
      </c>
      <c r="AY384" s="242" t="s">
        <v>121</v>
      </c>
    </row>
    <row r="385" spans="1:65" s="2" customFormat="1" ht="33" customHeight="1">
      <c r="A385" s="39"/>
      <c r="B385" s="40"/>
      <c r="C385" s="213" t="s">
        <v>575</v>
      </c>
      <c r="D385" s="213" t="s">
        <v>123</v>
      </c>
      <c r="E385" s="214" t="s">
        <v>576</v>
      </c>
      <c r="F385" s="215" t="s">
        <v>577</v>
      </c>
      <c r="G385" s="216" t="s">
        <v>126</v>
      </c>
      <c r="H385" s="217">
        <v>45</v>
      </c>
      <c r="I385" s="218"/>
      <c r="J385" s="219">
        <f>ROUND(I385*H385,2)</f>
        <v>0</v>
      </c>
      <c r="K385" s="220"/>
      <c r="L385" s="45"/>
      <c r="M385" s="221" t="s">
        <v>1</v>
      </c>
      <c r="N385" s="222" t="s">
        <v>43</v>
      </c>
      <c r="O385" s="92"/>
      <c r="P385" s="223">
        <f>O385*H385</f>
        <v>0</v>
      </c>
      <c r="Q385" s="223">
        <v>5E-05</v>
      </c>
      <c r="R385" s="223">
        <f>Q385*H385</f>
        <v>0.0022500000000000003</v>
      </c>
      <c r="S385" s="223">
        <v>0</v>
      </c>
      <c r="T385" s="224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5" t="s">
        <v>215</v>
      </c>
      <c r="AT385" s="225" t="s">
        <v>123</v>
      </c>
      <c r="AU385" s="225" t="s">
        <v>85</v>
      </c>
      <c r="AY385" s="18" t="s">
        <v>121</v>
      </c>
      <c r="BE385" s="226">
        <f>IF(N385="základní",J385,0)</f>
        <v>0</v>
      </c>
      <c r="BF385" s="226">
        <f>IF(N385="snížená",J385,0)</f>
        <v>0</v>
      </c>
      <c r="BG385" s="226">
        <f>IF(N385="zákl. přenesená",J385,0)</f>
        <v>0</v>
      </c>
      <c r="BH385" s="226">
        <f>IF(N385="sníž. přenesená",J385,0)</f>
        <v>0</v>
      </c>
      <c r="BI385" s="226">
        <f>IF(N385="nulová",J385,0)</f>
        <v>0</v>
      </c>
      <c r="BJ385" s="18" t="s">
        <v>83</v>
      </c>
      <c r="BK385" s="226">
        <f>ROUND(I385*H385,2)</f>
        <v>0</v>
      </c>
      <c r="BL385" s="18" t="s">
        <v>215</v>
      </c>
      <c r="BM385" s="225" t="s">
        <v>578</v>
      </c>
    </row>
    <row r="386" spans="1:51" s="15" customFormat="1" ht="12">
      <c r="A386" s="15"/>
      <c r="B386" s="254"/>
      <c r="C386" s="255"/>
      <c r="D386" s="227" t="s">
        <v>131</v>
      </c>
      <c r="E386" s="256" t="s">
        <v>1</v>
      </c>
      <c r="F386" s="257" t="s">
        <v>579</v>
      </c>
      <c r="G386" s="255"/>
      <c r="H386" s="256" t="s">
        <v>1</v>
      </c>
      <c r="I386" s="258"/>
      <c r="J386" s="255"/>
      <c r="K386" s="255"/>
      <c r="L386" s="259"/>
      <c r="M386" s="260"/>
      <c r="N386" s="261"/>
      <c r="O386" s="261"/>
      <c r="P386" s="261"/>
      <c r="Q386" s="261"/>
      <c r="R386" s="261"/>
      <c r="S386" s="261"/>
      <c r="T386" s="262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3" t="s">
        <v>131</v>
      </c>
      <c r="AU386" s="263" t="s">
        <v>85</v>
      </c>
      <c r="AV386" s="15" t="s">
        <v>83</v>
      </c>
      <c r="AW386" s="15" t="s">
        <v>33</v>
      </c>
      <c r="AX386" s="15" t="s">
        <v>78</v>
      </c>
      <c r="AY386" s="263" t="s">
        <v>121</v>
      </c>
    </row>
    <row r="387" spans="1:51" s="13" customFormat="1" ht="12">
      <c r="A387" s="13"/>
      <c r="B387" s="232"/>
      <c r="C387" s="233"/>
      <c r="D387" s="227" t="s">
        <v>131</v>
      </c>
      <c r="E387" s="234" t="s">
        <v>1</v>
      </c>
      <c r="F387" s="235" t="s">
        <v>580</v>
      </c>
      <c r="G387" s="233"/>
      <c r="H387" s="236">
        <v>45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2" t="s">
        <v>131</v>
      </c>
      <c r="AU387" s="242" t="s">
        <v>85</v>
      </c>
      <c r="AV387" s="13" t="s">
        <v>85</v>
      </c>
      <c r="AW387" s="13" t="s">
        <v>33</v>
      </c>
      <c r="AX387" s="13" t="s">
        <v>83</v>
      </c>
      <c r="AY387" s="242" t="s">
        <v>121</v>
      </c>
    </row>
    <row r="388" spans="1:65" s="2" customFormat="1" ht="21.75" customHeight="1">
      <c r="A388" s="39"/>
      <c r="B388" s="40"/>
      <c r="C388" s="275" t="s">
        <v>581</v>
      </c>
      <c r="D388" s="275" t="s">
        <v>195</v>
      </c>
      <c r="E388" s="276" t="s">
        <v>582</v>
      </c>
      <c r="F388" s="277" t="s">
        <v>583</v>
      </c>
      <c r="G388" s="278" t="s">
        <v>126</v>
      </c>
      <c r="H388" s="279">
        <v>47.723</v>
      </c>
      <c r="I388" s="280"/>
      <c r="J388" s="281">
        <f>ROUND(I388*H388,2)</f>
        <v>0</v>
      </c>
      <c r="K388" s="282"/>
      <c r="L388" s="283"/>
      <c r="M388" s="284" t="s">
        <v>1</v>
      </c>
      <c r="N388" s="285" t="s">
        <v>43</v>
      </c>
      <c r="O388" s="92"/>
      <c r="P388" s="223">
        <f>O388*H388</f>
        <v>0</v>
      </c>
      <c r="Q388" s="223">
        <v>0.00127</v>
      </c>
      <c r="R388" s="223">
        <f>Q388*H388</f>
        <v>0.06060821</v>
      </c>
      <c r="S388" s="223">
        <v>0</v>
      </c>
      <c r="T388" s="224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5" t="s">
        <v>315</v>
      </c>
      <c r="AT388" s="225" t="s">
        <v>195</v>
      </c>
      <c r="AU388" s="225" t="s">
        <v>85</v>
      </c>
      <c r="AY388" s="18" t="s">
        <v>121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8" t="s">
        <v>83</v>
      </c>
      <c r="BK388" s="226">
        <f>ROUND(I388*H388,2)</f>
        <v>0</v>
      </c>
      <c r="BL388" s="18" t="s">
        <v>215</v>
      </c>
      <c r="BM388" s="225" t="s">
        <v>584</v>
      </c>
    </row>
    <row r="389" spans="1:51" s="13" customFormat="1" ht="12">
      <c r="A389" s="13"/>
      <c r="B389" s="232"/>
      <c r="C389" s="233"/>
      <c r="D389" s="227" t="s">
        <v>131</v>
      </c>
      <c r="E389" s="233"/>
      <c r="F389" s="235" t="s">
        <v>585</v>
      </c>
      <c r="G389" s="233"/>
      <c r="H389" s="236">
        <v>47.723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2" t="s">
        <v>131</v>
      </c>
      <c r="AU389" s="242" t="s">
        <v>85</v>
      </c>
      <c r="AV389" s="13" t="s">
        <v>85</v>
      </c>
      <c r="AW389" s="13" t="s">
        <v>4</v>
      </c>
      <c r="AX389" s="13" t="s">
        <v>83</v>
      </c>
      <c r="AY389" s="242" t="s">
        <v>121</v>
      </c>
    </row>
    <row r="390" spans="1:65" s="2" customFormat="1" ht="49.05" customHeight="1">
      <c r="A390" s="39"/>
      <c r="B390" s="40"/>
      <c r="C390" s="213" t="s">
        <v>586</v>
      </c>
      <c r="D390" s="213" t="s">
        <v>123</v>
      </c>
      <c r="E390" s="214" t="s">
        <v>587</v>
      </c>
      <c r="F390" s="215" t="s">
        <v>588</v>
      </c>
      <c r="G390" s="216" t="s">
        <v>346</v>
      </c>
      <c r="H390" s="217">
        <v>0.213</v>
      </c>
      <c r="I390" s="218"/>
      <c r="J390" s="219">
        <f>ROUND(I390*H390,2)</f>
        <v>0</v>
      </c>
      <c r="K390" s="220"/>
      <c r="L390" s="45"/>
      <c r="M390" s="221" t="s">
        <v>1</v>
      </c>
      <c r="N390" s="222" t="s">
        <v>43</v>
      </c>
      <c r="O390" s="92"/>
      <c r="P390" s="223">
        <f>O390*H390</f>
        <v>0</v>
      </c>
      <c r="Q390" s="223">
        <v>0</v>
      </c>
      <c r="R390" s="223">
        <f>Q390*H390</f>
        <v>0</v>
      </c>
      <c r="S390" s="223">
        <v>0</v>
      </c>
      <c r="T390" s="224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5" t="s">
        <v>215</v>
      </c>
      <c r="AT390" s="225" t="s">
        <v>123</v>
      </c>
      <c r="AU390" s="225" t="s">
        <v>85</v>
      </c>
      <c r="AY390" s="18" t="s">
        <v>121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8" t="s">
        <v>83</v>
      </c>
      <c r="BK390" s="226">
        <f>ROUND(I390*H390,2)</f>
        <v>0</v>
      </c>
      <c r="BL390" s="18" t="s">
        <v>215</v>
      </c>
      <c r="BM390" s="225" t="s">
        <v>589</v>
      </c>
    </row>
    <row r="391" spans="1:65" s="2" customFormat="1" ht="55.5" customHeight="1">
      <c r="A391" s="39"/>
      <c r="B391" s="40"/>
      <c r="C391" s="213" t="s">
        <v>590</v>
      </c>
      <c r="D391" s="213" t="s">
        <v>123</v>
      </c>
      <c r="E391" s="214" t="s">
        <v>591</v>
      </c>
      <c r="F391" s="215" t="s">
        <v>592</v>
      </c>
      <c r="G391" s="216" t="s">
        <v>346</v>
      </c>
      <c r="H391" s="217">
        <v>0.213</v>
      </c>
      <c r="I391" s="218"/>
      <c r="J391" s="219">
        <f>ROUND(I391*H391,2)</f>
        <v>0</v>
      </c>
      <c r="K391" s="220"/>
      <c r="L391" s="45"/>
      <c r="M391" s="221" t="s">
        <v>1</v>
      </c>
      <c r="N391" s="222" t="s">
        <v>43</v>
      </c>
      <c r="O391" s="92"/>
      <c r="P391" s="223">
        <f>O391*H391</f>
        <v>0</v>
      </c>
      <c r="Q391" s="223">
        <v>0</v>
      </c>
      <c r="R391" s="223">
        <f>Q391*H391</f>
        <v>0</v>
      </c>
      <c r="S391" s="223">
        <v>0</v>
      </c>
      <c r="T391" s="224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5" t="s">
        <v>215</v>
      </c>
      <c r="AT391" s="225" t="s">
        <v>123</v>
      </c>
      <c r="AU391" s="225" t="s">
        <v>85</v>
      </c>
      <c r="AY391" s="18" t="s">
        <v>121</v>
      </c>
      <c r="BE391" s="226">
        <f>IF(N391="základní",J391,0)</f>
        <v>0</v>
      </c>
      <c r="BF391" s="226">
        <f>IF(N391="snížená",J391,0)</f>
        <v>0</v>
      </c>
      <c r="BG391" s="226">
        <f>IF(N391="zákl. přenesená",J391,0)</f>
        <v>0</v>
      </c>
      <c r="BH391" s="226">
        <f>IF(N391="sníž. přenesená",J391,0)</f>
        <v>0</v>
      </c>
      <c r="BI391" s="226">
        <f>IF(N391="nulová",J391,0)</f>
        <v>0</v>
      </c>
      <c r="BJ391" s="18" t="s">
        <v>83</v>
      </c>
      <c r="BK391" s="226">
        <f>ROUND(I391*H391,2)</f>
        <v>0</v>
      </c>
      <c r="BL391" s="18" t="s">
        <v>215</v>
      </c>
      <c r="BM391" s="225" t="s">
        <v>593</v>
      </c>
    </row>
    <row r="392" spans="1:63" s="12" customFormat="1" ht="25.9" customHeight="1">
      <c r="A392" s="12"/>
      <c r="B392" s="197"/>
      <c r="C392" s="198"/>
      <c r="D392" s="199" t="s">
        <v>77</v>
      </c>
      <c r="E392" s="200" t="s">
        <v>594</v>
      </c>
      <c r="F392" s="200" t="s">
        <v>595</v>
      </c>
      <c r="G392" s="198"/>
      <c r="H392" s="198"/>
      <c r="I392" s="201"/>
      <c r="J392" s="202">
        <f>BK392</f>
        <v>0</v>
      </c>
      <c r="K392" s="198"/>
      <c r="L392" s="203"/>
      <c r="M392" s="204"/>
      <c r="N392" s="205"/>
      <c r="O392" s="205"/>
      <c r="P392" s="206">
        <f>P393+P397</f>
        <v>0</v>
      </c>
      <c r="Q392" s="205"/>
      <c r="R392" s="206">
        <f>R393+R397</f>
        <v>0</v>
      </c>
      <c r="S392" s="205"/>
      <c r="T392" s="207">
        <f>T393+T397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8" t="s">
        <v>151</v>
      </c>
      <c r="AT392" s="209" t="s">
        <v>77</v>
      </c>
      <c r="AU392" s="209" t="s">
        <v>78</v>
      </c>
      <c r="AY392" s="208" t="s">
        <v>121</v>
      </c>
      <c r="BK392" s="210">
        <f>BK393+BK397</f>
        <v>0</v>
      </c>
    </row>
    <row r="393" spans="1:63" s="12" customFormat="1" ht="22.8" customHeight="1">
      <c r="A393" s="12"/>
      <c r="B393" s="197"/>
      <c r="C393" s="198"/>
      <c r="D393" s="199" t="s">
        <v>77</v>
      </c>
      <c r="E393" s="211" t="s">
        <v>596</v>
      </c>
      <c r="F393" s="211" t="s">
        <v>597</v>
      </c>
      <c r="G393" s="198"/>
      <c r="H393" s="198"/>
      <c r="I393" s="201"/>
      <c r="J393" s="212">
        <f>BK393</f>
        <v>0</v>
      </c>
      <c r="K393" s="198"/>
      <c r="L393" s="203"/>
      <c r="M393" s="204"/>
      <c r="N393" s="205"/>
      <c r="O393" s="205"/>
      <c r="P393" s="206">
        <f>SUM(P394:P396)</f>
        <v>0</v>
      </c>
      <c r="Q393" s="205"/>
      <c r="R393" s="206">
        <f>SUM(R394:R396)</f>
        <v>0</v>
      </c>
      <c r="S393" s="205"/>
      <c r="T393" s="207">
        <f>SUM(T394:T396)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8" t="s">
        <v>151</v>
      </c>
      <c r="AT393" s="209" t="s">
        <v>77</v>
      </c>
      <c r="AU393" s="209" t="s">
        <v>83</v>
      </c>
      <c r="AY393" s="208" t="s">
        <v>121</v>
      </c>
      <c r="BK393" s="210">
        <f>SUM(BK394:BK396)</f>
        <v>0</v>
      </c>
    </row>
    <row r="394" spans="1:65" s="2" customFormat="1" ht="16.5" customHeight="1">
      <c r="A394" s="39"/>
      <c r="B394" s="40"/>
      <c r="C394" s="213" t="s">
        <v>598</v>
      </c>
      <c r="D394" s="213" t="s">
        <v>123</v>
      </c>
      <c r="E394" s="214" t="s">
        <v>599</v>
      </c>
      <c r="F394" s="215" t="s">
        <v>600</v>
      </c>
      <c r="G394" s="216" t="s">
        <v>601</v>
      </c>
      <c r="H394" s="217">
        <v>1</v>
      </c>
      <c r="I394" s="218"/>
      <c r="J394" s="219">
        <f>ROUND(I394*H394,2)</f>
        <v>0</v>
      </c>
      <c r="K394" s="220"/>
      <c r="L394" s="45"/>
      <c r="M394" s="221" t="s">
        <v>1</v>
      </c>
      <c r="N394" s="222" t="s">
        <v>43</v>
      </c>
      <c r="O394" s="92"/>
      <c r="P394" s="223">
        <f>O394*H394</f>
        <v>0</v>
      </c>
      <c r="Q394" s="223">
        <v>0</v>
      </c>
      <c r="R394" s="223">
        <f>Q394*H394</f>
        <v>0</v>
      </c>
      <c r="S394" s="223">
        <v>0</v>
      </c>
      <c r="T394" s="224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25" t="s">
        <v>602</v>
      </c>
      <c r="AT394" s="225" t="s">
        <v>123</v>
      </c>
      <c r="AU394" s="225" t="s">
        <v>85</v>
      </c>
      <c r="AY394" s="18" t="s">
        <v>121</v>
      </c>
      <c r="BE394" s="226">
        <f>IF(N394="základní",J394,0)</f>
        <v>0</v>
      </c>
      <c r="BF394" s="226">
        <f>IF(N394="snížená",J394,0)</f>
        <v>0</v>
      </c>
      <c r="BG394" s="226">
        <f>IF(N394="zákl. přenesená",J394,0)</f>
        <v>0</v>
      </c>
      <c r="BH394" s="226">
        <f>IF(N394="sníž. přenesená",J394,0)</f>
        <v>0</v>
      </c>
      <c r="BI394" s="226">
        <f>IF(N394="nulová",J394,0)</f>
        <v>0</v>
      </c>
      <c r="BJ394" s="18" t="s">
        <v>83</v>
      </c>
      <c r="BK394" s="226">
        <f>ROUND(I394*H394,2)</f>
        <v>0</v>
      </c>
      <c r="BL394" s="18" t="s">
        <v>602</v>
      </c>
      <c r="BM394" s="225" t="s">
        <v>603</v>
      </c>
    </row>
    <row r="395" spans="1:47" s="2" customFormat="1" ht="12">
      <c r="A395" s="39"/>
      <c r="B395" s="40"/>
      <c r="C395" s="41"/>
      <c r="D395" s="227" t="s">
        <v>129</v>
      </c>
      <c r="E395" s="41"/>
      <c r="F395" s="228" t="s">
        <v>604</v>
      </c>
      <c r="G395" s="41"/>
      <c r="H395" s="41"/>
      <c r="I395" s="229"/>
      <c r="J395" s="41"/>
      <c r="K395" s="41"/>
      <c r="L395" s="45"/>
      <c r="M395" s="230"/>
      <c r="N395" s="231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129</v>
      </c>
      <c r="AU395" s="18" t="s">
        <v>85</v>
      </c>
    </row>
    <row r="396" spans="1:65" s="2" customFormat="1" ht="16.5" customHeight="1">
      <c r="A396" s="39"/>
      <c r="B396" s="40"/>
      <c r="C396" s="213" t="s">
        <v>605</v>
      </c>
      <c r="D396" s="213" t="s">
        <v>123</v>
      </c>
      <c r="E396" s="214" t="s">
        <v>606</v>
      </c>
      <c r="F396" s="215" t="s">
        <v>607</v>
      </c>
      <c r="G396" s="216" t="s">
        <v>601</v>
      </c>
      <c r="H396" s="217">
        <v>1</v>
      </c>
      <c r="I396" s="218"/>
      <c r="J396" s="219">
        <f>ROUND(I396*H396,2)</f>
        <v>0</v>
      </c>
      <c r="K396" s="220"/>
      <c r="L396" s="45"/>
      <c r="M396" s="221" t="s">
        <v>1</v>
      </c>
      <c r="N396" s="222" t="s">
        <v>43</v>
      </c>
      <c r="O396" s="92"/>
      <c r="P396" s="223">
        <f>O396*H396</f>
        <v>0</v>
      </c>
      <c r="Q396" s="223">
        <v>0</v>
      </c>
      <c r="R396" s="223">
        <f>Q396*H396</f>
        <v>0</v>
      </c>
      <c r="S396" s="223">
        <v>0</v>
      </c>
      <c r="T396" s="224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5" t="s">
        <v>602</v>
      </c>
      <c r="AT396" s="225" t="s">
        <v>123</v>
      </c>
      <c r="AU396" s="225" t="s">
        <v>85</v>
      </c>
      <c r="AY396" s="18" t="s">
        <v>121</v>
      </c>
      <c r="BE396" s="226">
        <f>IF(N396="základní",J396,0)</f>
        <v>0</v>
      </c>
      <c r="BF396" s="226">
        <f>IF(N396="snížená",J396,0)</f>
        <v>0</v>
      </c>
      <c r="BG396" s="226">
        <f>IF(N396="zákl. přenesená",J396,0)</f>
        <v>0</v>
      </c>
      <c r="BH396" s="226">
        <f>IF(N396="sníž. přenesená",J396,0)</f>
        <v>0</v>
      </c>
      <c r="BI396" s="226">
        <f>IF(N396="nulová",J396,0)</f>
        <v>0</v>
      </c>
      <c r="BJ396" s="18" t="s">
        <v>83</v>
      </c>
      <c r="BK396" s="226">
        <f>ROUND(I396*H396,2)</f>
        <v>0</v>
      </c>
      <c r="BL396" s="18" t="s">
        <v>602</v>
      </c>
      <c r="BM396" s="225" t="s">
        <v>608</v>
      </c>
    </row>
    <row r="397" spans="1:63" s="12" customFormat="1" ht="22.8" customHeight="1">
      <c r="A397" s="12"/>
      <c r="B397" s="197"/>
      <c r="C397" s="198"/>
      <c r="D397" s="199" t="s">
        <v>77</v>
      </c>
      <c r="E397" s="211" t="s">
        <v>609</v>
      </c>
      <c r="F397" s="211" t="s">
        <v>610</v>
      </c>
      <c r="G397" s="198"/>
      <c r="H397" s="198"/>
      <c r="I397" s="201"/>
      <c r="J397" s="212">
        <f>BK397</f>
        <v>0</v>
      </c>
      <c r="K397" s="198"/>
      <c r="L397" s="203"/>
      <c r="M397" s="204"/>
      <c r="N397" s="205"/>
      <c r="O397" s="205"/>
      <c r="P397" s="206">
        <f>SUM(P398:P399)</f>
        <v>0</v>
      </c>
      <c r="Q397" s="205"/>
      <c r="R397" s="206">
        <f>SUM(R398:R399)</f>
        <v>0</v>
      </c>
      <c r="S397" s="205"/>
      <c r="T397" s="207">
        <f>SUM(T398:T399)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8" t="s">
        <v>151</v>
      </c>
      <c r="AT397" s="209" t="s">
        <v>77</v>
      </c>
      <c r="AU397" s="209" t="s">
        <v>83</v>
      </c>
      <c r="AY397" s="208" t="s">
        <v>121</v>
      </c>
      <c r="BK397" s="210">
        <f>SUM(BK398:BK399)</f>
        <v>0</v>
      </c>
    </row>
    <row r="398" spans="1:65" s="2" customFormat="1" ht="16.5" customHeight="1">
      <c r="A398" s="39"/>
      <c r="B398" s="40"/>
      <c r="C398" s="213" t="s">
        <v>611</v>
      </c>
      <c r="D398" s="213" t="s">
        <v>123</v>
      </c>
      <c r="E398" s="214" t="s">
        <v>612</v>
      </c>
      <c r="F398" s="215" t="s">
        <v>613</v>
      </c>
      <c r="G398" s="216" t="s">
        <v>601</v>
      </c>
      <c r="H398" s="217">
        <v>1</v>
      </c>
      <c r="I398" s="218"/>
      <c r="J398" s="219">
        <f>ROUND(I398*H398,2)</f>
        <v>0</v>
      </c>
      <c r="K398" s="220"/>
      <c r="L398" s="45"/>
      <c r="M398" s="221" t="s">
        <v>1</v>
      </c>
      <c r="N398" s="222" t="s">
        <v>43</v>
      </c>
      <c r="O398" s="92"/>
      <c r="P398" s="223">
        <f>O398*H398</f>
        <v>0</v>
      </c>
      <c r="Q398" s="223">
        <v>0</v>
      </c>
      <c r="R398" s="223">
        <f>Q398*H398</f>
        <v>0</v>
      </c>
      <c r="S398" s="223">
        <v>0</v>
      </c>
      <c r="T398" s="224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5" t="s">
        <v>602</v>
      </c>
      <c r="AT398" s="225" t="s">
        <v>123</v>
      </c>
      <c r="AU398" s="225" t="s">
        <v>85</v>
      </c>
      <c r="AY398" s="18" t="s">
        <v>121</v>
      </c>
      <c r="BE398" s="226">
        <f>IF(N398="základní",J398,0)</f>
        <v>0</v>
      </c>
      <c r="BF398" s="226">
        <f>IF(N398="snížená",J398,0)</f>
        <v>0</v>
      </c>
      <c r="BG398" s="226">
        <f>IF(N398="zákl. přenesená",J398,0)</f>
        <v>0</v>
      </c>
      <c r="BH398" s="226">
        <f>IF(N398="sníž. přenesená",J398,0)</f>
        <v>0</v>
      </c>
      <c r="BI398" s="226">
        <f>IF(N398="nulová",J398,0)</f>
        <v>0</v>
      </c>
      <c r="BJ398" s="18" t="s">
        <v>83</v>
      </c>
      <c r="BK398" s="226">
        <f>ROUND(I398*H398,2)</f>
        <v>0</v>
      </c>
      <c r="BL398" s="18" t="s">
        <v>602</v>
      </c>
      <c r="BM398" s="225" t="s">
        <v>614</v>
      </c>
    </row>
    <row r="399" spans="1:47" s="2" customFormat="1" ht="12">
      <c r="A399" s="39"/>
      <c r="B399" s="40"/>
      <c r="C399" s="41"/>
      <c r="D399" s="227" t="s">
        <v>129</v>
      </c>
      <c r="E399" s="41"/>
      <c r="F399" s="228" t="s">
        <v>615</v>
      </c>
      <c r="G399" s="41"/>
      <c r="H399" s="41"/>
      <c r="I399" s="229"/>
      <c r="J399" s="41"/>
      <c r="K399" s="41"/>
      <c r="L399" s="45"/>
      <c r="M399" s="286"/>
      <c r="N399" s="287"/>
      <c r="O399" s="288"/>
      <c r="P399" s="288"/>
      <c r="Q399" s="288"/>
      <c r="R399" s="288"/>
      <c r="S399" s="288"/>
      <c r="T399" s="28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129</v>
      </c>
      <c r="AU399" s="18" t="s">
        <v>85</v>
      </c>
    </row>
    <row r="400" spans="1:31" s="2" customFormat="1" ht="6.95" customHeight="1">
      <c r="A400" s="39"/>
      <c r="B400" s="67"/>
      <c r="C400" s="68"/>
      <c r="D400" s="68"/>
      <c r="E400" s="68"/>
      <c r="F400" s="68"/>
      <c r="G400" s="68"/>
      <c r="H400" s="68"/>
      <c r="I400" s="68"/>
      <c r="J400" s="68"/>
      <c r="K400" s="68"/>
      <c r="L400" s="45"/>
      <c r="M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</row>
  </sheetData>
  <sheetProtection password="CC35" sheet="1" objects="1" scenarios="1" formatColumns="0" formatRows="0" autoFilter="0"/>
  <autoFilter ref="C125:K399"/>
  <mergeCells count="6">
    <mergeCell ref="E7:H7"/>
    <mergeCell ref="E16:H16"/>
    <mergeCell ref="E25:H25"/>
    <mergeCell ref="E85:H85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Lenovo-PC\blanka2</dc:creator>
  <cp:keywords/>
  <dc:description/>
  <cp:lastModifiedBy>Lenovo-PC\blanka2</cp:lastModifiedBy>
  <dcterms:created xsi:type="dcterms:W3CDTF">2022-12-16T12:40:36Z</dcterms:created>
  <dcterms:modified xsi:type="dcterms:W3CDTF">2022-12-16T12:40:40Z</dcterms:modified>
  <cp:category/>
  <cp:version/>
  <cp:contentType/>
  <cp:contentStatus/>
</cp:coreProperties>
</file>