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01 - SO 000 - Bourací a p..." sheetId="2" r:id="rId2"/>
    <sheet name="01 - SO 101 - Větev A - o..." sheetId="3" r:id="rId3"/>
    <sheet name="02 - SO 102 - Oprava prop..." sheetId="4" r:id="rId4"/>
    <sheet name="03 - SO 103 - Oprava prop..." sheetId="5" r:id="rId5"/>
    <sheet name="04 - SO 104 - Oprava prop..." sheetId="6" r:id="rId6"/>
    <sheet name="05 - SO 105 - Oprava prop..." sheetId="7" r:id="rId7"/>
    <sheet name="06 - SO 106 - Oprava prop..." sheetId="8" r:id="rId8"/>
    <sheet name="07 - SO 134 - Oprava čel ..." sheetId="9" r:id="rId9"/>
    <sheet name="08 - Hospodářské sjezdy s..." sheetId="10" r:id="rId10"/>
    <sheet name="09 - Hospodářské sjezdy" sheetId="11" r:id="rId11"/>
    <sheet name="10 - Dopravní značení" sheetId="12" r:id="rId12"/>
    <sheet name="01 - Přechodné dopravní z..." sheetId="13" r:id="rId13"/>
    <sheet name="02 - Opravy lokálních záv..." sheetId="14" r:id="rId14"/>
    <sheet name="VON - Vedlejší a ostatní ..." sheetId="15" r:id="rId15"/>
    <sheet name="Pokyny pro vyplnění" sheetId="16" r:id="rId16"/>
  </sheets>
  <definedNames>
    <definedName name="_xlnm._FilterDatabase" localSheetId="12" hidden="1">'01 - Přechodné dopravní z...'!$C$87:$K$145</definedName>
    <definedName name="_xlnm._FilterDatabase" localSheetId="1" hidden="1">'01 - SO 000 - Bourací a p...'!$C$89:$K$155</definedName>
    <definedName name="_xlnm._FilterDatabase" localSheetId="2" hidden="1">'01 - SO 101 - Větev A - o...'!$C$91:$K$227</definedName>
    <definedName name="_xlnm._FilterDatabase" localSheetId="13" hidden="1">'02 - Opravy lokálních záv...'!$C$90:$K$148</definedName>
    <definedName name="_xlnm._FilterDatabase" localSheetId="3" hidden="1">'02 - SO 102 - Oprava prop...'!$C$94:$K$183</definedName>
    <definedName name="_xlnm._FilterDatabase" localSheetId="4" hidden="1">'03 - SO 103 - Oprava prop...'!$C$94:$K$183</definedName>
    <definedName name="_xlnm._FilterDatabase" localSheetId="5" hidden="1">'04 - SO 104 - Oprava prop...'!$C$94:$K$183</definedName>
    <definedName name="_xlnm._FilterDatabase" localSheetId="6" hidden="1">'05 - SO 105 - Oprava prop...'!$C$94:$K$181</definedName>
    <definedName name="_xlnm._FilterDatabase" localSheetId="7" hidden="1">'06 - SO 106 - Oprava prop...'!$C$94:$K$183</definedName>
    <definedName name="_xlnm._FilterDatabase" localSheetId="8" hidden="1">'07 - SO 134 - Oprava čel ...'!$C$97:$K$283</definedName>
    <definedName name="_xlnm._FilterDatabase" localSheetId="9" hidden="1">'08 - Hospodářské sjezdy s...'!$C$96:$K$205</definedName>
    <definedName name="_xlnm._FilterDatabase" localSheetId="10" hidden="1">'09 - Hospodářské sjezdy'!$C$88:$K$111</definedName>
    <definedName name="_xlnm._FilterDatabase" localSheetId="11" hidden="1">'10 - Dopravní značení'!$C$89:$K$138</definedName>
    <definedName name="_xlnm._FilterDatabase" localSheetId="14" hidden="1">'VON - Vedlejší a ostatní ...'!$C$83:$K$103</definedName>
    <definedName name="_xlnm.Print_Area" localSheetId="12">'01 - Přechodné dopravní z...'!$C$4:$J$41,'01 - Přechodné dopravní z...'!$C$47:$J$67,'01 - Přechodné dopravní z...'!$C$73:$K$145</definedName>
    <definedName name="_xlnm.Print_Area" localSheetId="1">'01 - SO 000 - Bourací a p...'!$C$4:$J$41,'01 - SO 000 - Bourací a p...'!$C$47:$J$69,'01 - SO 000 - Bourací a p...'!$C$75:$K$155</definedName>
    <definedName name="_xlnm.Print_Area" localSheetId="2">'01 - SO 101 - Větev A - o...'!$C$4:$J$41,'01 - SO 101 - Větev A - o...'!$C$47:$J$71,'01 - SO 101 - Větev A - o...'!$C$77:$K$227</definedName>
    <definedName name="_xlnm.Print_Area" localSheetId="13">'02 - Opravy lokálních záv...'!$C$4:$J$41,'02 - Opravy lokálních záv...'!$C$47:$J$70,'02 - Opravy lokálních záv...'!$C$76:$K$148</definedName>
    <definedName name="_xlnm.Print_Area" localSheetId="3">'02 - SO 102 - Oprava prop...'!$C$4:$J$41,'02 - SO 102 - Oprava prop...'!$C$47:$J$74,'02 - SO 102 - Oprava prop...'!$C$80:$K$183</definedName>
    <definedName name="_xlnm.Print_Area" localSheetId="4">'03 - SO 103 - Oprava prop...'!$C$4:$J$41,'03 - SO 103 - Oprava prop...'!$C$47:$J$74,'03 - SO 103 - Oprava prop...'!$C$80:$K$183</definedName>
    <definedName name="_xlnm.Print_Area" localSheetId="5">'04 - SO 104 - Oprava prop...'!$C$4:$J$41,'04 - SO 104 - Oprava prop...'!$C$47:$J$74,'04 - SO 104 - Oprava prop...'!$C$80:$K$183</definedName>
    <definedName name="_xlnm.Print_Area" localSheetId="6">'05 - SO 105 - Oprava prop...'!$C$4:$J$41,'05 - SO 105 - Oprava prop...'!$C$47:$J$74,'05 - SO 105 - Oprava prop...'!$C$80:$K$181</definedName>
    <definedName name="_xlnm.Print_Area" localSheetId="7">'06 - SO 106 - Oprava prop...'!$C$4:$J$41,'06 - SO 106 - Oprava prop...'!$C$47:$J$74,'06 - SO 106 - Oprava prop...'!$C$80:$K$183</definedName>
    <definedName name="_xlnm.Print_Area" localSheetId="8">'07 - SO 134 - Oprava čel ...'!$C$4:$J$41,'07 - SO 134 - Oprava čel ...'!$C$47:$J$77,'07 - SO 134 - Oprava čel ...'!$C$83:$K$283</definedName>
    <definedName name="_xlnm.Print_Area" localSheetId="9">'08 - Hospodářské sjezdy s...'!$C$4:$J$41,'08 - Hospodářské sjezdy s...'!$C$47:$J$76,'08 - Hospodářské sjezdy s...'!$C$82:$K$205</definedName>
    <definedName name="_xlnm.Print_Area" localSheetId="10">'09 - Hospodářské sjezdy'!$C$4:$J$41,'09 - Hospodářské sjezdy'!$C$47:$J$68,'09 - Hospodářské sjezdy'!$C$74:$K$111</definedName>
    <definedName name="_xlnm.Print_Area" localSheetId="11">'10 - Dopravní značení'!$C$4:$J$41,'10 - Dopravní značení'!$C$47:$J$69,'10 - Dopravní značení'!$C$75:$K$138</definedName>
    <definedName name="_xlnm.Print_Area" localSheetId="1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stavby'!$C$42:$AQ$72</definedName>
    <definedName name="_xlnm.Print_Area" localSheetId="14">'VON - Vedlejší a ostatní ...'!$C$4:$J$39,'VON - Vedlejší a ostatní ...'!$C$45:$J$65,'VON - Vedlejší a ostatní ...'!$C$71:$K$103</definedName>
    <definedName name="_xlnm.Print_Titles" localSheetId="0">'Rekapitulace stavby'!$52:$52</definedName>
    <definedName name="_xlnm.Print_Titles" localSheetId="1">'01 - SO 000 - Bourací a p...'!$89:$89</definedName>
    <definedName name="_xlnm.Print_Titles" localSheetId="2">'01 - SO 101 - Větev A - o...'!$91:$91</definedName>
    <definedName name="_xlnm.Print_Titles" localSheetId="3">'02 - SO 102 - Oprava prop...'!$94:$94</definedName>
    <definedName name="_xlnm.Print_Titles" localSheetId="4">'03 - SO 103 - Oprava prop...'!$94:$94</definedName>
    <definedName name="_xlnm.Print_Titles" localSheetId="5">'04 - SO 104 - Oprava prop...'!$94:$94</definedName>
    <definedName name="_xlnm.Print_Titles" localSheetId="6">'05 - SO 105 - Oprava prop...'!$94:$94</definedName>
    <definedName name="_xlnm.Print_Titles" localSheetId="7">'06 - SO 106 - Oprava prop...'!$94:$94</definedName>
    <definedName name="_xlnm.Print_Titles" localSheetId="8">'07 - SO 134 - Oprava čel ...'!$97:$97</definedName>
    <definedName name="_xlnm.Print_Titles" localSheetId="9">'08 - Hospodářské sjezdy s...'!$96:$96</definedName>
    <definedName name="_xlnm.Print_Titles" localSheetId="10">'09 - Hospodářské sjezdy'!$88:$88</definedName>
    <definedName name="_xlnm.Print_Titles" localSheetId="11">'10 - Dopravní značení'!$89:$89</definedName>
    <definedName name="_xlnm.Print_Titles" localSheetId="12">'01 - Přechodné dopravní z...'!$87:$87</definedName>
    <definedName name="_xlnm.Print_Titles" localSheetId="13">'02 - Opravy lokálních záv...'!$90:$90</definedName>
    <definedName name="_xlnm.Print_Titles" localSheetId="14">'VON - Vedlejší a ostatní ...'!$83:$83</definedName>
  </definedNames>
  <calcPr calcId="162913"/>
</workbook>
</file>

<file path=xl/sharedStrings.xml><?xml version="1.0" encoding="utf-8"?>
<sst xmlns="http://schemas.openxmlformats.org/spreadsheetml/2006/main" count="12737" uniqueCount="1408">
  <si>
    <t>Export Komplet</t>
  </si>
  <si>
    <t>VZ</t>
  </si>
  <si>
    <t>2.0</t>
  </si>
  <si>
    <t>ZAMOK</t>
  </si>
  <si>
    <t>False</t>
  </si>
  <si>
    <t>{e034447c-9e76-45ac-9ac9-ec74f73643b6}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</si>
  <si>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</si>
  <si>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</si>
  <si>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</si>
  <si>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</si>
  <si>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</si>
  <si>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</si>
  <si>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</si>
  <si>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</si>
  <si>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10-2022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</si>
  <si>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</si>
  <si>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</si>
  <si>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II/183 Vodokrty X II/230</t>
  </si>
  <si>
    <t>KSO:</t>
  </si>
  <si>
    <t/>
  </si>
  <si>
    <t>CC-CZ:</t>
  </si>
  <si>
    <t>Místo:</t>
  </si>
  <si>
    <t xml:space="preserve"> </t>
  </si>
  <si>
    <t>Datum:</t>
  </si>
  <si>
    <t>19. 5. 2022</t>
  </si>
  <si>
    <t>Zadavatel:</t>
  </si>
  <si>
    <t>IČ:</t>
  </si>
  <si>
    <t>72053119</t>
  </si>
  <si>
    <t>SÚS PK, p.o.</t>
  </si>
  <si>
    <t>DIČ:</t>
  </si>
  <si>
    <t>CZ72053119</t>
  </si>
  <si>
    <t>Uchazeč:</t>
  </si>
  <si>
    <t>Vyplň údaj</t>
  </si>
  <si>
    <t>Projektant:</t>
  </si>
  <si>
    <t>49789066</t>
  </si>
  <si>
    <t>IK Plzeň s.r.o.</t>
  </si>
  <si>
    <t>CZ49789066</t>
  </si>
  <si>
    <t>True</t>
  </si>
  <si>
    <t>Zpracovatel:</t>
  </si>
  <si>
    <t>04879988</t>
  </si>
  <si>
    <t>Václav Nový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</si>
  <si>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</si>
  <si>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</si>
  <si>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</si>
  <si>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</si>
  <si>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</si>
  <si>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</si>
  <si>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</si>
  <si>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</si>
  <si>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</si>
  <si>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</si>
  <si>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</si>
  <si>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</si>
  <si>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</si>
  <si>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</si>
  <si>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</si>
  <si>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</si>
  <si>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</si>
  <si>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</si>
  <si>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</si>
  <si>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</si>
  <si>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</si>
  <si>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</si>
  <si>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</si>
  <si>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</si>
  <si>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</si>
  <si>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</si>
  <si>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</si>
  <si>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</si>
  <si>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</si>
  <si>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</si>
  <si>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</si>
  <si>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</si>
  <si>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</si>
  <si>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</si>
  <si>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</si>
  <si>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</si>
  <si>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</si>
  <si>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</si>
  <si>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</si>
  <si>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</si>
  <si>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</si>
  <si>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SO 000 - Objekty přípravy staveniště</t>
  </si>
  <si>
    <t>STA</t>
  </si>
  <si>
    <t>1</t>
  </si>
  <si>
    <t>{a97123ac-1466-433c-83e3-2c0c798f4c38}</t>
  </si>
  <si>
    <t>2</t>
  </si>
  <si>
    <t>/</t>
  </si>
  <si>
    <t>SO 000 - Bourací a přípravné práce</t>
  </si>
  <si>
    <t>Soupis</t>
  </si>
  <si>
    <t>{7885606e-43b4-4783-9e21-dcc1b63330df}</t>
  </si>
  <si>
    <t>02</t>
  </si>
  <si>
    <t>SO 100 - Stavební objekty</t>
  </si>
  <si>
    <t>{3ce1239e-1b26-4c5b-aca7-a2a07446ceac}</t>
  </si>
  <si>
    <t>SO 101 - Větev A - oprava povrchu vozovky II/183, S 6,0/90 a součástí, dl. 3.665,18 m</t>
  </si>
  <si>
    <t>{3e60d501-4789-40dd-bf5d-e5926c19026b}</t>
  </si>
  <si>
    <t>SO 102 - Oprava propustku Ø 600 v km 0,060</t>
  </si>
  <si>
    <t>{49cf0e6e-4910-47ca-a035-2c8e1ba1fdb3}</t>
  </si>
  <si>
    <t>03</t>
  </si>
  <si>
    <t>SO 103 - Oprava propustku Ø 500 v km 0,866</t>
  </si>
  <si>
    <t>{98f422d9-2428-4355-8a92-25d2d14ae2c6}</t>
  </si>
  <si>
    <t>04</t>
  </si>
  <si>
    <t>SO 104 - Oprava propustku Ø 500 v km 1,094</t>
  </si>
  <si>
    <t>{17b4f023-4623-4f61-9714-3c89a68cf8a4}</t>
  </si>
  <si>
    <t>05</t>
  </si>
  <si>
    <t>SO 105 - Oprava propustku Ø 600 v km 1,567</t>
  </si>
  <si>
    <t>{322c27d8-ce01-48bf-b53a-bcc747f8e72c}</t>
  </si>
  <si>
    <t>06</t>
  </si>
  <si>
    <t>SO 106 - Oprava propustku Ø 500 v km 1,796</t>
  </si>
  <si>
    <t>{848b9f6a-0068-423c-9e37-939ee94ade83}</t>
  </si>
  <si>
    <t>07</t>
  </si>
  <si>
    <t>SO 134 - Oprava čel propustků</t>
  </si>
  <si>
    <t>{68f3931a-1b04-4d2b-8ed1-0f05980d5b54}</t>
  </si>
  <si>
    <t>08</t>
  </si>
  <si>
    <t>Hospodářské sjezdy s propustkem</t>
  </si>
  <si>
    <t>{3aea88c1-d2ff-493f-a2e6-5aa01884d2bb}</t>
  </si>
  <si>
    <t>09</t>
  </si>
  <si>
    <t>Hospodářské sjezdy</t>
  </si>
  <si>
    <t>{9f546503-ee2b-4c69-8d06-128cc1d2d6a4}</t>
  </si>
  <si>
    <t>10</t>
  </si>
  <si>
    <t>Dopravní značení</t>
  </si>
  <si>
    <t>{3ee0b1b0-3488-4af2-857a-e38157f7a1fb}</t>
  </si>
  <si>
    <t>Objízdné trasy a přechodné dopravní značení</t>
  </si>
  <si>
    <t>{e5a70ab8-d8ff-4121-a3ad-9292f9d8ee3b}</t>
  </si>
  <si>
    <t>Přechodné dopravní značení</t>
  </si>
  <si>
    <t>{302f500e-f876-4b9c-b627-f264824efa1d}</t>
  </si>
  <si>
    <t>Opravy lokálních závad na objízdných trasách</t>
  </si>
  <si>
    <t>{15e35b53-7f99-4d61-b353-0b5100efd274}</t>
  </si>
  <si>
    <t>VON</t>
  </si>
  <si>
    <t>Vedlejší a ostatní náklady</t>
  </si>
  <si>
    <t>{29c55699-bceb-4c77-a120-49093621d2d4}</t>
  </si>
  <si>
    <t>KRYCÍ LIST SOUPISU PRACÍ</t>
  </si>
  <si>
    <t>Objekt:</t>
  </si>
  <si>
    <t>01 - SO 000 - Objekty přípravy staveniště</t>
  </si>
  <si>
    <t>Soupis:</t>
  </si>
  <si>
    <t>01 - SO 000 - Bourací a přípravné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</si>
  <si>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</si>
  <si>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</si>
  <si>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</si>
  <si>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</si>
  <si>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</si>
  <si>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</si>
  <si>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</si>
  <si>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</si>
  <si>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</si>
  <si>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</si>
  <si>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</si>
  <si>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</si>
  <si>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</si>
  <si>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</si>
  <si>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</si>
  <si>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</si>
  <si>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</si>
  <si>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</si>
  <si>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</si>
  <si>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</si>
  <si>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</si>
  <si>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</si>
  <si>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</si>
  <si>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</si>
  <si>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</si>
  <si>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</si>
  <si>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</si>
  <si>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113154113</t>
  </si>
  <si>
    <t>Frézování živičného podkladu nebo krytu s naložením na dopravní prostředek plochy do 500 m2 bez překážek v trase pruhu šířky do 0,5 m, tloušťky vrstvy 50 mm</t>
  </si>
  <si>
    <t>m2</t>
  </si>
  <si>
    <t>CS ÚRS 2021 02</t>
  </si>
  <si>
    <t>4</t>
  </si>
  <si>
    <t>1680083950</t>
  </si>
  <si>
    <t>Online PSC</t>
  </si>
  <si>
    <t>https://podminky.urs.cz/item/CS_URS_2021_02/113154113</t>
  </si>
  <si>
    <t>VV</t>
  </si>
  <si>
    <t>napojení komunikací a sjezdů</t>
  </si>
  <si>
    <t>0,5*(35,5+31,1)/2</t>
  </si>
  <si>
    <t>0,5*(7,7+8,4)/2</t>
  </si>
  <si>
    <t>0,5*(3,2+3,4)/2</t>
  </si>
  <si>
    <t>0,5*(5,3+6,6)/2</t>
  </si>
  <si>
    <t>0,5*(4,5+5,0)/2</t>
  </si>
  <si>
    <t>0,5*(5,0+5,4)/2</t>
  </si>
  <si>
    <t>0,5*(4,9+5,5)/2</t>
  </si>
  <si>
    <t>0,5*(7,6+8,2)/2</t>
  </si>
  <si>
    <t>0,5*(8,7+8,4)/2</t>
  </si>
  <si>
    <t>0,5*(6,0+6,0)/2</t>
  </si>
  <si>
    <t>113154333</t>
  </si>
  <si>
    <t>Frézování živičného podkladu nebo krytu s naložením na dopravní prostředek plochy přes 1 000 do 10 000 m2 bez překážek v trase pruhu šířky přes 1 m do 2 m, tloušťky vrstvy 50 mm</t>
  </si>
  <si>
    <t>851655513</t>
  </si>
  <si>
    <t>https://podminky.urs.cz/item/CS_URS_2021_02/113154333</t>
  </si>
  <si>
    <t xml:space="preserve">obrusná vrstva </t>
  </si>
  <si>
    <t>9551,3-4,275-3,0</t>
  </si>
  <si>
    <t>ložní vrstva</t>
  </si>
  <si>
    <t>9551,3</t>
  </si>
  <si>
    <t>3</t>
  </si>
  <si>
    <t>113154434</t>
  </si>
  <si>
    <t>Frézování živičného podkladu nebo krytu s naložením na dopravní prostředek plochy přes 10 000 m2 bez překážek v trase pruhu šířky do 2 m, tloušťky vrstvy 100 mm</t>
  </si>
  <si>
    <t>-1611811893</t>
  </si>
  <si>
    <t>https://podminky.urs.cz/item/CS_URS_2021_02/113154434</t>
  </si>
  <si>
    <t>17,3+12039,5+10,9+10,4+18,8+19,2+12,3+25,5</t>
  </si>
  <si>
    <t>-(46,475-4,275-3,0)</t>
  </si>
  <si>
    <t>9</t>
  </si>
  <si>
    <t>Ostatní konstrukce a práce, bourání</t>
  </si>
  <si>
    <t>919735111</t>
  </si>
  <si>
    <t>Řezání stávajícího živičného krytu nebo podkladu hloubky do 50 mm</t>
  </si>
  <si>
    <t>m</t>
  </si>
  <si>
    <t>-1555601483</t>
  </si>
  <si>
    <t>https://podminky.urs.cz/item/CS_URS_2021_02/919735111</t>
  </si>
  <si>
    <t>35,5+31,1</t>
  </si>
  <si>
    <t>7,7+8,4</t>
  </si>
  <si>
    <t>3,2+3,4</t>
  </si>
  <si>
    <t>5,3+6,6</t>
  </si>
  <si>
    <t>4,5+5,0</t>
  </si>
  <si>
    <t>5,0+5,4</t>
  </si>
  <si>
    <t>4,9+5,5</t>
  </si>
  <si>
    <t>7,6+8,2</t>
  </si>
  <si>
    <t>8,7+8,4</t>
  </si>
  <si>
    <t>6,0+6,0</t>
  </si>
  <si>
    <t>997</t>
  </si>
  <si>
    <t>Přesun sutě</t>
  </si>
  <si>
    <t>5</t>
  </si>
  <si>
    <t>997013501</t>
  </si>
  <si>
    <t>Odvoz suti a vybouraných hmot na skládku nebo meziskládku se složením, na vzdálenost do 1 km</t>
  </si>
  <si>
    <t>t</t>
  </si>
  <si>
    <t>-2071334549</t>
  </si>
  <si>
    <t>https://podminky.urs.cz/item/CS_URS_2021_02/997013501</t>
  </si>
  <si>
    <t>asfaltová recyklát bude odprodán zhotoviteli</t>
  </si>
  <si>
    <t>5,345</t>
  </si>
  <si>
    <t>2195,962/2</t>
  </si>
  <si>
    <t>2786,381</t>
  </si>
  <si>
    <t>odvoz na recyklační skládku</t>
  </si>
  <si>
    <t>zpětné uložení do krajnic</t>
  </si>
  <si>
    <t>-2036,9*0,1*2,4</t>
  </si>
  <si>
    <t>6</t>
  </si>
  <si>
    <t>997013509</t>
  </si>
  <si>
    <t>Odvoz suti a vybouraných hmot na skládku nebo meziskládku se složením, na vzdálenost Příplatek k ceně za každý další i započatý 1 km přes 1 km</t>
  </si>
  <si>
    <t>1701027275</t>
  </si>
  <si>
    <t>https://podminky.urs.cz/item/CS_URS_2021_02/997013509</t>
  </si>
  <si>
    <t>asfaltová recyklát bude odprodán zhotoviteli, do vzdálenosti, 3 km</t>
  </si>
  <si>
    <t>(5,345+2195,962/2+2786,381-488,856)*3</t>
  </si>
  <si>
    <t>odvoz na recyklační skládku za poplatek, 16 km</t>
  </si>
  <si>
    <t>(2195,962/2)*16</t>
  </si>
  <si>
    <t>7</t>
  </si>
  <si>
    <t>997013875</t>
  </si>
  <si>
    <t>Poplatek za uložení stavebního odpadu na recyklační skládce (skládkovné) asfaltového bez obsahu dehtu zatříděného do Katalogu odpadů pod kódem 17 03 02</t>
  </si>
  <si>
    <t>591361407</t>
  </si>
  <si>
    <t>https://podminky.urs.cz/item/CS_URS_2021_02/997013875</t>
  </si>
  <si>
    <t>998</t>
  </si>
  <si>
    <t>Přesun hmot</t>
  </si>
  <si>
    <t>8</t>
  </si>
  <si>
    <t>998225111</t>
  </si>
  <si>
    <t>Přesun hmot pro komunikace s krytem z kameniva, monolitickým betonovým nebo živičným dopravní vzdálenost do 200 m jakékoliv délky objektu</t>
  </si>
  <si>
    <t>1820335952</t>
  </si>
  <si>
    <t>https://podminky.urs.cz/item/CS_URS_2021_02/998225111</t>
  </si>
  <si>
    <t>02 - SO 100 - Stavební objekty</t>
  </si>
  <si>
    <t>01 - SO 101 - Větev A - oprava povrchu vozovky II/183, S 6,0/90 a součástí, dl. 3.665,18 m</t>
  </si>
  <si>
    <t xml:space="preserve">    18 - Zemní práce - povrchové úpravy terénu</t>
  </si>
  <si>
    <t xml:space="preserve">    5 - Komunikace pozemní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</si>
  <si>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</si>
  <si>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</si>
  <si>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-12119968</t>
  </si>
  <si>
    <t>https://podminky.urs.cz/item/CS_URS_2021_02/113107224</t>
  </si>
  <si>
    <t>lokální opravy</t>
  </si>
  <si>
    <t>odstranění podloží</t>
  </si>
  <si>
    <t>434,104</t>
  </si>
  <si>
    <t>113107225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</si>
  <si>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</si>
  <si>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1542358576</t>
  </si>
  <si>
    <t>https://podminky.urs.cz/item/CS_URS_2021_02/113107225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</si>
  <si>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</si>
  <si>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</si>
  <si>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1916166732</t>
  </si>
  <si>
    <t>https://podminky.urs.cz/item/CS_URS_2021_02/113107242</t>
  </si>
  <si>
    <t>odstranění podkladních vrstev živičného povrchu</t>
  </si>
  <si>
    <t>122251102</t>
  </si>
  <si>
    <t>Odkopávky a prokopávky nezapažené strojně v hornině třídy těžitelnosti I skupiny 3 přes 20 do 50 m3</t>
  </si>
  <si>
    <t>m3</t>
  </si>
  <si>
    <t>-721974925</t>
  </si>
  <si>
    <t>https://podminky.urs.cz/item/CS_URS_2021_02/122251102</t>
  </si>
  <si>
    <t>prokopání příkopů</t>
  </si>
  <si>
    <t>7,5+6,92+8,88</t>
  </si>
  <si>
    <t>6,0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</si>
  <si>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</si>
  <si>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</si>
  <si>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1297818168</t>
  </si>
  <si>
    <t>https://podminky.urs.cz/item/CS_URS_2021_02/162751117</t>
  </si>
  <si>
    <t>odvoz výkopu na skládku</t>
  </si>
  <si>
    <t>0,4*434,104+0,5*434,104</t>
  </si>
  <si>
    <t>29,3</t>
  </si>
  <si>
    <t>nákup zeminy</t>
  </si>
  <si>
    <t>200,0</t>
  </si>
  <si>
    <t>167151101</t>
  </si>
  <si>
    <t>Nakládání, skládání a překládání neulehlého výkopku nebo sypaniny strojně nakládání, množství do 100 m3, z horniny třídy těžitelnosti I, skupiny 1 až 3</t>
  </si>
  <si>
    <t>541207583</t>
  </si>
  <si>
    <t>https://podminky.urs.cz/item/CS_URS_2021_02/167151101</t>
  </si>
  <si>
    <t>odhad množství chybějící zeminy</t>
  </si>
  <si>
    <t>200</t>
  </si>
  <si>
    <t>M</t>
  </si>
  <si>
    <t>10364100</t>
  </si>
  <si>
    <t>zemina pro terénní úpravy - tříděná</t>
  </si>
  <si>
    <t>-1457676826</t>
  </si>
  <si>
    <t>https://podminky.urs.cz/item/CS_URS_2021_02/10364100</t>
  </si>
  <si>
    <t>200,0*1,85</t>
  </si>
  <si>
    <t>171201231</t>
  </si>
  <si>
    <t>Poplatek za uložení stavebního odpadu na recyklační skládce (skládkovné) zeminy a kamení zatříděného do Katalogu odpadů pod kódem 17 05 04</t>
  </si>
  <si>
    <t>1214855568</t>
  </si>
  <si>
    <t>https://podminky.urs.cz/item/CS_URS_2021_02/171201231</t>
  </si>
  <si>
    <t>251,78+325,578</t>
  </si>
  <si>
    <t>181951112</t>
  </si>
  <si>
    <t>Úprava pláně vyrovnáním výškových rozdílů strojně v hornině třídy těžitelnosti I, skupiny 1 až 3 se zhutněním</t>
  </si>
  <si>
    <t>364949091</t>
  </si>
  <si>
    <t>https://podminky.urs.cz/item/CS_URS_2021_02/181951112</t>
  </si>
  <si>
    <t>2% lokální opravy</t>
  </si>
  <si>
    <t>0,02*21705,2</t>
  </si>
  <si>
    <t>18</t>
  </si>
  <si>
    <t>Zemní práce - povrchové úpravy terénu</t>
  </si>
  <si>
    <t>181411132</t>
  </si>
  <si>
    <t>Založení trávníku na půdě předem připravené plochy do 1000 m2 výsevem včetně utažení parkového na svahu přes 1:5 do 1:2</t>
  </si>
  <si>
    <t>1663930531</t>
  </si>
  <si>
    <t>https://podminky.urs.cz/item/CS_URS_2021_02/181411132</t>
  </si>
  <si>
    <t>11</t>
  </si>
  <si>
    <t>00572474</t>
  </si>
  <si>
    <t>osivo směs travní krajinná-svahová</t>
  </si>
  <si>
    <t>kg</t>
  </si>
  <si>
    <t>1129986684</t>
  </si>
  <si>
    <t>https://podminky.urs.cz/item/CS_URS_2021_02/00572474</t>
  </si>
  <si>
    <t>12047,7*0,015</t>
  </si>
  <si>
    <t>12</t>
  </si>
  <si>
    <t>182151111</t>
  </si>
  <si>
    <t>Svahování trvalých svahů do projektovaných profilů strojně s potřebným přemístěním výkopku při svahování v zářezech v hornině třídy těžitelnosti I, skupiny 1 až 3</t>
  </si>
  <si>
    <t>-1312176314</t>
  </si>
  <si>
    <t>https://podminky.urs.cz/item/CS_URS_2021_02/182151111</t>
  </si>
  <si>
    <t>12047,7</t>
  </si>
  <si>
    <t>Komunikace pozemní</t>
  </si>
  <si>
    <t>13</t>
  </si>
  <si>
    <t>564851111</t>
  </si>
  <si>
    <t>Podklad ze štěrkodrti ŠD s rozprostřením a zhutněním, po zhutnění tl. 150 mm</t>
  </si>
  <si>
    <t>1971402553</t>
  </si>
  <si>
    <t>https://podminky.urs.cz/item/CS_URS_2021_02/564851111</t>
  </si>
  <si>
    <t>14</t>
  </si>
  <si>
    <t>564871116</t>
  </si>
  <si>
    <t>Podklad ze štěrkodrti ŠD s rozprostřením a zhutněním, po zhutnění tl. 300 mm</t>
  </si>
  <si>
    <t>450077232</t>
  </si>
  <si>
    <t>https://podminky.urs.cz/item/CS_URS_2021_02/564871116</t>
  </si>
  <si>
    <t>3*434,104</t>
  </si>
  <si>
    <t>565141111</t>
  </si>
  <si>
    <t>Vyrovnání povrchu dosavadních podkladů s rozprostřením hmot a zhutněním obalovaným kamenivem ACP (OK) tl. 60 mm</t>
  </si>
  <si>
    <t>-8048232</t>
  </si>
  <si>
    <t>https://podminky.urs.cz/item/CS_URS_2021_02/565141111</t>
  </si>
  <si>
    <t>16</t>
  </si>
  <si>
    <t>566301111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</si>
  <si>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0,04 do 0,06 m3/m2</t>
  </si>
  <si>
    <t>130084227</t>
  </si>
  <si>
    <t>https://podminky.urs.cz/item/CS_URS_2021_02/566301111</t>
  </si>
  <si>
    <t>plošné srovnání podkladní vrstvy v důsledku přizvednutí nové nivelety oproti původní - 10% z plochy</t>
  </si>
  <si>
    <t>0,1*21705,2</t>
  </si>
  <si>
    <t>17</t>
  </si>
  <si>
    <t>569931132</t>
  </si>
  <si>
    <t>Zpevnění krajnic nebo komunikací pro pěší s rozprostřením a zhutněním, po zhutnění asfaltovým recyklátem tl. 100 mm</t>
  </si>
  <si>
    <t>1045238570</t>
  </si>
  <si>
    <t>https://podminky.urs.cz/item/CS_URS_2021_02/569931132</t>
  </si>
  <si>
    <t>zpevnění krajnic recyklátem z předmětné stavby</t>
  </si>
  <si>
    <t>3,2+10,9+25,4+11*12,4+57*12,5+12*12,6+12,2+3*12,7+12,9+12,2+3,8+7,7+8,5+2,0+2,2+16,7+19,9+16,6+13,5+12,8+3*12,3+12,1</t>
  </si>
  <si>
    <t>16,5+20,5+11,7+10,3+6,3+19,7+22,0+25,5+23,2+22,3+24,6+25,0+29,4+64,6+4*25,0+24,6+2*24,5+24,7+24,8+25,6+5,3+2*3,8+11,3+25,2+25,4</t>
  </si>
  <si>
    <t>2*25,3+25,1+66,1+24,2+12,4+21,7+23,2+23,1+18,3+10,2+0,6+1,4+13,6+30,4+38,9+32,7+27,1+8,7+2,3+4,7+14,5+19,1+11,3+11,1+1,2+0,4+13,5+17,0+15,5+13,0</t>
  </si>
  <si>
    <t>hospodářské sjezdy</t>
  </si>
  <si>
    <t>-427,8</t>
  </si>
  <si>
    <t>573231106</t>
  </si>
  <si>
    <t>Postřik spojovací PS bez posypu kamenivem ze silniční emulze, v množství 0,30 kg/m2</t>
  </si>
  <si>
    <t>-23073756</t>
  </si>
  <si>
    <t>https://podminky.urs.cz/item/CS_URS_2021_02/573231106</t>
  </si>
  <si>
    <t>plocha komunikace vč. sjezdů</t>
  </si>
  <si>
    <t>17,3+21590,8+10,9+10,4+18,8+19,2+12,3+25,5</t>
  </si>
  <si>
    <t>19</t>
  </si>
  <si>
    <t>573231107</t>
  </si>
  <si>
    <t>Postřik spojovací PS bez posypu kamenivem ze silniční emulze, v množství 0,40 kg/m2</t>
  </si>
  <si>
    <t>342482606</t>
  </si>
  <si>
    <t>https://podminky.urs.cz/item/CS_URS_2021_02/573231107</t>
  </si>
  <si>
    <t>20</t>
  </si>
  <si>
    <t>577144111</t>
  </si>
  <si>
    <t>Asfaltový beton vrstva obrusná ACO 11 (ABS) s rozprostřením a se zhutněním z nemodifikovaného asfaltu v pruhu šířky do 3 m tř. I, po zhutnění tl. 50 mm</t>
  </si>
  <si>
    <t>-1951855405</t>
  </si>
  <si>
    <t>https://podminky.urs.cz/item/CS_URS_2021_02/577144111</t>
  </si>
  <si>
    <t>577166111</t>
  </si>
  <si>
    <t>Asfaltový beton vrstva ložní ACL 22 (ABVH) s rozprostřením a zhutněním z nemodifikovaného asfaltu v pruhu šířky do 3 m, po zhutnění tl. 70 mm</t>
  </si>
  <si>
    <t>1127167136</t>
  </si>
  <si>
    <t>https://podminky.urs.cz/item/CS_URS_2021_02/577166111</t>
  </si>
  <si>
    <t>22</t>
  </si>
  <si>
    <t>911331111</t>
  </si>
  <si>
    <t>Silniční svodidlo s osazením sloupků zaberaněním ocelové úroveň zádržnosti N2 vzdálenosti sloupků do 2 m jednostranné</t>
  </si>
  <si>
    <t>265817438</t>
  </si>
  <si>
    <t>https://podminky.urs.cz/item/CS_URS_2021_02/911331111</t>
  </si>
  <si>
    <t>80,0+88,0</t>
  </si>
  <si>
    <t>-16,0</t>
  </si>
  <si>
    <t>23</t>
  </si>
  <si>
    <t>911331411</t>
  </si>
  <si>
    <t>Silniční svodidlo s osazením sloupků zaberaněním ocelové náběh jednostranný, délky do 4 m</t>
  </si>
  <si>
    <t>1919373226</t>
  </si>
  <si>
    <t>https://podminky.urs.cz/item/CS_URS_2021_02/911331411</t>
  </si>
  <si>
    <t>4*4,0</t>
  </si>
  <si>
    <t>24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</si>
  <si>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</si>
  <si>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</si>
  <si>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1175336812</t>
  </si>
  <si>
    <t>https://podminky.urs.cz/item/CS_URS_2021_02/919121121</t>
  </si>
  <si>
    <t>185,9</t>
  </si>
  <si>
    <t>25</t>
  </si>
  <si>
    <t>919721295R</t>
  </si>
  <si>
    <t>Vyztužení stávajícího asfaltového povrchu geomříží ze skelných vláken s geotextilií, podélná pevnost v tahu 100 kN/m</t>
  </si>
  <si>
    <t>1217075439</t>
  </si>
  <si>
    <t>434,104*1,25</t>
  </si>
  <si>
    <t>26</t>
  </si>
  <si>
    <t>919731121</t>
  </si>
  <si>
    <t>Zarovnání styčné plochy podkladu nebo krytu podél vybourané části komunikace nebo zpevněné plochy živičné tl. do 50 mm</t>
  </si>
  <si>
    <t>778699110</t>
  </si>
  <si>
    <t>https://podminky.urs.cz/item/CS_URS_2021_02/919731121</t>
  </si>
  <si>
    <t>27</t>
  </si>
  <si>
    <t>938909111</t>
  </si>
  <si>
    <t>Čištění vozovek metením bláta, prachu nebo hlinitého nánosu s odklizením na hromady na vzdálenost do 20 m nebo naložením na dopravní prostředek strojně povrchu podkladu nebo krytu štěrkového</t>
  </si>
  <si>
    <t>51497011</t>
  </si>
  <si>
    <t>https://podminky.urs.cz/item/CS_URS_2021_02/938909111</t>
  </si>
  <si>
    <t>28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</si>
  <si>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</si>
  <si>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</si>
  <si>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1774706269</t>
  </si>
  <si>
    <t>https://podminky.urs.cz/item/CS_URS_2021_02/938909611</t>
  </si>
  <si>
    <t>krajnice</t>
  </si>
  <si>
    <t>2036,9</t>
  </si>
  <si>
    <t>29</t>
  </si>
  <si>
    <t>900 2001 001</t>
  </si>
  <si>
    <t xml:space="preserve">Očištění povrchu a odborná prohlídka povrchu pro určení lokálních oprav </t>
  </si>
  <si>
    <t>-441907532</t>
  </si>
  <si>
    <t>30</t>
  </si>
  <si>
    <t>900 2001 002</t>
  </si>
  <si>
    <t>Demontáž, zpětná montáž zastávkového přístřešku, vč. kotvení do podkladu, kompletní provedení</t>
  </si>
  <si>
    <t>kus</t>
  </si>
  <si>
    <t>95784421</t>
  </si>
  <si>
    <t>31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</si>
  <si>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</si>
  <si>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</si>
  <si>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-1796267629</t>
  </si>
  <si>
    <t>https://podminky.urs.cz/item/CS_URS_2021_02/966005311</t>
  </si>
  <si>
    <t>32</t>
  </si>
  <si>
    <t>1752584762</t>
  </si>
  <si>
    <t>automatický výpočet</t>
  </si>
  <si>
    <t>1370,671</t>
  </si>
  <si>
    <t>zemina a kamení</t>
  </si>
  <si>
    <t>-577,358</t>
  </si>
  <si>
    <t>krajnice - zpětné použití</t>
  </si>
  <si>
    <t>-256,649</t>
  </si>
  <si>
    <t>33</t>
  </si>
  <si>
    <t>-906699043</t>
  </si>
  <si>
    <t>536,664</t>
  </si>
  <si>
    <t>536,664*10 'Přepočtené koeficientem množství</t>
  </si>
  <si>
    <t>34</t>
  </si>
  <si>
    <t>997013873</t>
  </si>
  <si>
    <t>-2031750383</t>
  </si>
  <si>
    <t>https://podminky.urs.cz/item/CS_URS_2021_02/997013873</t>
  </si>
  <si>
    <t>434,104+7,056</t>
  </si>
  <si>
    <t>35</t>
  </si>
  <si>
    <t>1600149723</t>
  </si>
  <si>
    <t>36</t>
  </si>
  <si>
    <t>409738380</t>
  </si>
  <si>
    <t>02 - SO 102 - Oprava propustku Ø 600 v km 0,060</t>
  </si>
  <si>
    <t xml:space="preserve">    2 - Zakládání</t>
  </si>
  <si>
    <t xml:space="preserve">    4 - Vodorovné konstrukce</t>
  </si>
  <si>
    <t xml:space="preserve">    81 - Potrubí z trub betonových</t>
  </si>
  <si>
    <t xml:space="preserve">    89 - Ostatní konstrukce</t>
  </si>
  <si>
    <t xml:space="preserve">    91 - Doplňující konstrukce a práce pozemních komunikací, letišť a ploch</t>
  </si>
  <si>
    <t>122252203</t>
  </si>
  <si>
    <t>Odkopávky a prokopávky nezapažené pro silnice a dálnice strojně v hornině třídy těžitelnosti I do 100 m3</t>
  </si>
  <si>
    <t>-227951786</t>
  </si>
  <si>
    <t>https://podminky.urs.cz/item/CS_URS_2021_02/122252203</t>
  </si>
  <si>
    <t>rovnanina</t>
  </si>
  <si>
    <t>0,8*3,0*1,767</t>
  </si>
  <si>
    <t>0,8*2,5*2,85</t>
  </si>
  <si>
    <t>132251101</t>
  </si>
  <si>
    <t>Hloubení nezapažených rýh šířky do 800 mm strojně s urovnáním dna do předepsaného profilu a spádu v hornině třídy těžitelnosti I skupiny 3 do 20 m3</t>
  </si>
  <si>
    <t>377259169</t>
  </si>
  <si>
    <t>https://podminky.urs.cz/item/CS_URS_2021_02/132251101</t>
  </si>
  <si>
    <t>2*1,05*0,5*0,3</t>
  </si>
  <si>
    <t>132251251</t>
  </si>
  <si>
    <t>Hloubení nezapažených rýh šířky přes 800 do 2 000 mm strojně s urovnáním dna do předepsaného profilu a spádu v hornině třídy těžitelnosti I skupiny 3 do 20 m3</t>
  </si>
  <si>
    <t>407980369</t>
  </si>
  <si>
    <t>https://podminky.urs.cz/item/CS_URS_2021_02/132251251</t>
  </si>
  <si>
    <t>8,6*1,1*1,05</t>
  </si>
  <si>
    <t>1061911081</t>
  </si>
  <si>
    <t>vykopaná zemina na skládku</t>
  </si>
  <si>
    <t>9,941+0,315+9,933</t>
  </si>
  <si>
    <t>-352064659</t>
  </si>
  <si>
    <t>20,189*1,85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</si>
  <si>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</si>
  <si>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</si>
  <si>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-1168268988</t>
  </si>
  <si>
    <t>https://podminky.urs.cz/item/CS_URS_2021_02/175151101</t>
  </si>
  <si>
    <t>8,6*2*1,1*0,3</t>
  </si>
  <si>
    <t>58344197</t>
  </si>
  <si>
    <t>štěrkodrť frakce 0/63</t>
  </si>
  <si>
    <t>-153555362</t>
  </si>
  <si>
    <t>https://podminky.urs.cz/item/CS_URS_2021_02/58344197</t>
  </si>
  <si>
    <t>5,676*1,85</t>
  </si>
  <si>
    <t>181351003</t>
  </si>
  <si>
    <t>Rozprostření a urovnání ornice v rovině nebo ve svahu sklonu do 1:5 strojně při souvislé ploše do 100 m2, tl. vrstvy do 200 mm</t>
  </si>
  <si>
    <t>1592905149</t>
  </si>
  <si>
    <t>https://podminky.urs.cz/item/CS_URS_2021_02/181351003</t>
  </si>
  <si>
    <t>okolo čela propustku</t>
  </si>
  <si>
    <t>4*2,0*2,0</t>
  </si>
  <si>
    <t>568626782</t>
  </si>
  <si>
    <t>1575020576</t>
  </si>
  <si>
    <t>16*0,015</t>
  </si>
  <si>
    <t>-1462016679</t>
  </si>
  <si>
    <t>184802211</t>
  </si>
  <si>
    <t>Chemické odplevelení půdy před založením kultury, trávníku nebo zpevněných ploch o výměře jednotlivě přes 20 m2 na svahu přes 1:5 do 1:2 postřikem na široko</t>
  </si>
  <si>
    <t>346657581</t>
  </si>
  <si>
    <t>https://podminky.urs.cz/item/CS_URS_2021_02/184802211</t>
  </si>
  <si>
    <t>Zakládání</t>
  </si>
  <si>
    <t>271572211</t>
  </si>
  <si>
    <t>Podsyp pod základové konstrukce se zhutněním a urovnáním povrchu ze štěrkopísku netříděného</t>
  </si>
  <si>
    <t>456288639</t>
  </si>
  <si>
    <t>https://podminky.urs.cz/item/CS_URS_2021_02/271572211</t>
  </si>
  <si>
    <t>7,961*1,05*0,15</t>
  </si>
  <si>
    <t>Vodorovné konstrukce</t>
  </si>
  <si>
    <t>451561112</t>
  </si>
  <si>
    <t>Lože pod dlažby z kameniva drceného drobného, tl. vrstvy přes 100 do 150 mm</t>
  </si>
  <si>
    <t>1468413570</t>
  </si>
  <si>
    <t>https://podminky.urs.cz/item/CS_URS_2021_02/451561112</t>
  </si>
  <si>
    <t>3,0*1,767</t>
  </si>
  <si>
    <t>2,5*2,85</t>
  </si>
  <si>
    <t>451571212</t>
  </si>
  <si>
    <t>Lože pod dlažby z kameniva těženého hrubého, tl. vrstvy přes 100 do 150 mm</t>
  </si>
  <si>
    <t>186159356</t>
  </si>
  <si>
    <t>https://podminky.urs.cz/item/CS_URS_2021_02/451571212</t>
  </si>
  <si>
    <t>452312171</t>
  </si>
  <si>
    <t>Podkladní a zajišťovací konstrukce z betonu prostého v otevřeném výkopu sedlové lože pod potrubí z betonu tř. C 30/37</t>
  </si>
  <si>
    <t>2035579114</t>
  </si>
  <si>
    <t>https://podminky.urs.cz/item/CS_URS_2021_02/452312171</t>
  </si>
  <si>
    <t>1,05*0,15*7,961</t>
  </si>
  <si>
    <t>2*1,05*0,35*0,3</t>
  </si>
  <si>
    <t>465513427</t>
  </si>
  <si>
    <t>Dlažba z lomového kamene lomařsky upraveného na cementovou maltu, s vyspárováním cementovou maltou, tl. kamene 400 mm</t>
  </si>
  <si>
    <t>-1997515187</t>
  </si>
  <si>
    <t>https://podminky.urs.cz/item/CS_URS_2021_02/465513427</t>
  </si>
  <si>
    <t>81</t>
  </si>
  <si>
    <t>Potrubí z trub betonových</t>
  </si>
  <si>
    <t>810441811</t>
  </si>
  <si>
    <t>Bourání stávajícího potrubí z betonu v otevřeném výkopu DN přes 400 do 600</t>
  </si>
  <si>
    <t>987623422</t>
  </si>
  <si>
    <t>https://podminky.urs.cz/item/CS_URS_2021_02/810441811</t>
  </si>
  <si>
    <t>89</t>
  </si>
  <si>
    <t>Ostatní konstrukce</t>
  </si>
  <si>
    <t>899623181</t>
  </si>
  <si>
    <t>Obetonování potrubí nebo zdiva stok betonem prostým v otevřeném výkopu, beton tř. C 30/37</t>
  </si>
  <si>
    <t>191465683</t>
  </si>
  <si>
    <t>https://podminky.urs.cz/item/CS_URS_2021_02/899623181</t>
  </si>
  <si>
    <t>7,961*0,21*(2*0,78+0,63)</t>
  </si>
  <si>
    <t>899643111</t>
  </si>
  <si>
    <t>Bednění pro obetonování potrubí v otevřeném výkopu</t>
  </si>
  <si>
    <t>-745130365</t>
  </si>
  <si>
    <t>https://podminky.urs.cz/item/CS_URS_2021_02/899643111</t>
  </si>
  <si>
    <t>7,961*(2*0,78)</t>
  </si>
  <si>
    <t>2*0,15*(2*0,78+0,63)</t>
  </si>
  <si>
    <t>91</t>
  </si>
  <si>
    <t>Doplňující konstrukce a práce pozemních komunikací, letišť a ploch</t>
  </si>
  <si>
    <t>919441221</t>
  </si>
  <si>
    <t>Čelo propustku včetně římsy ze zdiva z lomového kamene, pro propustek z trub DN 600 až 800 mm</t>
  </si>
  <si>
    <t>1659299033</t>
  </si>
  <si>
    <t>https://podminky.urs.cz/item/CS_URS_2021_02/919441221</t>
  </si>
  <si>
    <t>919551114</t>
  </si>
  <si>
    <t>Zřízení propustku z trub plastových polyetylenových rýhovaných se spojkami nebo s hrdlem DN 600 mm</t>
  </si>
  <si>
    <t>62862970</t>
  </si>
  <si>
    <t>https://podminky.urs.cz/item/CS_URS_2021_02/919551114</t>
  </si>
  <si>
    <t>28614490</t>
  </si>
  <si>
    <t>trubka kanalizační PP korugovaná pro velké průměry DN 600x6000mm SN16</t>
  </si>
  <si>
    <t>741132152</t>
  </si>
  <si>
    <t>https://podminky.urs.cz/item/CS_URS_2021_02/28614490</t>
  </si>
  <si>
    <t>1810625117</t>
  </si>
  <si>
    <t>359525954</t>
  </si>
  <si>
    <t>5,6</t>
  </si>
  <si>
    <t>5,6*10 'Přepočtené koeficientem množství</t>
  </si>
  <si>
    <t>997013861</t>
  </si>
  <si>
    <t>Poplatek za uložení stavebního odpadu na recyklační skládce (skládkovné) z prostého betonu zatříděného do Katalogu odpadů pod kódem 17 01 01</t>
  </si>
  <si>
    <t>-845171860</t>
  </si>
  <si>
    <t>https://podminky.urs.cz/item/CS_URS_2021_02/997013861</t>
  </si>
  <si>
    <t>1617148270</t>
  </si>
  <si>
    <t>03 - SO 103 - Oprava propustku Ø 500 v km 0,866</t>
  </si>
  <si>
    <t>-563017316</t>
  </si>
  <si>
    <t>0,8*3,0*0,697</t>
  </si>
  <si>
    <t>0,8*3,5*1,218</t>
  </si>
  <si>
    <t>283705012</t>
  </si>
  <si>
    <t>-834431630</t>
  </si>
  <si>
    <t>8,877*1,1*1,05</t>
  </si>
  <si>
    <t>-129675390</t>
  </si>
  <si>
    <t>5,083+0,315+10,253</t>
  </si>
  <si>
    <t>1628601320</t>
  </si>
  <si>
    <t>15,651*1,85</t>
  </si>
  <si>
    <t>484536831</t>
  </si>
  <si>
    <t>8,877*2*1,1*0,3</t>
  </si>
  <si>
    <t>4558164</t>
  </si>
  <si>
    <t>5,859*1,85</t>
  </si>
  <si>
    <t>-521858426</t>
  </si>
  <si>
    <t>1234989972</t>
  </si>
  <si>
    <t>2143231315</t>
  </si>
  <si>
    <t>-1398187969</t>
  </si>
  <si>
    <t>-1414257594</t>
  </si>
  <si>
    <t>1502819162</t>
  </si>
  <si>
    <t>8,877*1,05*0,15</t>
  </si>
  <si>
    <t>1374198779</t>
  </si>
  <si>
    <t>3,0*0,697</t>
  </si>
  <si>
    <t>3,5*1,218</t>
  </si>
  <si>
    <t>-1562468214</t>
  </si>
  <si>
    <t>381789091</t>
  </si>
  <si>
    <t>1,05*0,15*8,877</t>
  </si>
  <si>
    <t>260708693</t>
  </si>
  <si>
    <t>519316538</t>
  </si>
  <si>
    <t>-929698497</t>
  </si>
  <si>
    <t>8,877*0,21*(2*0,78+0,63)</t>
  </si>
  <si>
    <t>-1884465122</t>
  </si>
  <si>
    <t>8,877*(2*0,78)</t>
  </si>
  <si>
    <t>919441211</t>
  </si>
  <si>
    <t>Čelo propustku včetně římsy ze zdiva z lomového kamene, pro propustek z trub DN 300 až 500 mm</t>
  </si>
  <si>
    <t>1656658456</t>
  </si>
  <si>
    <t>https://podminky.urs.cz/item/CS_URS_2021_02/919441211</t>
  </si>
  <si>
    <t>919551113</t>
  </si>
  <si>
    <t>Zřízení propustku z trub plastových polyetylenových rýhovaných se spojkami nebo s hrdlem DN 500 mm</t>
  </si>
  <si>
    <t>-1124595371</t>
  </si>
  <si>
    <t>https://podminky.urs.cz/item/CS_URS_2021_02/919551113</t>
  </si>
  <si>
    <t>28617280</t>
  </si>
  <si>
    <t>trubka kanalizační PP korugovaná DN 500x6000mm SN16</t>
  </si>
  <si>
    <t>1607260501</t>
  </si>
  <si>
    <t>https://podminky.urs.cz/item/CS_URS_2021_02/28617280</t>
  </si>
  <si>
    <t>-425947715</t>
  </si>
  <si>
    <t>168605068</t>
  </si>
  <si>
    <t>6,23</t>
  </si>
  <si>
    <t>6,23*10 'Přepočtené koeficientem množství</t>
  </si>
  <si>
    <t>-1424063722</t>
  </si>
  <si>
    <t>187290319</t>
  </si>
  <si>
    <t>04 - SO 104 - Oprava propustku Ø 500 v km 1,094</t>
  </si>
  <si>
    <t>737203368</t>
  </si>
  <si>
    <t>0,8*3,9*1,305</t>
  </si>
  <si>
    <t>0,8*3,0*2,669</t>
  </si>
  <si>
    <t>-374558587</t>
  </si>
  <si>
    <t>-2031437684</t>
  </si>
  <si>
    <t>8,865*1,1*1,05</t>
  </si>
  <si>
    <t>1657840555</t>
  </si>
  <si>
    <t>10,478+0,315+10,239</t>
  </si>
  <si>
    <t>-692862749</t>
  </si>
  <si>
    <t>21,032*1,85</t>
  </si>
  <si>
    <t>1087192400</t>
  </si>
  <si>
    <t>8,865*2*1,1*0,3</t>
  </si>
  <si>
    <t>-535669518</t>
  </si>
  <si>
    <t>5,851*1,85</t>
  </si>
  <si>
    <t>580325078</t>
  </si>
  <si>
    <t>-690532223</t>
  </si>
  <si>
    <t>-2033234454</t>
  </si>
  <si>
    <t>-1637162580</t>
  </si>
  <si>
    <t>-2118447452</t>
  </si>
  <si>
    <t>783976168</t>
  </si>
  <si>
    <t>8,865*1,05*0,15</t>
  </si>
  <si>
    <t>-845831782</t>
  </si>
  <si>
    <t>3,9*1,305</t>
  </si>
  <si>
    <t>3,0*2,669</t>
  </si>
  <si>
    <t>946433152</t>
  </si>
  <si>
    <t>-820643144</t>
  </si>
  <si>
    <t>1,05*0,15*8,865</t>
  </si>
  <si>
    <t>-766037095</t>
  </si>
  <si>
    <t>716398425</t>
  </si>
  <si>
    <t>-1216082837</t>
  </si>
  <si>
    <t>8,865*0,21*(2*0,78+0,63)</t>
  </si>
  <si>
    <t>65990406</t>
  </si>
  <si>
    <t>8,865*(2*0,78)</t>
  </si>
  <si>
    <t>1994018572</t>
  </si>
  <si>
    <t>-277574819</t>
  </si>
  <si>
    <t>-1977782884</t>
  </si>
  <si>
    <t>-503894000</t>
  </si>
  <si>
    <t>310686787</t>
  </si>
  <si>
    <t>-2024737322</t>
  </si>
  <si>
    <t>-137021060</t>
  </si>
  <si>
    <t>05 - SO 105 - Oprava propustku Ø 600 v km 1,567</t>
  </si>
  <si>
    <t>972029402</t>
  </si>
  <si>
    <t>0,8*2,7*2,581</t>
  </si>
  <si>
    <t>1271724281</t>
  </si>
  <si>
    <t>-1603806756</t>
  </si>
  <si>
    <t>11,025*1,1*1,05</t>
  </si>
  <si>
    <t>77972582</t>
  </si>
  <si>
    <t>5,575+0,315+12,734</t>
  </si>
  <si>
    <t>1909973044</t>
  </si>
  <si>
    <t>18,624*1,85</t>
  </si>
  <si>
    <t>338633853</t>
  </si>
  <si>
    <t>11,025*2*1,1*0,3</t>
  </si>
  <si>
    <t>-902198301</t>
  </si>
  <si>
    <t>7,277*1,85</t>
  </si>
  <si>
    <t>472674272</t>
  </si>
  <si>
    <t>1563512354</t>
  </si>
  <si>
    <t>-434617029</t>
  </si>
  <si>
    <t>-570261685</t>
  </si>
  <si>
    <t>1156883913</t>
  </si>
  <si>
    <t>-647012492</t>
  </si>
  <si>
    <t>11,025*1,05*0,15</t>
  </si>
  <si>
    <t>-1215749800</t>
  </si>
  <si>
    <t>2,7*2,581</t>
  </si>
  <si>
    <t>-2096950479</t>
  </si>
  <si>
    <t>-669637033</t>
  </si>
  <si>
    <t>1,05*0,15*11,025</t>
  </si>
  <si>
    <t>1916477729</t>
  </si>
  <si>
    <t>1211987022</t>
  </si>
  <si>
    <t>1491096961</t>
  </si>
  <si>
    <t>11,025*0,21*(2*0,78+0,63)</t>
  </si>
  <si>
    <t>-1236817312</t>
  </si>
  <si>
    <t>11,025*(2*0,78)</t>
  </si>
  <si>
    <t>-1119929853</t>
  </si>
  <si>
    <t>1803507679</t>
  </si>
  <si>
    <t>58447209</t>
  </si>
  <si>
    <t>-1709321563</t>
  </si>
  <si>
    <t>484340919</t>
  </si>
  <si>
    <t>7,7</t>
  </si>
  <si>
    <t>7,7*10 'Přepočtené koeficientem množství</t>
  </si>
  <si>
    <t>-1596959850</t>
  </si>
  <si>
    <t>-892833031</t>
  </si>
  <si>
    <t>06 - SO 106 - Oprava propustku Ø 500 v km 1,796</t>
  </si>
  <si>
    <t>-93355309</t>
  </si>
  <si>
    <t>0,8*3,0*1,058</t>
  </si>
  <si>
    <t>0,8*3,0*1,27</t>
  </si>
  <si>
    <t>-471588797</t>
  </si>
  <si>
    <t>1534024454</t>
  </si>
  <si>
    <t>7,921*1,1*1,05</t>
  </si>
  <si>
    <t>1964625379</t>
  </si>
  <si>
    <t>5,587+0,315+9,149</t>
  </si>
  <si>
    <t>-1350564879</t>
  </si>
  <si>
    <t>15,051*1,85</t>
  </si>
  <si>
    <t>642388034</t>
  </si>
  <si>
    <t>7,921*2*1,1*0,3</t>
  </si>
  <si>
    <t>-306505144</t>
  </si>
  <si>
    <t>5,228*1,85</t>
  </si>
  <si>
    <t>-1778125450</t>
  </si>
  <si>
    <t>1419653112</t>
  </si>
  <si>
    <t>669175345</t>
  </si>
  <si>
    <t>-439060827</t>
  </si>
  <si>
    <t>-387714279</t>
  </si>
  <si>
    <t>133483864</t>
  </si>
  <si>
    <t>7,921*1,05*0,15</t>
  </si>
  <si>
    <t>-2014456964</t>
  </si>
  <si>
    <t>3,0*1,058</t>
  </si>
  <si>
    <t>3,0*1,27</t>
  </si>
  <si>
    <t>-961611209</t>
  </si>
  <si>
    <t>20806181</t>
  </si>
  <si>
    <t>1,05*0,15*7,921</t>
  </si>
  <si>
    <t>1729979810</t>
  </si>
  <si>
    <t>1686888382</t>
  </si>
  <si>
    <t>766104930</t>
  </si>
  <si>
    <t>7,921*0,21*(2*0,78+0,63)</t>
  </si>
  <si>
    <t>-1689181869</t>
  </si>
  <si>
    <t>7,921*(2*0,78)</t>
  </si>
  <si>
    <t>-903826136</t>
  </si>
  <si>
    <t>-133974761</t>
  </si>
  <si>
    <t>953240048</t>
  </si>
  <si>
    <t>-1317339393</t>
  </si>
  <si>
    <t>-1875624862</t>
  </si>
  <si>
    <t>-1826982194</t>
  </si>
  <si>
    <t>-980433528</t>
  </si>
  <si>
    <t>07 - SO 134 - Oprava čel propustků</t>
  </si>
  <si>
    <t>PSV - Práce a dodávky PSV</t>
  </si>
  <si>
    <t xml:space="preserve">    767 - Konstrukce zámečnické</t>
  </si>
  <si>
    <t>-1524793728</t>
  </si>
  <si>
    <t>0,8*25,5</t>
  </si>
  <si>
    <t>0,8*(4,0+7,7)</t>
  </si>
  <si>
    <t>0,8*(7,0+36,1)</t>
  </si>
  <si>
    <t>0,8*(8,8+10,1)</t>
  </si>
  <si>
    <t>0,8*54,0</t>
  </si>
  <si>
    <t>-980802738</t>
  </si>
  <si>
    <t>4*1,0*0,5*0,3</t>
  </si>
  <si>
    <t>2*1,0*0,5*0,3</t>
  </si>
  <si>
    <t>1170230012</t>
  </si>
  <si>
    <t>2*2,0*1,0*1,0</t>
  </si>
  <si>
    <t>2*3,0*1,0*1,0</t>
  </si>
  <si>
    <t>132254201</t>
  </si>
  <si>
    <t>Hloubení zapažených rýh šířky přes 800 do 2 000 mm strojně s urovnáním dna do předepsaného profilu a spádu v hornině třídy těžitelnosti I skupiny 3 do 20 m3</t>
  </si>
  <si>
    <t>1993142565</t>
  </si>
  <si>
    <t>https://podminky.urs.cz/item/CS_URS_2021_02/132254201</t>
  </si>
  <si>
    <t>HV</t>
  </si>
  <si>
    <t>2,0*1,38*1,795</t>
  </si>
  <si>
    <t>151101102</t>
  </si>
  <si>
    <t>Zřízení pažení a rozepření stěn rýh pro podzemní vedení příložné pro jakoukoliv mezerovitost, hloubky přes 2 do 4 m</t>
  </si>
  <si>
    <t>1927159362</t>
  </si>
  <si>
    <t>https://podminky.urs.cz/item/CS_URS_2021_02/151101102</t>
  </si>
  <si>
    <t>1,795*(2*2,0+2*1,38)</t>
  </si>
  <si>
    <t>151101112</t>
  </si>
  <si>
    <t>Odstranění pažení a rozepření stěn rýh pro podzemní vedení s uložením materiálu na vzdálenost do 3 m od kraje výkopu příložné, hloubky přes 2 do 4 m</t>
  </si>
  <si>
    <t>1311331391</t>
  </si>
  <si>
    <t>https://podminky.urs.cz/item/CS_URS_2021_02/151101112</t>
  </si>
  <si>
    <t>361378900</t>
  </si>
  <si>
    <t>122,56+1,5+22,0+4,954</t>
  </si>
  <si>
    <t>-609659014</t>
  </si>
  <si>
    <t>151,014*1,85</t>
  </si>
  <si>
    <t>-1593058390</t>
  </si>
  <si>
    <t>2*2,0*2*1,1*0,3</t>
  </si>
  <si>
    <t>2*3,0*2*1,1*0,3</t>
  </si>
  <si>
    <t>obsyp HV</t>
  </si>
  <si>
    <t>0,25*1,795*(2*2,0+2*1,38)</t>
  </si>
  <si>
    <t>-626498805</t>
  </si>
  <si>
    <t>17,554*1,85</t>
  </si>
  <si>
    <t>1413079993</t>
  </si>
  <si>
    <t>2*2,0*2,0</t>
  </si>
  <si>
    <t>809229891</t>
  </si>
  <si>
    <t>2002735722</t>
  </si>
  <si>
    <t>64*0,015</t>
  </si>
  <si>
    <t>105198069</t>
  </si>
  <si>
    <t>1998396876</t>
  </si>
  <si>
    <t>271532213</t>
  </si>
  <si>
    <t>Podsyp pod základové konstrukce se zhutněním a urovnáním povrchu z kameniva hrubého, frakce 8 - 16 mm</t>
  </si>
  <si>
    <t>-1154162574</t>
  </si>
  <si>
    <t>https://podminky.urs.cz/item/CS_URS_2021_02/271532213</t>
  </si>
  <si>
    <t>0,15*2,0*1,38</t>
  </si>
  <si>
    <t>1982670654</t>
  </si>
  <si>
    <t>2*2,0*1,05*0,15</t>
  </si>
  <si>
    <t>2*3,0*1,05*0,15</t>
  </si>
  <si>
    <t>273313511</t>
  </si>
  <si>
    <t>Základy z betonu prostého desky z betonu kamenem neprokládaného tř. C 12/15</t>
  </si>
  <si>
    <t>922458556</t>
  </si>
  <si>
    <t>https://podminky.urs.cz/item/CS_URS_2021_02/273313511</t>
  </si>
  <si>
    <t>0,15*(2,0+1,38)</t>
  </si>
  <si>
    <t>273362021</t>
  </si>
  <si>
    <t>Výztuž základů desek ze svařovaných sítí z drátů typu KARI</t>
  </si>
  <si>
    <t>-499597792</t>
  </si>
  <si>
    <t>https://podminky.urs.cz/item/CS_URS_2021_02/273362021</t>
  </si>
  <si>
    <t>2,0*1,38/6,0*18,2*0,001*1,1</t>
  </si>
  <si>
    <t>-1749532492</t>
  </si>
  <si>
    <t>25,5</t>
  </si>
  <si>
    <t>4,0+7,7</t>
  </si>
  <si>
    <t>7,0+36,1</t>
  </si>
  <si>
    <t>8,8+10,1</t>
  </si>
  <si>
    <t>54,0</t>
  </si>
  <si>
    <t>920829269</t>
  </si>
  <si>
    <t>1549879284</t>
  </si>
  <si>
    <t>4*1,0*0,5*0,15</t>
  </si>
  <si>
    <t>2*1,0*0,5*0,15</t>
  </si>
  <si>
    <t>-267597669</t>
  </si>
  <si>
    <t>-311537654</t>
  </si>
  <si>
    <t>2*2,0+2*2,0</t>
  </si>
  <si>
    <t>2*3,0</t>
  </si>
  <si>
    <t>1771761912</t>
  </si>
  <si>
    <t>22,0*0,21*(2*0,78+0,63)</t>
  </si>
  <si>
    <t>-1255504906</t>
  </si>
  <si>
    <t>22,0*(2*0,78)</t>
  </si>
  <si>
    <t>5*(2*0,15*(2*0,78+0,63))</t>
  </si>
  <si>
    <t>919413121</t>
  </si>
  <si>
    <t>Vtoková jímka propustku z betonu prostého se zvýšenými nároky na prostředí tř. C 25/30, propustku z trub DN do 800 mm</t>
  </si>
  <si>
    <t>-902548355</t>
  </si>
  <si>
    <t>https://podminky.urs.cz/item/CS_URS_2021_02/919413121</t>
  </si>
  <si>
    <t>938902441</t>
  </si>
  <si>
    <t>Čištění propustků s odstraněním travnatého porostu nebo nánosu, s naložením na dopravní prostředek nebo s přemístěním na hromady na vzdálenost do 20 m strojně tlakovou vodou tloušťky nánosu přes 75% průměru propustku do 500 mm</t>
  </si>
  <si>
    <t>-1344919294</t>
  </si>
  <si>
    <t>https://podminky.urs.cz/item/CS_URS_2021_02/938902441</t>
  </si>
  <si>
    <t>2*10,1</t>
  </si>
  <si>
    <t>10,1</t>
  </si>
  <si>
    <t>938902442</t>
  </si>
  <si>
    <t>Čištění propustků s odstraněním travnatého porostu nebo nánosu, s naložením na dopravní prostředek nebo s přemístěním na hromady na vzdálenost do 20 m strojně tlakovou vodou tloušťky nánosu přes 75% průměru propustku přes 500 do 1000 mm</t>
  </si>
  <si>
    <t>-1490638600</t>
  </si>
  <si>
    <t>https://podminky.urs.cz/item/CS_URS_2021_02/938902442</t>
  </si>
  <si>
    <t>9,4</t>
  </si>
  <si>
    <t>7,4</t>
  </si>
  <si>
    <t>2*13,1</t>
  </si>
  <si>
    <t>2*18,4</t>
  </si>
  <si>
    <t>938902499</t>
  </si>
  <si>
    <t>Čištění propustků s odstraněním travnatého porostu nebo nánosu, s naložením na dopravní prostředek nebo s přemístěním na hromady na vzdálenost do 20 m Příplatek k cenám za délku propustku přes 8 m za každý další 1 m</t>
  </si>
  <si>
    <t>1650235564</t>
  </si>
  <si>
    <t>https://podminky.urs.cz/item/CS_URS_2021_02/938902499</t>
  </si>
  <si>
    <t>2*3,0+3,0</t>
  </si>
  <si>
    <t>2,0+2*6,0</t>
  </si>
  <si>
    <t>2*11,0</t>
  </si>
  <si>
    <t>901025032</t>
  </si>
  <si>
    <t>-620835726</t>
  </si>
  <si>
    <t>919521130</t>
  </si>
  <si>
    <t>Zřízení silničního propustku z trub betonových nebo železobetonových DN 500 mm</t>
  </si>
  <si>
    <t>975353886</t>
  </si>
  <si>
    <t>https://podminky.urs.cz/item/CS_URS_2021_02/919521130</t>
  </si>
  <si>
    <t>2*2,0</t>
  </si>
  <si>
    <t>59222024</t>
  </si>
  <si>
    <t>trouba ŽB hrdlová DN 500</t>
  </si>
  <si>
    <t>-425554572</t>
  </si>
  <si>
    <t>https://podminky.urs.cz/item/CS_URS_2021_02/59222024</t>
  </si>
  <si>
    <t>919521140</t>
  </si>
  <si>
    <t>Zřízení silničního propustku z trub betonových nebo železobetonových DN 600 mm</t>
  </si>
  <si>
    <t>-2138937594</t>
  </si>
  <si>
    <t>https://podminky.urs.cz/item/CS_URS_2021_02/919521140</t>
  </si>
  <si>
    <t>59222001</t>
  </si>
  <si>
    <t>trouba ŽB hrdlová DN 600</t>
  </si>
  <si>
    <t>1898200907</t>
  </si>
  <si>
    <t>https://podminky.urs.cz/item/CS_URS_2021_02/59222001</t>
  </si>
  <si>
    <t>37</t>
  </si>
  <si>
    <t>1820526210</t>
  </si>
  <si>
    <t>38</t>
  </si>
  <si>
    <t>1856192855</t>
  </si>
  <si>
    <t>56,115</t>
  </si>
  <si>
    <t>56,115*10 'Přepočtené koeficientem množství</t>
  </si>
  <si>
    <t>39</t>
  </si>
  <si>
    <t>-1254560296</t>
  </si>
  <si>
    <t>40</t>
  </si>
  <si>
    <t>1808193962</t>
  </si>
  <si>
    <t>56,115-15,4</t>
  </si>
  <si>
    <t>41</t>
  </si>
  <si>
    <t>1147429595</t>
  </si>
  <si>
    <t>PSV</t>
  </si>
  <si>
    <t>Práce a dodávky PSV</t>
  </si>
  <si>
    <t>767</t>
  </si>
  <si>
    <t>Konstrukce zámečnické</t>
  </si>
  <si>
    <t>42</t>
  </si>
  <si>
    <t>767 2000 001</t>
  </si>
  <si>
    <t>D + M mříže na horskou vpusť, vč. rámu a povrchové úpravy</t>
  </si>
  <si>
    <t>-192972762</t>
  </si>
  <si>
    <t>08 - Hospodářské sjezdy s propustkem</t>
  </si>
  <si>
    <t xml:space="preserve">    87 - Potrubí z trub plastických a skleněných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</si>
  <si>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</si>
  <si>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</si>
  <si>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1866095323</t>
  </si>
  <si>
    <t>https://podminky.urs.cz/item/CS_URS_2021_02/113107223</t>
  </si>
  <si>
    <t>7,6+8,6+11,1+12,0+19,3+28,8+9,2+8,8+18,9+4,7+3,9</t>
  </si>
  <si>
    <t>6,8+13,0+12,1+11,8</t>
  </si>
  <si>
    <t>43,1+44,5+17,0+15,5</t>
  </si>
  <si>
    <t>-1156423413</t>
  </si>
  <si>
    <t>0,9*0,85*(6,5+6,9+7,3+8,3+8,6+9,0+12,6+12,6+10,2+9,0+9,9+7,4)</t>
  </si>
  <si>
    <t>-3,14*0,2*0,2*(6,5+6,9+7,3+8,3+8,6+9,0+12,6+12,6+10,2+9,0+9,9+7,4)</t>
  </si>
  <si>
    <t>0,9*0,85*(5,8+10,4+9,0+8,4)</t>
  </si>
  <si>
    <t>-3,14*0,2*0,2*(5,8+10,4+9,0+8,4)</t>
  </si>
  <si>
    <t>0,9*0,85*(12,8+12,6+12,7+12,1)</t>
  </si>
  <si>
    <t>-3,14*0,2*0,2*(12,8+12,6+12,7+12,1)</t>
  </si>
  <si>
    <t>1704268325</t>
  </si>
  <si>
    <t>296,7*0,3</t>
  </si>
  <si>
    <t>122,83</t>
  </si>
  <si>
    <t>-704764271</t>
  </si>
  <si>
    <t>211,84*1,85</t>
  </si>
  <si>
    <t>83767866</t>
  </si>
  <si>
    <t>2*(0,6*0,2/2)*(6,5+6,9+7,3+8,3+8,6+9,0+12,6+12,6+10,2+9,0+9,9+7,4)</t>
  </si>
  <si>
    <t>2*(0,6*0,2/2)*(5,8+10,4+9,0+8,4)</t>
  </si>
  <si>
    <t>2*(0,6*0,2/2)*(12,8+12,6+12,7+12,1)</t>
  </si>
  <si>
    <t>-862233359</t>
  </si>
  <si>
    <t>23,052*1,85</t>
  </si>
  <si>
    <t>1984088135</t>
  </si>
  <si>
    <t>-2047848844</t>
  </si>
  <si>
    <t>22*2,0*2,0</t>
  </si>
  <si>
    <t>6*2,0*2,0</t>
  </si>
  <si>
    <t>8*2,0*2,0</t>
  </si>
  <si>
    <t>1057151587</t>
  </si>
  <si>
    <t>-1953680504</t>
  </si>
  <si>
    <t>144,0*0,015</t>
  </si>
  <si>
    <t>709538449</t>
  </si>
  <si>
    <t>-1116431211</t>
  </si>
  <si>
    <t>568057102</t>
  </si>
  <si>
    <t>0,75*0,15*(6,5+6,9+7,3+8,3+8,6+9,0+12,6+12,6+10,2+9,0+9,9+7,4)</t>
  </si>
  <si>
    <t>0,75*0,15*(5,8+10,4+9,0+8,4)</t>
  </si>
  <si>
    <t>0,75*0,15*(12,8+12,6+12,7+12,1)</t>
  </si>
  <si>
    <t>452312151</t>
  </si>
  <si>
    <t>Podkladní a zajišťovací konstrukce z betonu prostého v otevřeném výkopu sedlové lože pod potrubí z betonu tř. C 20/25</t>
  </si>
  <si>
    <t>-2088822294</t>
  </si>
  <si>
    <t>https://podminky.urs.cz/item/CS_URS_2021_02/452312151</t>
  </si>
  <si>
    <t>296118668</t>
  </si>
  <si>
    <t>810391811</t>
  </si>
  <si>
    <t>Bourání stávajícího potrubí z betonu v otevřeném výkopu DN přes 200 do 400</t>
  </si>
  <si>
    <t>1054657316</t>
  </si>
  <si>
    <t>https://podminky.urs.cz/item/CS_URS_2021_02/810391811</t>
  </si>
  <si>
    <t>6,5+6,9+7,3+8,3+8,6+9,0+12,6+12,6+10,2+9,0+9,9+7,4</t>
  </si>
  <si>
    <t>5,8+10,4+9,0+8,4</t>
  </si>
  <si>
    <t>12,8+12,6+12,7+12,1</t>
  </si>
  <si>
    <t>87</t>
  </si>
  <si>
    <t>Potrubí z trub plastických a skleněných</t>
  </si>
  <si>
    <t>871390430</t>
  </si>
  <si>
    <t>Montáž kanalizačního potrubí z plastů z polypropylenu PP korugovaného nebo žebrovaného SN 16 DN 400</t>
  </si>
  <si>
    <t>310093643</t>
  </si>
  <si>
    <t>https://podminky.urs.cz/item/CS_URS_2021_02/871390430</t>
  </si>
  <si>
    <t>28617279</t>
  </si>
  <si>
    <t>trubka kanalizační PP korugovaná DN 400x6000mm SN16</t>
  </si>
  <si>
    <t>415581594</t>
  </si>
  <si>
    <t>https://podminky.urs.cz/item/CS_URS_2021_02/28617279</t>
  </si>
  <si>
    <t>192,1*1,1</t>
  </si>
  <si>
    <t>899623161</t>
  </si>
  <si>
    <t>Obetonování potrubí nebo zdiva stok betonem prostým v otevřeném výkopu, beton tř. C 20/25</t>
  </si>
  <si>
    <t>676636349</t>
  </si>
  <si>
    <t>https://podminky.urs.cz/item/CS_URS_2021_02/899623161</t>
  </si>
  <si>
    <t>0,15*(2*0,55+0,4)*(6,5+6,9+7,3+8,3+8,6+9,0+12,6+12,6+10,2+9,0+9,9+7,4)</t>
  </si>
  <si>
    <t>0,15*(2*0,55+0,4)*(5,8+10,4+9,0+8,4)</t>
  </si>
  <si>
    <t>0,15*(2*0,55+0,4)*(12,8+12,6+12,7+12,1)</t>
  </si>
  <si>
    <t>-1429390046</t>
  </si>
  <si>
    <t>2*0,58*(6,5+6,9+7,3+8,3+8,6+9,0+12,6+12,6+10,2+9,0+9,9+7,4)</t>
  </si>
  <si>
    <t>22*0,15*(2*0,55+0,4)</t>
  </si>
  <si>
    <t>2*0,58*(5,8+10,4+9,0+8,4)</t>
  </si>
  <si>
    <t>6*0,15*(2*0,55+0,4)</t>
  </si>
  <si>
    <t>2*0,58*(12,8+12,6+12,7+12,1)</t>
  </si>
  <si>
    <t>8*0,15*(2*0,55+0,4)</t>
  </si>
  <si>
    <t>530905052</t>
  </si>
  <si>
    <t>1736587882</t>
  </si>
  <si>
    <t>-1969988674</t>
  </si>
  <si>
    <t>61,472</t>
  </si>
  <si>
    <t>61,472*10 'Přepočtené koeficientem množství</t>
  </si>
  <si>
    <t>1449801062</t>
  </si>
  <si>
    <t>145088044</t>
  </si>
  <si>
    <t>09 - Hospodářské sjezdy</t>
  </si>
  <si>
    <t>-1593348611</t>
  </si>
  <si>
    <t>14,8+17,1+4,1+9,3</t>
  </si>
  <si>
    <t>3,9+8,3+10,8+14,9+12,3+11,3+10,8</t>
  </si>
  <si>
    <t>13,5</t>
  </si>
  <si>
    <t>308544160</t>
  </si>
  <si>
    <t>131,1*0,3</t>
  </si>
  <si>
    <t>1121568236</t>
  </si>
  <si>
    <t>57,684</t>
  </si>
  <si>
    <t>1582532052</t>
  </si>
  <si>
    <t>-2126576954</t>
  </si>
  <si>
    <t>78842657</t>
  </si>
  <si>
    <t>10 - Dopravní značení</t>
  </si>
  <si>
    <t>915331112</t>
  </si>
  <si>
    <t>Vodorovné značení předformovaným termoplastem čáry šířky 250 mm</t>
  </si>
  <si>
    <t>-664939765</t>
  </si>
  <si>
    <t>https://podminky.urs.cz/item/CS_URS_2021_02/915331112</t>
  </si>
  <si>
    <t>BUS</t>
  </si>
  <si>
    <t>2*(2*12+4*2,5+4*3,0)</t>
  </si>
  <si>
    <t>915351111</t>
  </si>
  <si>
    <t>Vodorovné značení předformovaným termoplastem písmena nebo číslice velikosti do 1 m</t>
  </si>
  <si>
    <t>1115165399</t>
  </si>
  <si>
    <t>https://podminky.urs.cz/item/CS_URS_2021_02/915351111</t>
  </si>
  <si>
    <t>4*3</t>
  </si>
  <si>
    <t>912211111</t>
  </si>
  <si>
    <t>Montáž směrového sloupku plastového s odrazkou prostým uložením bez betonového základu silničního</t>
  </si>
  <si>
    <t>-1692727700</t>
  </si>
  <si>
    <t>https://podminky.urs.cz/item/CS_URS_2021_02/912211111</t>
  </si>
  <si>
    <t>38+53</t>
  </si>
  <si>
    <t>22+44</t>
  </si>
  <si>
    <t>8+10</t>
  </si>
  <si>
    <t>40445158</t>
  </si>
  <si>
    <t>sloupek směrový silniční plastový 1,2m</t>
  </si>
  <si>
    <t>-235773436</t>
  </si>
  <si>
    <t>https://podminky.urs.cz/item/CS_URS_2021_02/40445158</t>
  </si>
  <si>
    <t>912211121</t>
  </si>
  <si>
    <t>Montáž směrového sloupku plastového s odrazkou přišroubováním na svodidlo</t>
  </si>
  <si>
    <t>-1762768498</t>
  </si>
  <si>
    <t>https://podminky.urs.cz/item/CS_URS_2021_02/912211121</t>
  </si>
  <si>
    <t>40445153</t>
  </si>
  <si>
    <t>sloupek svodidlový plastový</t>
  </si>
  <si>
    <t>1207572306</t>
  </si>
  <si>
    <t>https://podminky.urs.cz/item/CS_URS_2021_02/40445153</t>
  </si>
  <si>
    <t>915211112</t>
  </si>
  <si>
    <t>Vodorovné dopravní značení stříkaným plastem dělící čára šířky 125 mm souvislá bílá retroreflexní</t>
  </si>
  <si>
    <t>970080291</t>
  </si>
  <si>
    <t>https://podminky.urs.cz/item/CS_URS_2021_02/915211112</t>
  </si>
  <si>
    <t>2*3665,18</t>
  </si>
  <si>
    <t>-132,5</t>
  </si>
  <si>
    <t>915221122</t>
  </si>
  <si>
    <t>Vodorovné dopravní značení stříkaným plastem vodící čára bílá šířky 250 mm přerušovaná retroreflexní</t>
  </si>
  <si>
    <t>1921502878</t>
  </si>
  <si>
    <t>https://podminky.urs.cz/item/CS_URS_2021_02/915221122</t>
  </si>
  <si>
    <t>35,5</t>
  </si>
  <si>
    <t>18,5+8,6+8,0+8,7+31,0+12,7+45,0</t>
  </si>
  <si>
    <t>915611111</t>
  </si>
  <si>
    <t>Předznačení pro vodorovné značení stříkané barvou nebo prováděné z nátěrových hmot liniové dělicí čáry, vodicí proužky</t>
  </si>
  <si>
    <t>885125601</t>
  </si>
  <si>
    <t>https://podminky.urs.cz/item/CS_URS_2021_02/915611111</t>
  </si>
  <si>
    <t>7197,86+168,0</t>
  </si>
  <si>
    <t>938908411</t>
  </si>
  <si>
    <t>Čištění vozovek splachováním vodou povrchu podkladu nebo krytu živičného, betonového nebo dlážděného</t>
  </si>
  <si>
    <t>-816993815</t>
  </si>
  <si>
    <t>https://podminky.urs.cz/item/CS_URS_2021_02/938908411</t>
  </si>
  <si>
    <t>2*2,5*12,0</t>
  </si>
  <si>
    <t>7365,86*0,5</t>
  </si>
  <si>
    <t>-266221647</t>
  </si>
  <si>
    <t>945731491</t>
  </si>
  <si>
    <t>37,429*10 'Přepočtené koeficientem množství</t>
  </si>
  <si>
    <t>-367870242</t>
  </si>
  <si>
    <t>-973481823</t>
  </si>
  <si>
    <t>03 - Objízdné trasy a přechodné dopravní značení</t>
  </si>
  <si>
    <t>01 - Přechodné dopravní značení</t>
  </si>
  <si>
    <t>913321111</t>
  </si>
  <si>
    <t>Montáž a demontáž dočasných dopravních vodících zařízení směrové desky základní</t>
  </si>
  <si>
    <t>1255467228</t>
  </si>
  <si>
    <t>https://podminky.urs.cz/item/CS_URS_2021_02/913321111</t>
  </si>
  <si>
    <t>čtyři pracovní místa po dobu výstavby</t>
  </si>
  <si>
    <t>Z4b</t>
  </si>
  <si>
    <t>4*10</t>
  </si>
  <si>
    <t>913321211</t>
  </si>
  <si>
    <t>Montáž a demontáž dočasných dopravních vodících zařízení Příplatek za první a každý další den použití dočasných dopravních vodících zařízení k ceně 32-1111</t>
  </si>
  <si>
    <t>256238776</t>
  </si>
  <si>
    <t>https://podminky.urs.cz/item/CS_URS_2021_02/913321211</t>
  </si>
  <si>
    <t>40*120</t>
  </si>
  <si>
    <t>913121111</t>
  </si>
  <si>
    <t>Montáž a demontáž dočasných dopravních značek kompletních značek vč. podstavce a sloupku základních</t>
  </si>
  <si>
    <t>-260046354</t>
  </si>
  <si>
    <t>https://podminky.urs.cz/item/CS_URS_2021_02/913121111</t>
  </si>
  <si>
    <t>IS11a</t>
  </si>
  <si>
    <t>IS11b</t>
  </si>
  <si>
    <t>IS11c</t>
  </si>
  <si>
    <t>913121112</t>
  </si>
  <si>
    <t>Montáž a demontáž dočasných dopravních značek kompletních značek vč. podstavce a sloupku zvětšených</t>
  </si>
  <si>
    <t>692573787</t>
  </si>
  <si>
    <t>https://podminky.urs.cz/item/CS_URS_2021_02/913121112</t>
  </si>
  <si>
    <t>IP22</t>
  </si>
  <si>
    <t>A15+B20a</t>
  </si>
  <si>
    <t>B1+E13</t>
  </si>
  <si>
    <t>IP10a+E3a</t>
  </si>
  <si>
    <t>IP10b</t>
  </si>
  <si>
    <t>B26</t>
  </si>
  <si>
    <t>A15+B20a+A7a</t>
  </si>
  <si>
    <t>A6b+P8</t>
  </si>
  <si>
    <t>A6b+P7</t>
  </si>
  <si>
    <t>B21a+B20a</t>
  </si>
  <si>
    <t>913121211</t>
  </si>
  <si>
    <t>Montáž a demontáž dočasných dopravních značek Příplatek za první a každý další den použití dočasných dopravních značek k ceně 12-1111</t>
  </si>
  <si>
    <t>-92867904</t>
  </si>
  <si>
    <t>https://podminky.urs.cz/item/CS_URS_2021_02/913121211</t>
  </si>
  <si>
    <t>21*120</t>
  </si>
  <si>
    <t>913121212</t>
  </si>
  <si>
    <t>Montáž a demontáž dočasných dopravních značek Příplatek za první a každý další den použití dočasných dopravních značek k ceně 12-1112</t>
  </si>
  <si>
    <t>-558820886</t>
  </si>
  <si>
    <t>https://podminky.urs.cz/item/CS_URS_2021_02/913121212</t>
  </si>
  <si>
    <t>15*120</t>
  </si>
  <si>
    <t>16*120</t>
  </si>
  <si>
    <t>913211113</t>
  </si>
  <si>
    <t>Montáž a demontáž dočasných dopravních zábran reflexních, šířky 3 m</t>
  </si>
  <si>
    <t>1505774217</t>
  </si>
  <si>
    <t>https://podminky.urs.cz/item/CS_URS_2021_02/913211113</t>
  </si>
  <si>
    <t>Z2</t>
  </si>
  <si>
    <t>913211213</t>
  </si>
  <si>
    <t>Montáž a demontáž dočasných dopravních zábran Příplatek za první a každý další den použití dočasných dopravních zábran k ceně 21-1113</t>
  </si>
  <si>
    <t>-1444347560</t>
  </si>
  <si>
    <t>https://podminky.urs.cz/item/CS_URS_2021_02/913211213</t>
  </si>
  <si>
    <t>3*120</t>
  </si>
  <si>
    <t>02 - Opravy lokálních závad na objízdných trasách</t>
  </si>
  <si>
    <t>862718059</t>
  </si>
  <si>
    <t>2x tl. 200 mm</t>
  </si>
  <si>
    <t>250,0</t>
  </si>
  <si>
    <t>113154114</t>
  </si>
  <si>
    <t>Frézování živičného podkladu nebo krytu s naložením na dopravní prostředek plochy do 500 m2 bez překážek v trase pruhu šířky do 0,5 m, tloušťky vrstvy 100 mm</t>
  </si>
  <si>
    <t>193455029</t>
  </si>
  <si>
    <t>https://podminky.urs.cz/item/CS_URS_2021_02/113154114</t>
  </si>
  <si>
    <t>113154123</t>
  </si>
  <si>
    <t>Frézování živičného podkladu nebo krytu s naložením na dopravní prostředek plochy do 500 m2 bez překážek v trase pruhu šířky přes 0,5 m do 1 m, tloušťky vrstvy 50 mm</t>
  </si>
  <si>
    <t>1788188776</t>
  </si>
  <si>
    <t>https://podminky.urs.cz/item/CS_URS_2021_02/113154123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</si>
  <si>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</si>
  <si>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</si>
  <si>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1134595200</t>
  </si>
  <si>
    <t>https://podminky.urs.cz/item/CS_URS_2021_02/113154334</t>
  </si>
  <si>
    <t>1584247714</t>
  </si>
  <si>
    <t>250,0*0,4</t>
  </si>
  <si>
    <t>122898433</t>
  </si>
  <si>
    <t>-1985540894</t>
  </si>
  <si>
    <t>564861111</t>
  </si>
  <si>
    <t>Podklad ze štěrkodrti ŠD s rozprostřením a zhutněním, po zhutnění tl. 200 mm</t>
  </si>
  <si>
    <t>15287471</t>
  </si>
  <si>
    <t>https://podminky.urs.cz/item/CS_URS_2021_02/564861111</t>
  </si>
  <si>
    <t>2*250,0</t>
  </si>
  <si>
    <t>-523968386</t>
  </si>
  <si>
    <t>-1799589220</t>
  </si>
  <si>
    <t>1942968209</t>
  </si>
  <si>
    <t>CS ÚRS 2020 02</t>
  </si>
  <si>
    <t>1849899195</t>
  </si>
  <si>
    <t>795804555</t>
  </si>
  <si>
    <t>900 5005 001</t>
  </si>
  <si>
    <t>-283470458</t>
  </si>
  <si>
    <t>-592760021</t>
  </si>
  <si>
    <t>838250094</t>
  </si>
  <si>
    <t>250,0*1,25</t>
  </si>
  <si>
    <t>-211509493</t>
  </si>
  <si>
    <t>919735112</t>
  </si>
  <si>
    <t>Řezání stávajícího živičného krytu nebo podkladu hloubky přes 50 do 100 mm</t>
  </si>
  <si>
    <t>-1461581752</t>
  </si>
  <si>
    <t>https://podminky.urs.cz/item/CS_URS_2021_02/919735112</t>
  </si>
  <si>
    <t>325353098</t>
  </si>
  <si>
    <t>1912057550</t>
  </si>
  <si>
    <t>241,5-145,0</t>
  </si>
  <si>
    <t>-1752562283</t>
  </si>
  <si>
    <t>96,5</t>
  </si>
  <si>
    <t>96,5*10 'Přepočtené koeficientem množství</t>
  </si>
  <si>
    <t>1295080774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</si>
  <si>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</si>
  <si>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</si>
  <si>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</si>
  <si>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</si>
  <si>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</si>
  <si>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</si>
  <si>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</si>
  <si>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</si>
  <si>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</si>
  <si>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</si>
  <si>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</si>
  <si>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</si>
  <si>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</si>
  <si>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</si>
  <si>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-1815147355</t>
  </si>
  <si>
    <t>012203000</t>
  </si>
  <si>
    <t>Geodetické práce při provádění stavby</t>
  </si>
  <si>
    <t>1881727240</t>
  </si>
  <si>
    <t>012303000</t>
  </si>
  <si>
    <t>Geodetické práce po výstavbě</t>
  </si>
  <si>
    <t>35915010</t>
  </si>
  <si>
    <t>013254000</t>
  </si>
  <si>
    <t>Dokumentace skutečného provedení stavby</t>
  </si>
  <si>
    <t>111532822</t>
  </si>
  <si>
    <t>VRN1 14001 001</t>
  </si>
  <si>
    <t>Vytýčení inženýrských sítí</t>
  </si>
  <si>
    <t>-744541078</t>
  </si>
  <si>
    <t>VRN3</t>
  </si>
  <si>
    <t>Zařízení staveniště</t>
  </si>
  <si>
    <t>030001000</t>
  </si>
  <si>
    <t>-1130020621</t>
  </si>
  <si>
    <t>032002000</t>
  </si>
  <si>
    <t>Vybavení staveniště</t>
  </si>
  <si>
    <t>802388838</t>
  </si>
  <si>
    <t>032103000</t>
  </si>
  <si>
    <t>Náklady na stavební buňky</t>
  </si>
  <si>
    <t>-906663691</t>
  </si>
  <si>
    <t>034002000</t>
  </si>
  <si>
    <t>Zabezpečení staveniště</t>
  </si>
  <si>
    <t>-612584316</t>
  </si>
  <si>
    <t>034503000</t>
  </si>
  <si>
    <t>Informační tabule na staveništi</t>
  </si>
  <si>
    <t>-1144524452</t>
  </si>
  <si>
    <t>039002000</t>
  </si>
  <si>
    <t>Zrušení zařízení staveniště</t>
  </si>
  <si>
    <t>1194115470</t>
  </si>
  <si>
    <t>039103000</t>
  </si>
  <si>
    <t>Rozebrání, bourání a odvoz zařízení staveniště</t>
  </si>
  <si>
    <t>-324997367</t>
  </si>
  <si>
    <t>VRN4</t>
  </si>
  <si>
    <t>Inženýrská činnost</t>
  </si>
  <si>
    <t>043002000</t>
  </si>
  <si>
    <t>Zkoušky a ostatní měření</t>
  </si>
  <si>
    <t>-337101403</t>
  </si>
  <si>
    <t>VRN6</t>
  </si>
  <si>
    <t>Územní vlivy</t>
  </si>
  <si>
    <t>065002000</t>
  </si>
  <si>
    <t>Mimostaveništní doprava materiálů</t>
  </si>
  <si>
    <t>-949357676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</si>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</sst>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223" TargetMode="External" /><Relationship Id="rId2" Type="http://schemas.openxmlformats.org/officeDocument/2006/relationships/hyperlink" Target="https://podminky.urs.cz/item/CS_URS_2021_02/132251251" TargetMode="External" /><Relationship Id="rId3" Type="http://schemas.openxmlformats.org/officeDocument/2006/relationships/hyperlink" Target="https://podminky.urs.cz/item/CS_URS_2021_02/162751117" TargetMode="External" /><Relationship Id="rId4" Type="http://schemas.openxmlformats.org/officeDocument/2006/relationships/hyperlink" Target="https://podminky.urs.cz/item/CS_URS_2021_02/171201231" TargetMode="External" /><Relationship Id="rId5" Type="http://schemas.openxmlformats.org/officeDocument/2006/relationships/hyperlink" Target="https://podminky.urs.cz/item/CS_URS_2021_02/175151101" TargetMode="External" /><Relationship Id="rId6" Type="http://schemas.openxmlformats.org/officeDocument/2006/relationships/hyperlink" Target="https://podminky.urs.cz/item/CS_URS_2021_02/58344197" TargetMode="External" /><Relationship Id="rId7" Type="http://schemas.openxmlformats.org/officeDocument/2006/relationships/hyperlink" Target="https://podminky.urs.cz/item/CS_URS_2021_02/181951112" TargetMode="External" /><Relationship Id="rId8" Type="http://schemas.openxmlformats.org/officeDocument/2006/relationships/hyperlink" Target="https://podminky.urs.cz/item/CS_URS_2021_02/181351003" TargetMode="External" /><Relationship Id="rId9" Type="http://schemas.openxmlformats.org/officeDocument/2006/relationships/hyperlink" Target="https://podminky.urs.cz/item/CS_URS_2021_02/181411132" TargetMode="External" /><Relationship Id="rId10" Type="http://schemas.openxmlformats.org/officeDocument/2006/relationships/hyperlink" Target="https://podminky.urs.cz/item/CS_URS_2021_02/00572474" TargetMode="External" /><Relationship Id="rId11" Type="http://schemas.openxmlformats.org/officeDocument/2006/relationships/hyperlink" Target="https://podminky.urs.cz/item/CS_URS_2021_02/182151111" TargetMode="External" /><Relationship Id="rId12" Type="http://schemas.openxmlformats.org/officeDocument/2006/relationships/hyperlink" Target="https://podminky.urs.cz/item/CS_URS_2021_02/184802211" TargetMode="External" /><Relationship Id="rId13" Type="http://schemas.openxmlformats.org/officeDocument/2006/relationships/hyperlink" Target="https://podminky.urs.cz/item/CS_URS_2021_02/271572211" TargetMode="External" /><Relationship Id="rId14" Type="http://schemas.openxmlformats.org/officeDocument/2006/relationships/hyperlink" Target="https://podminky.urs.cz/item/CS_URS_2021_02/452312151" TargetMode="External" /><Relationship Id="rId15" Type="http://schemas.openxmlformats.org/officeDocument/2006/relationships/hyperlink" Target="https://podminky.urs.cz/item/CS_URS_2021_02/564871116" TargetMode="External" /><Relationship Id="rId16" Type="http://schemas.openxmlformats.org/officeDocument/2006/relationships/hyperlink" Target="https://podminky.urs.cz/item/CS_URS_2021_02/810391811" TargetMode="External" /><Relationship Id="rId17" Type="http://schemas.openxmlformats.org/officeDocument/2006/relationships/hyperlink" Target="https://podminky.urs.cz/item/CS_URS_2021_02/871390430" TargetMode="External" /><Relationship Id="rId18" Type="http://schemas.openxmlformats.org/officeDocument/2006/relationships/hyperlink" Target="https://podminky.urs.cz/item/CS_URS_2021_02/28617279" TargetMode="External" /><Relationship Id="rId19" Type="http://schemas.openxmlformats.org/officeDocument/2006/relationships/hyperlink" Target="https://podminky.urs.cz/item/CS_URS_2021_02/899623161" TargetMode="External" /><Relationship Id="rId20" Type="http://schemas.openxmlformats.org/officeDocument/2006/relationships/hyperlink" Target="https://podminky.urs.cz/item/CS_URS_2021_02/899643111" TargetMode="External" /><Relationship Id="rId21" Type="http://schemas.openxmlformats.org/officeDocument/2006/relationships/hyperlink" Target="https://podminky.urs.cz/item/CS_URS_2021_02/919441211" TargetMode="External" /><Relationship Id="rId22" Type="http://schemas.openxmlformats.org/officeDocument/2006/relationships/hyperlink" Target="https://podminky.urs.cz/item/CS_URS_2021_02/997013501" TargetMode="External" /><Relationship Id="rId23" Type="http://schemas.openxmlformats.org/officeDocument/2006/relationships/hyperlink" Target="https://podminky.urs.cz/item/CS_URS_2021_02/997013509" TargetMode="External" /><Relationship Id="rId24" Type="http://schemas.openxmlformats.org/officeDocument/2006/relationships/hyperlink" Target="https://podminky.urs.cz/item/CS_URS_2021_02/997013861" TargetMode="External" /><Relationship Id="rId25" Type="http://schemas.openxmlformats.org/officeDocument/2006/relationships/hyperlink" Target="https://podminky.urs.cz/item/CS_URS_2021_02/998225111" TargetMode="External" /><Relationship Id="rId26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223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71201231" TargetMode="External" /><Relationship Id="rId4" Type="http://schemas.openxmlformats.org/officeDocument/2006/relationships/hyperlink" Target="https://podminky.urs.cz/item/CS_URS_2021_02/181951112" TargetMode="External" /><Relationship Id="rId5" Type="http://schemas.openxmlformats.org/officeDocument/2006/relationships/hyperlink" Target="https://podminky.urs.cz/item/CS_URS_2021_02/564871116" TargetMode="External" /><Relationship Id="rId6" Type="http://schemas.openxmlformats.org/officeDocument/2006/relationships/hyperlink" Target="https://podminky.urs.cz/item/CS_URS_2021_02/998225111" TargetMode="External" /><Relationship Id="rId7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15331112" TargetMode="External" /><Relationship Id="rId2" Type="http://schemas.openxmlformats.org/officeDocument/2006/relationships/hyperlink" Target="https://podminky.urs.cz/item/CS_URS_2021_02/915351111" TargetMode="External" /><Relationship Id="rId3" Type="http://schemas.openxmlformats.org/officeDocument/2006/relationships/hyperlink" Target="https://podminky.urs.cz/item/CS_URS_2021_02/912211111" TargetMode="External" /><Relationship Id="rId4" Type="http://schemas.openxmlformats.org/officeDocument/2006/relationships/hyperlink" Target="https://podminky.urs.cz/item/CS_URS_2021_02/40445158" TargetMode="External" /><Relationship Id="rId5" Type="http://schemas.openxmlformats.org/officeDocument/2006/relationships/hyperlink" Target="https://podminky.urs.cz/item/CS_URS_2021_02/912211121" TargetMode="External" /><Relationship Id="rId6" Type="http://schemas.openxmlformats.org/officeDocument/2006/relationships/hyperlink" Target="https://podminky.urs.cz/item/CS_URS_2021_02/40445153" TargetMode="External" /><Relationship Id="rId7" Type="http://schemas.openxmlformats.org/officeDocument/2006/relationships/hyperlink" Target="https://podminky.urs.cz/item/CS_URS_2021_02/915211112" TargetMode="External" /><Relationship Id="rId8" Type="http://schemas.openxmlformats.org/officeDocument/2006/relationships/hyperlink" Target="https://podminky.urs.cz/item/CS_URS_2021_02/915221122" TargetMode="External" /><Relationship Id="rId9" Type="http://schemas.openxmlformats.org/officeDocument/2006/relationships/hyperlink" Target="https://podminky.urs.cz/item/CS_URS_2021_02/915611111" TargetMode="External" /><Relationship Id="rId10" Type="http://schemas.openxmlformats.org/officeDocument/2006/relationships/hyperlink" Target="https://podminky.urs.cz/item/CS_URS_2021_02/938908411" TargetMode="External" /><Relationship Id="rId11" Type="http://schemas.openxmlformats.org/officeDocument/2006/relationships/hyperlink" Target="https://podminky.urs.cz/item/CS_URS_2021_02/997013501" TargetMode="External" /><Relationship Id="rId12" Type="http://schemas.openxmlformats.org/officeDocument/2006/relationships/hyperlink" Target="https://podminky.urs.cz/item/CS_URS_2021_02/997013509" TargetMode="External" /><Relationship Id="rId13" Type="http://schemas.openxmlformats.org/officeDocument/2006/relationships/hyperlink" Target="https://podminky.urs.cz/item/CS_URS_2021_02/997013875" TargetMode="External" /><Relationship Id="rId14" Type="http://schemas.openxmlformats.org/officeDocument/2006/relationships/hyperlink" Target="https://podminky.urs.cz/item/CS_URS_2021_02/998225111" TargetMode="External" /><Relationship Id="rId15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13321111" TargetMode="External" /><Relationship Id="rId2" Type="http://schemas.openxmlformats.org/officeDocument/2006/relationships/hyperlink" Target="https://podminky.urs.cz/item/CS_URS_2021_02/913321211" TargetMode="External" /><Relationship Id="rId3" Type="http://schemas.openxmlformats.org/officeDocument/2006/relationships/hyperlink" Target="https://podminky.urs.cz/item/CS_URS_2021_02/913121111" TargetMode="External" /><Relationship Id="rId4" Type="http://schemas.openxmlformats.org/officeDocument/2006/relationships/hyperlink" Target="https://podminky.urs.cz/item/CS_URS_2021_02/913121112" TargetMode="External" /><Relationship Id="rId5" Type="http://schemas.openxmlformats.org/officeDocument/2006/relationships/hyperlink" Target="https://podminky.urs.cz/item/CS_URS_2021_02/913121211" TargetMode="External" /><Relationship Id="rId6" Type="http://schemas.openxmlformats.org/officeDocument/2006/relationships/hyperlink" Target="https://podminky.urs.cz/item/CS_URS_2021_02/913121212" TargetMode="External" /><Relationship Id="rId7" Type="http://schemas.openxmlformats.org/officeDocument/2006/relationships/hyperlink" Target="https://podminky.urs.cz/item/CS_URS_2021_02/913211113" TargetMode="External" /><Relationship Id="rId8" Type="http://schemas.openxmlformats.org/officeDocument/2006/relationships/hyperlink" Target="https://podminky.urs.cz/item/CS_URS_2021_02/913211213" TargetMode="External" /><Relationship Id="rId9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224" TargetMode="External" /><Relationship Id="rId2" Type="http://schemas.openxmlformats.org/officeDocument/2006/relationships/hyperlink" Target="https://podminky.urs.cz/item/CS_URS_2021_02/113154114" TargetMode="External" /><Relationship Id="rId3" Type="http://schemas.openxmlformats.org/officeDocument/2006/relationships/hyperlink" Target="https://podminky.urs.cz/item/CS_URS_2021_02/113154123" TargetMode="External" /><Relationship Id="rId4" Type="http://schemas.openxmlformats.org/officeDocument/2006/relationships/hyperlink" Target="https://podminky.urs.cz/item/CS_URS_2021_02/113154334" TargetMode="External" /><Relationship Id="rId5" Type="http://schemas.openxmlformats.org/officeDocument/2006/relationships/hyperlink" Target="https://podminky.urs.cz/item/CS_URS_2021_02/162751117" TargetMode="External" /><Relationship Id="rId6" Type="http://schemas.openxmlformats.org/officeDocument/2006/relationships/hyperlink" Target="https://podminky.urs.cz/item/CS_URS_2021_02/171201231" TargetMode="External" /><Relationship Id="rId7" Type="http://schemas.openxmlformats.org/officeDocument/2006/relationships/hyperlink" Target="https://podminky.urs.cz/item/CS_URS_2021_02/181951112" TargetMode="External" /><Relationship Id="rId8" Type="http://schemas.openxmlformats.org/officeDocument/2006/relationships/hyperlink" Target="https://podminky.urs.cz/item/CS_URS_2021_02/564861111" TargetMode="External" /><Relationship Id="rId9" Type="http://schemas.openxmlformats.org/officeDocument/2006/relationships/hyperlink" Target="https://podminky.urs.cz/item/CS_URS_2021_02/565141111" TargetMode="External" /><Relationship Id="rId10" Type="http://schemas.openxmlformats.org/officeDocument/2006/relationships/hyperlink" Target="https://podminky.urs.cz/item/CS_URS_2021_02/573231106" TargetMode="External" /><Relationship Id="rId11" Type="http://schemas.openxmlformats.org/officeDocument/2006/relationships/hyperlink" Target="https://podminky.urs.cz/item/CS_URS_2021_02/573231107" TargetMode="External" /><Relationship Id="rId12" Type="http://schemas.openxmlformats.org/officeDocument/2006/relationships/hyperlink" Target="https://podminky.urs.cz/item/CS_URS_2021_02/577166111" TargetMode="External" /><Relationship Id="rId13" Type="http://schemas.openxmlformats.org/officeDocument/2006/relationships/hyperlink" Target="https://podminky.urs.cz/item/CS_URS_2021_02/919121121" TargetMode="External" /><Relationship Id="rId14" Type="http://schemas.openxmlformats.org/officeDocument/2006/relationships/hyperlink" Target="https://podminky.urs.cz/item/CS_URS_2021_02/919731121" TargetMode="External" /><Relationship Id="rId15" Type="http://schemas.openxmlformats.org/officeDocument/2006/relationships/hyperlink" Target="https://podminky.urs.cz/item/CS_URS_2021_02/919735112" TargetMode="External" /><Relationship Id="rId16" Type="http://schemas.openxmlformats.org/officeDocument/2006/relationships/hyperlink" Target="https://podminky.urs.cz/item/CS_URS_2021_02/938909111" TargetMode="External" /><Relationship Id="rId17" Type="http://schemas.openxmlformats.org/officeDocument/2006/relationships/hyperlink" Target="https://podminky.urs.cz/item/CS_URS_2021_02/997013501" TargetMode="External" /><Relationship Id="rId18" Type="http://schemas.openxmlformats.org/officeDocument/2006/relationships/hyperlink" Target="https://podminky.urs.cz/item/CS_URS_2021_02/997013509" TargetMode="External" /><Relationship Id="rId19" Type="http://schemas.openxmlformats.org/officeDocument/2006/relationships/hyperlink" Target="https://podminky.urs.cz/item/CS_URS_2021_02/998225111" TargetMode="External" /><Relationship Id="rId20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54113" TargetMode="External" /><Relationship Id="rId2" Type="http://schemas.openxmlformats.org/officeDocument/2006/relationships/hyperlink" Target="https://podminky.urs.cz/item/CS_URS_2021_02/113154333" TargetMode="External" /><Relationship Id="rId3" Type="http://schemas.openxmlformats.org/officeDocument/2006/relationships/hyperlink" Target="https://podminky.urs.cz/item/CS_URS_2021_02/113154434" TargetMode="External" /><Relationship Id="rId4" Type="http://schemas.openxmlformats.org/officeDocument/2006/relationships/hyperlink" Target="https://podminky.urs.cz/item/CS_URS_2021_02/919735111" TargetMode="External" /><Relationship Id="rId5" Type="http://schemas.openxmlformats.org/officeDocument/2006/relationships/hyperlink" Target="https://podminky.urs.cz/item/CS_URS_2021_02/997013501" TargetMode="External" /><Relationship Id="rId6" Type="http://schemas.openxmlformats.org/officeDocument/2006/relationships/hyperlink" Target="https://podminky.urs.cz/item/CS_URS_2021_02/997013509" TargetMode="External" /><Relationship Id="rId7" Type="http://schemas.openxmlformats.org/officeDocument/2006/relationships/hyperlink" Target="https://podminky.urs.cz/item/CS_URS_2021_02/997013875" TargetMode="External" /><Relationship Id="rId8" Type="http://schemas.openxmlformats.org/officeDocument/2006/relationships/hyperlink" Target="https://podminky.urs.cz/item/CS_URS_2021_02/998225111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224" TargetMode="External" /><Relationship Id="rId2" Type="http://schemas.openxmlformats.org/officeDocument/2006/relationships/hyperlink" Target="https://podminky.urs.cz/item/CS_URS_2021_02/113107225" TargetMode="External" /><Relationship Id="rId3" Type="http://schemas.openxmlformats.org/officeDocument/2006/relationships/hyperlink" Target="https://podminky.urs.cz/item/CS_URS_2021_02/113107242" TargetMode="External" /><Relationship Id="rId4" Type="http://schemas.openxmlformats.org/officeDocument/2006/relationships/hyperlink" Target="https://podminky.urs.cz/item/CS_URS_2021_02/122251102" TargetMode="External" /><Relationship Id="rId5" Type="http://schemas.openxmlformats.org/officeDocument/2006/relationships/hyperlink" Target="https://podminky.urs.cz/item/CS_URS_2021_02/162751117" TargetMode="External" /><Relationship Id="rId6" Type="http://schemas.openxmlformats.org/officeDocument/2006/relationships/hyperlink" Target="https://podminky.urs.cz/item/CS_URS_2021_02/167151101" TargetMode="External" /><Relationship Id="rId7" Type="http://schemas.openxmlformats.org/officeDocument/2006/relationships/hyperlink" Target="https://podminky.urs.cz/item/CS_URS_2021_02/10364100" TargetMode="External" /><Relationship Id="rId8" Type="http://schemas.openxmlformats.org/officeDocument/2006/relationships/hyperlink" Target="https://podminky.urs.cz/item/CS_URS_2021_02/171201231" TargetMode="External" /><Relationship Id="rId9" Type="http://schemas.openxmlformats.org/officeDocument/2006/relationships/hyperlink" Target="https://podminky.urs.cz/item/CS_URS_2021_02/181951112" TargetMode="External" /><Relationship Id="rId10" Type="http://schemas.openxmlformats.org/officeDocument/2006/relationships/hyperlink" Target="https://podminky.urs.cz/item/CS_URS_2021_02/181411132" TargetMode="External" /><Relationship Id="rId11" Type="http://schemas.openxmlformats.org/officeDocument/2006/relationships/hyperlink" Target="https://podminky.urs.cz/item/CS_URS_2021_02/00572474" TargetMode="External" /><Relationship Id="rId12" Type="http://schemas.openxmlformats.org/officeDocument/2006/relationships/hyperlink" Target="https://podminky.urs.cz/item/CS_URS_2021_02/182151111" TargetMode="External" /><Relationship Id="rId13" Type="http://schemas.openxmlformats.org/officeDocument/2006/relationships/hyperlink" Target="https://podminky.urs.cz/item/CS_URS_2021_02/564851111" TargetMode="External" /><Relationship Id="rId14" Type="http://schemas.openxmlformats.org/officeDocument/2006/relationships/hyperlink" Target="https://podminky.urs.cz/item/CS_URS_2021_02/564871116" TargetMode="External" /><Relationship Id="rId15" Type="http://schemas.openxmlformats.org/officeDocument/2006/relationships/hyperlink" Target="https://podminky.urs.cz/item/CS_URS_2021_02/565141111" TargetMode="External" /><Relationship Id="rId16" Type="http://schemas.openxmlformats.org/officeDocument/2006/relationships/hyperlink" Target="https://podminky.urs.cz/item/CS_URS_2021_02/566301111" TargetMode="External" /><Relationship Id="rId17" Type="http://schemas.openxmlformats.org/officeDocument/2006/relationships/hyperlink" Target="https://podminky.urs.cz/item/CS_URS_2021_02/569931132" TargetMode="External" /><Relationship Id="rId18" Type="http://schemas.openxmlformats.org/officeDocument/2006/relationships/hyperlink" Target="https://podminky.urs.cz/item/CS_URS_2021_02/573231106" TargetMode="External" /><Relationship Id="rId19" Type="http://schemas.openxmlformats.org/officeDocument/2006/relationships/hyperlink" Target="https://podminky.urs.cz/item/CS_URS_2021_02/573231107" TargetMode="External" /><Relationship Id="rId20" Type="http://schemas.openxmlformats.org/officeDocument/2006/relationships/hyperlink" Target="https://podminky.urs.cz/item/CS_URS_2021_02/577144111" TargetMode="External" /><Relationship Id="rId21" Type="http://schemas.openxmlformats.org/officeDocument/2006/relationships/hyperlink" Target="https://podminky.urs.cz/item/CS_URS_2021_02/577166111" TargetMode="External" /><Relationship Id="rId22" Type="http://schemas.openxmlformats.org/officeDocument/2006/relationships/hyperlink" Target="https://podminky.urs.cz/item/CS_URS_2021_02/911331111" TargetMode="External" /><Relationship Id="rId23" Type="http://schemas.openxmlformats.org/officeDocument/2006/relationships/hyperlink" Target="https://podminky.urs.cz/item/CS_URS_2021_02/911331411" TargetMode="External" /><Relationship Id="rId24" Type="http://schemas.openxmlformats.org/officeDocument/2006/relationships/hyperlink" Target="https://podminky.urs.cz/item/CS_URS_2021_02/919121121" TargetMode="External" /><Relationship Id="rId25" Type="http://schemas.openxmlformats.org/officeDocument/2006/relationships/hyperlink" Target="https://podminky.urs.cz/item/CS_URS_2021_02/919731121" TargetMode="External" /><Relationship Id="rId26" Type="http://schemas.openxmlformats.org/officeDocument/2006/relationships/hyperlink" Target="https://podminky.urs.cz/item/CS_URS_2021_02/938909111" TargetMode="External" /><Relationship Id="rId27" Type="http://schemas.openxmlformats.org/officeDocument/2006/relationships/hyperlink" Target="https://podminky.urs.cz/item/CS_URS_2021_02/938909611" TargetMode="External" /><Relationship Id="rId28" Type="http://schemas.openxmlformats.org/officeDocument/2006/relationships/hyperlink" Target="https://podminky.urs.cz/item/CS_URS_2021_02/966005311" TargetMode="External" /><Relationship Id="rId29" Type="http://schemas.openxmlformats.org/officeDocument/2006/relationships/hyperlink" Target="https://podminky.urs.cz/item/CS_URS_2021_02/997013501" TargetMode="External" /><Relationship Id="rId30" Type="http://schemas.openxmlformats.org/officeDocument/2006/relationships/hyperlink" Target="https://podminky.urs.cz/item/CS_URS_2021_02/997013509" TargetMode="External" /><Relationship Id="rId31" Type="http://schemas.openxmlformats.org/officeDocument/2006/relationships/hyperlink" Target="https://podminky.urs.cz/item/CS_URS_2021_02/997013873" TargetMode="External" /><Relationship Id="rId32" Type="http://schemas.openxmlformats.org/officeDocument/2006/relationships/hyperlink" Target="https://podminky.urs.cz/item/CS_URS_2021_02/997013875" TargetMode="External" /><Relationship Id="rId33" Type="http://schemas.openxmlformats.org/officeDocument/2006/relationships/hyperlink" Target="https://podminky.urs.cz/item/CS_URS_2021_02/998225111" TargetMode="External" /><Relationship Id="rId3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2203" TargetMode="External" /><Relationship Id="rId2" Type="http://schemas.openxmlformats.org/officeDocument/2006/relationships/hyperlink" Target="https://podminky.urs.cz/item/CS_URS_2021_02/132251101" TargetMode="External" /><Relationship Id="rId3" Type="http://schemas.openxmlformats.org/officeDocument/2006/relationships/hyperlink" Target="https://podminky.urs.cz/item/CS_URS_2021_02/132251251" TargetMode="External" /><Relationship Id="rId4" Type="http://schemas.openxmlformats.org/officeDocument/2006/relationships/hyperlink" Target="https://podminky.urs.cz/item/CS_URS_2021_02/162751117" TargetMode="External" /><Relationship Id="rId5" Type="http://schemas.openxmlformats.org/officeDocument/2006/relationships/hyperlink" Target="https://podminky.urs.cz/item/CS_URS_2021_02/171201231" TargetMode="External" /><Relationship Id="rId6" Type="http://schemas.openxmlformats.org/officeDocument/2006/relationships/hyperlink" Target="https://podminky.urs.cz/item/CS_URS_2021_02/175151101" TargetMode="External" /><Relationship Id="rId7" Type="http://schemas.openxmlformats.org/officeDocument/2006/relationships/hyperlink" Target="https://podminky.urs.cz/item/CS_URS_2021_02/58344197" TargetMode="External" /><Relationship Id="rId8" Type="http://schemas.openxmlformats.org/officeDocument/2006/relationships/hyperlink" Target="https://podminky.urs.cz/item/CS_URS_2021_02/181351003" TargetMode="External" /><Relationship Id="rId9" Type="http://schemas.openxmlformats.org/officeDocument/2006/relationships/hyperlink" Target="https://podminky.urs.cz/item/CS_URS_2021_02/181411132" TargetMode="External" /><Relationship Id="rId10" Type="http://schemas.openxmlformats.org/officeDocument/2006/relationships/hyperlink" Target="https://podminky.urs.cz/item/CS_URS_2021_02/00572474" TargetMode="External" /><Relationship Id="rId11" Type="http://schemas.openxmlformats.org/officeDocument/2006/relationships/hyperlink" Target="https://podminky.urs.cz/item/CS_URS_2021_02/182151111" TargetMode="External" /><Relationship Id="rId12" Type="http://schemas.openxmlformats.org/officeDocument/2006/relationships/hyperlink" Target="https://podminky.urs.cz/item/CS_URS_2021_02/184802211" TargetMode="External" /><Relationship Id="rId13" Type="http://schemas.openxmlformats.org/officeDocument/2006/relationships/hyperlink" Target="https://podminky.urs.cz/item/CS_URS_2021_02/271572211" TargetMode="External" /><Relationship Id="rId14" Type="http://schemas.openxmlformats.org/officeDocument/2006/relationships/hyperlink" Target="https://podminky.urs.cz/item/CS_URS_2021_02/451561112" TargetMode="External" /><Relationship Id="rId15" Type="http://schemas.openxmlformats.org/officeDocument/2006/relationships/hyperlink" Target="https://podminky.urs.cz/item/CS_URS_2021_02/451571212" TargetMode="External" /><Relationship Id="rId16" Type="http://schemas.openxmlformats.org/officeDocument/2006/relationships/hyperlink" Target="https://podminky.urs.cz/item/CS_URS_2021_02/452312171" TargetMode="External" /><Relationship Id="rId17" Type="http://schemas.openxmlformats.org/officeDocument/2006/relationships/hyperlink" Target="https://podminky.urs.cz/item/CS_URS_2021_02/465513427" TargetMode="External" /><Relationship Id="rId18" Type="http://schemas.openxmlformats.org/officeDocument/2006/relationships/hyperlink" Target="https://podminky.urs.cz/item/CS_URS_2021_02/810441811" TargetMode="External" /><Relationship Id="rId19" Type="http://schemas.openxmlformats.org/officeDocument/2006/relationships/hyperlink" Target="https://podminky.urs.cz/item/CS_URS_2021_02/899623181" TargetMode="External" /><Relationship Id="rId20" Type="http://schemas.openxmlformats.org/officeDocument/2006/relationships/hyperlink" Target="https://podminky.urs.cz/item/CS_URS_2021_02/899643111" TargetMode="External" /><Relationship Id="rId21" Type="http://schemas.openxmlformats.org/officeDocument/2006/relationships/hyperlink" Target="https://podminky.urs.cz/item/CS_URS_2021_02/919441221" TargetMode="External" /><Relationship Id="rId22" Type="http://schemas.openxmlformats.org/officeDocument/2006/relationships/hyperlink" Target="https://podminky.urs.cz/item/CS_URS_2021_02/919551114" TargetMode="External" /><Relationship Id="rId23" Type="http://schemas.openxmlformats.org/officeDocument/2006/relationships/hyperlink" Target="https://podminky.urs.cz/item/CS_URS_2021_02/28614490" TargetMode="External" /><Relationship Id="rId24" Type="http://schemas.openxmlformats.org/officeDocument/2006/relationships/hyperlink" Target="https://podminky.urs.cz/item/CS_URS_2021_02/997013501" TargetMode="External" /><Relationship Id="rId25" Type="http://schemas.openxmlformats.org/officeDocument/2006/relationships/hyperlink" Target="https://podminky.urs.cz/item/CS_URS_2021_02/997013509" TargetMode="External" /><Relationship Id="rId26" Type="http://schemas.openxmlformats.org/officeDocument/2006/relationships/hyperlink" Target="https://podminky.urs.cz/item/CS_URS_2021_02/997013861" TargetMode="External" /><Relationship Id="rId27" Type="http://schemas.openxmlformats.org/officeDocument/2006/relationships/hyperlink" Target="https://podminky.urs.cz/item/CS_URS_2021_02/998225111" TargetMode="External" /><Relationship Id="rId2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2203" TargetMode="External" /><Relationship Id="rId2" Type="http://schemas.openxmlformats.org/officeDocument/2006/relationships/hyperlink" Target="https://podminky.urs.cz/item/CS_URS_2021_02/132251101" TargetMode="External" /><Relationship Id="rId3" Type="http://schemas.openxmlformats.org/officeDocument/2006/relationships/hyperlink" Target="https://podminky.urs.cz/item/CS_URS_2021_02/132251251" TargetMode="External" /><Relationship Id="rId4" Type="http://schemas.openxmlformats.org/officeDocument/2006/relationships/hyperlink" Target="https://podminky.urs.cz/item/CS_URS_2021_02/162751117" TargetMode="External" /><Relationship Id="rId5" Type="http://schemas.openxmlformats.org/officeDocument/2006/relationships/hyperlink" Target="https://podminky.urs.cz/item/CS_URS_2021_02/171201231" TargetMode="External" /><Relationship Id="rId6" Type="http://schemas.openxmlformats.org/officeDocument/2006/relationships/hyperlink" Target="https://podminky.urs.cz/item/CS_URS_2021_02/175151101" TargetMode="External" /><Relationship Id="rId7" Type="http://schemas.openxmlformats.org/officeDocument/2006/relationships/hyperlink" Target="https://podminky.urs.cz/item/CS_URS_2021_02/58344197" TargetMode="External" /><Relationship Id="rId8" Type="http://schemas.openxmlformats.org/officeDocument/2006/relationships/hyperlink" Target="https://podminky.urs.cz/item/CS_URS_2021_02/181351003" TargetMode="External" /><Relationship Id="rId9" Type="http://schemas.openxmlformats.org/officeDocument/2006/relationships/hyperlink" Target="https://podminky.urs.cz/item/CS_URS_2021_02/181411132" TargetMode="External" /><Relationship Id="rId10" Type="http://schemas.openxmlformats.org/officeDocument/2006/relationships/hyperlink" Target="https://podminky.urs.cz/item/CS_URS_2021_02/00572474" TargetMode="External" /><Relationship Id="rId11" Type="http://schemas.openxmlformats.org/officeDocument/2006/relationships/hyperlink" Target="https://podminky.urs.cz/item/CS_URS_2021_02/182151111" TargetMode="External" /><Relationship Id="rId12" Type="http://schemas.openxmlformats.org/officeDocument/2006/relationships/hyperlink" Target="https://podminky.urs.cz/item/CS_URS_2021_02/184802211" TargetMode="External" /><Relationship Id="rId13" Type="http://schemas.openxmlformats.org/officeDocument/2006/relationships/hyperlink" Target="https://podminky.urs.cz/item/CS_URS_2021_02/271572211" TargetMode="External" /><Relationship Id="rId14" Type="http://schemas.openxmlformats.org/officeDocument/2006/relationships/hyperlink" Target="https://podminky.urs.cz/item/CS_URS_2021_02/451561112" TargetMode="External" /><Relationship Id="rId15" Type="http://schemas.openxmlformats.org/officeDocument/2006/relationships/hyperlink" Target="https://podminky.urs.cz/item/CS_URS_2021_02/451571212" TargetMode="External" /><Relationship Id="rId16" Type="http://schemas.openxmlformats.org/officeDocument/2006/relationships/hyperlink" Target="https://podminky.urs.cz/item/CS_URS_2021_02/452312171" TargetMode="External" /><Relationship Id="rId17" Type="http://schemas.openxmlformats.org/officeDocument/2006/relationships/hyperlink" Target="https://podminky.urs.cz/item/CS_URS_2021_02/465513427" TargetMode="External" /><Relationship Id="rId18" Type="http://schemas.openxmlformats.org/officeDocument/2006/relationships/hyperlink" Target="https://podminky.urs.cz/item/CS_URS_2021_02/810441811" TargetMode="External" /><Relationship Id="rId19" Type="http://schemas.openxmlformats.org/officeDocument/2006/relationships/hyperlink" Target="https://podminky.urs.cz/item/CS_URS_2021_02/899623181" TargetMode="External" /><Relationship Id="rId20" Type="http://schemas.openxmlformats.org/officeDocument/2006/relationships/hyperlink" Target="https://podminky.urs.cz/item/CS_URS_2021_02/899643111" TargetMode="External" /><Relationship Id="rId21" Type="http://schemas.openxmlformats.org/officeDocument/2006/relationships/hyperlink" Target="https://podminky.urs.cz/item/CS_URS_2021_02/919441211" TargetMode="External" /><Relationship Id="rId22" Type="http://schemas.openxmlformats.org/officeDocument/2006/relationships/hyperlink" Target="https://podminky.urs.cz/item/CS_URS_2021_02/919551113" TargetMode="External" /><Relationship Id="rId23" Type="http://schemas.openxmlformats.org/officeDocument/2006/relationships/hyperlink" Target="https://podminky.urs.cz/item/CS_URS_2021_02/28617280" TargetMode="External" /><Relationship Id="rId24" Type="http://schemas.openxmlformats.org/officeDocument/2006/relationships/hyperlink" Target="https://podminky.urs.cz/item/CS_URS_2021_02/997013501" TargetMode="External" /><Relationship Id="rId25" Type="http://schemas.openxmlformats.org/officeDocument/2006/relationships/hyperlink" Target="https://podminky.urs.cz/item/CS_URS_2021_02/997013509" TargetMode="External" /><Relationship Id="rId26" Type="http://schemas.openxmlformats.org/officeDocument/2006/relationships/hyperlink" Target="https://podminky.urs.cz/item/CS_URS_2021_02/997013861" TargetMode="External" /><Relationship Id="rId27" Type="http://schemas.openxmlformats.org/officeDocument/2006/relationships/hyperlink" Target="https://podminky.urs.cz/item/CS_URS_2021_02/998225111" TargetMode="External" /><Relationship Id="rId2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2203" TargetMode="External" /><Relationship Id="rId2" Type="http://schemas.openxmlformats.org/officeDocument/2006/relationships/hyperlink" Target="https://podminky.urs.cz/item/CS_URS_2021_02/132251101" TargetMode="External" /><Relationship Id="rId3" Type="http://schemas.openxmlformats.org/officeDocument/2006/relationships/hyperlink" Target="https://podminky.urs.cz/item/CS_URS_2021_02/132251251" TargetMode="External" /><Relationship Id="rId4" Type="http://schemas.openxmlformats.org/officeDocument/2006/relationships/hyperlink" Target="https://podminky.urs.cz/item/CS_URS_2021_02/162751117" TargetMode="External" /><Relationship Id="rId5" Type="http://schemas.openxmlformats.org/officeDocument/2006/relationships/hyperlink" Target="https://podminky.urs.cz/item/CS_URS_2021_02/171201231" TargetMode="External" /><Relationship Id="rId6" Type="http://schemas.openxmlformats.org/officeDocument/2006/relationships/hyperlink" Target="https://podminky.urs.cz/item/CS_URS_2021_02/175151101" TargetMode="External" /><Relationship Id="rId7" Type="http://schemas.openxmlformats.org/officeDocument/2006/relationships/hyperlink" Target="https://podminky.urs.cz/item/CS_URS_2021_02/58344197" TargetMode="External" /><Relationship Id="rId8" Type="http://schemas.openxmlformats.org/officeDocument/2006/relationships/hyperlink" Target="https://podminky.urs.cz/item/CS_URS_2021_02/181351003" TargetMode="External" /><Relationship Id="rId9" Type="http://schemas.openxmlformats.org/officeDocument/2006/relationships/hyperlink" Target="https://podminky.urs.cz/item/CS_URS_2021_02/181411132" TargetMode="External" /><Relationship Id="rId10" Type="http://schemas.openxmlformats.org/officeDocument/2006/relationships/hyperlink" Target="https://podminky.urs.cz/item/CS_URS_2021_02/00572474" TargetMode="External" /><Relationship Id="rId11" Type="http://schemas.openxmlformats.org/officeDocument/2006/relationships/hyperlink" Target="https://podminky.urs.cz/item/CS_URS_2021_02/182151111" TargetMode="External" /><Relationship Id="rId12" Type="http://schemas.openxmlformats.org/officeDocument/2006/relationships/hyperlink" Target="https://podminky.urs.cz/item/CS_URS_2021_02/184802211" TargetMode="External" /><Relationship Id="rId13" Type="http://schemas.openxmlformats.org/officeDocument/2006/relationships/hyperlink" Target="https://podminky.urs.cz/item/CS_URS_2021_02/271572211" TargetMode="External" /><Relationship Id="rId14" Type="http://schemas.openxmlformats.org/officeDocument/2006/relationships/hyperlink" Target="https://podminky.urs.cz/item/CS_URS_2021_02/451561112" TargetMode="External" /><Relationship Id="rId15" Type="http://schemas.openxmlformats.org/officeDocument/2006/relationships/hyperlink" Target="https://podminky.urs.cz/item/CS_URS_2021_02/451571212" TargetMode="External" /><Relationship Id="rId16" Type="http://schemas.openxmlformats.org/officeDocument/2006/relationships/hyperlink" Target="https://podminky.urs.cz/item/CS_URS_2021_02/452312171" TargetMode="External" /><Relationship Id="rId17" Type="http://schemas.openxmlformats.org/officeDocument/2006/relationships/hyperlink" Target="https://podminky.urs.cz/item/CS_URS_2021_02/465513427" TargetMode="External" /><Relationship Id="rId18" Type="http://schemas.openxmlformats.org/officeDocument/2006/relationships/hyperlink" Target="https://podminky.urs.cz/item/CS_URS_2021_02/810441811" TargetMode="External" /><Relationship Id="rId19" Type="http://schemas.openxmlformats.org/officeDocument/2006/relationships/hyperlink" Target="https://podminky.urs.cz/item/CS_URS_2021_02/899623181" TargetMode="External" /><Relationship Id="rId20" Type="http://schemas.openxmlformats.org/officeDocument/2006/relationships/hyperlink" Target="https://podminky.urs.cz/item/CS_URS_2021_02/899643111" TargetMode="External" /><Relationship Id="rId21" Type="http://schemas.openxmlformats.org/officeDocument/2006/relationships/hyperlink" Target="https://podminky.urs.cz/item/CS_URS_2021_02/919441211" TargetMode="External" /><Relationship Id="rId22" Type="http://schemas.openxmlformats.org/officeDocument/2006/relationships/hyperlink" Target="https://podminky.urs.cz/item/CS_URS_2021_02/919551113" TargetMode="External" /><Relationship Id="rId23" Type="http://schemas.openxmlformats.org/officeDocument/2006/relationships/hyperlink" Target="https://podminky.urs.cz/item/CS_URS_2021_02/28617280" TargetMode="External" /><Relationship Id="rId24" Type="http://schemas.openxmlformats.org/officeDocument/2006/relationships/hyperlink" Target="https://podminky.urs.cz/item/CS_URS_2021_02/997013501" TargetMode="External" /><Relationship Id="rId25" Type="http://schemas.openxmlformats.org/officeDocument/2006/relationships/hyperlink" Target="https://podminky.urs.cz/item/CS_URS_2021_02/997013509" TargetMode="External" /><Relationship Id="rId26" Type="http://schemas.openxmlformats.org/officeDocument/2006/relationships/hyperlink" Target="https://podminky.urs.cz/item/CS_URS_2021_02/997013861" TargetMode="External" /><Relationship Id="rId27" Type="http://schemas.openxmlformats.org/officeDocument/2006/relationships/hyperlink" Target="https://podminky.urs.cz/item/CS_URS_2021_02/998225111" TargetMode="External" /><Relationship Id="rId2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2203" TargetMode="External" /><Relationship Id="rId2" Type="http://schemas.openxmlformats.org/officeDocument/2006/relationships/hyperlink" Target="https://podminky.urs.cz/item/CS_URS_2021_02/132251101" TargetMode="External" /><Relationship Id="rId3" Type="http://schemas.openxmlformats.org/officeDocument/2006/relationships/hyperlink" Target="https://podminky.urs.cz/item/CS_URS_2021_02/132251251" TargetMode="External" /><Relationship Id="rId4" Type="http://schemas.openxmlformats.org/officeDocument/2006/relationships/hyperlink" Target="https://podminky.urs.cz/item/CS_URS_2021_02/162751117" TargetMode="External" /><Relationship Id="rId5" Type="http://schemas.openxmlformats.org/officeDocument/2006/relationships/hyperlink" Target="https://podminky.urs.cz/item/CS_URS_2021_02/171201231" TargetMode="External" /><Relationship Id="rId6" Type="http://schemas.openxmlformats.org/officeDocument/2006/relationships/hyperlink" Target="https://podminky.urs.cz/item/CS_URS_2021_02/175151101" TargetMode="External" /><Relationship Id="rId7" Type="http://schemas.openxmlformats.org/officeDocument/2006/relationships/hyperlink" Target="https://podminky.urs.cz/item/CS_URS_2021_02/58344197" TargetMode="External" /><Relationship Id="rId8" Type="http://schemas.openxmlformats.org/officeDocument/2006/relationships/hyperlink" Target="https://podminky.urs.cz/item/CS_URS_2021_02/181351003" TargetMode="External" /><Relationship Id="rId9" Type="http://schemas.openxmlformats.org/officeDocument/2006/relationships/hyperlink" Target="https://podminky.urs.cz/item/CS_URS_2021_02/181411132" TargetMode="External" /><Relationship Id="rId10" Type="http://schemas.openxmlformats.org/officeDocument/2006/relationships/hyperlink" Target="https://podminky.urs.cz/item/CS_URS_2021_02/00572474" TargetMode="External" /><Relationship Id="rId11" Type="http://schemas.openxmlformats.org/officeDocument/2006/relationships/hyperlink" Target="https://podminky.urs.cz/item/CS_URS_2021_02/182151111" TargetMode="External" /><Relationship Id="rId12" Type="http://schemas.openxmlformats.org/officeDocument/2006/relationships/hyperlink" Target="https://podminky.urs.cz/item/CS_URS_2021_02/184802211" TargetMode="External" /><Relationship Id="rId13" Type="http://schemas.openxmlformats.org/officeDocument/2006/relationships/hyperlink" Target="https://podminky.urs.cz/item/CS_URS_2021_02/271572211" TargetMode="External" /><Relationship Id="rId14" Type="http://schemas.openxmlformats.org/officeDocument/2006/relationships/hyperlink" Target="https://podminky.urs.cz/item/CS_URS_2021_02/451561112" TargetMode="External" /><Relationship Id="rId15" Type="http://schemas.openxmlformats.org/officeDocument/2006/relationships/hyperlink" Target="https://podminky.urs.cz/item/CS_URS_2021_02/451571212" TargetMode="External" /><Relationship Id="rId16" Type="http://schemas.openxmlformats.org/officeDocument/2006/relationships/hyperlink" Target="https://podminky.urs.cz/item/CS_URS_2021_02/452312171" TargetMode="External" /><Relationship Id="rId17" Type="http://schemas.openxmlformats.org/officeDocument/2006/relationships/hyperlink" Target="https://podminky.urs.cz/item/CS_URS_2021_02/465513427" TargetMode="External" /><Relationship Id="rId18" Type="http://schemas.openxmlformats.org/officeDocument/2006/relationships/hyperlink" Target="https://podminky.urs.cz/item/CS_URS_2021_02/810441811" TargetMode="External" /><Relationship Id="rId19" Type="http://schemas.openxmlformats.org/officeDocument/2006/relationships/hyperlink" Target="https://podminky.urs.cz/item/CS_URS_2021_02/899623181" TargetMode="External" /><Relationship Id="rId20" Type="http://schemas.openxmlformats.org/officeDocument/2006/relationships/hyperlink" Target="https://podminky.urs.cz/item/CS_URS_2021_02/899643111" TargetMode="External" /><Relationship Id="rId21" Type="http://schemas.openxmlformats.org/officeDocument/2006/relationships/hyperlink" Target="https://podminky.urs.cz/item/CS_URS_2021_02/919441221" TargetMode="External" /><Relationship Id="rId22" Type="http://schemas.openxmlformats.org/officeDocument/2006/relationships/hyperlink" Target="https://podminky.urs.cz/item/CS_URS_2021_02/919551114" TargetMode="External" /><Relationship Id="rId23" Type="http://schemas.openxmlformats.org/officeDocument/2006/relationships/hyperlink" Target="https://podminky.urs.cz/item/CS_URS_2021_02/28614490" TargetMode="External" /><Relationship Id="rId24" Type="http://schemas.openxmlformats.org/officeDocument/2006/relationships/hyperlink" Target="https://podminky.urs.cz/item/CS_URS_2021_02/997013501" TargetMode="External" /><Relationship Id="rId25" Type="http://schemas.openxmlformats.org/officeDocument/2006/relationships/hyperlink" Target="https://podminky.urs.cz/item/CS_URS_2021_02/997013509" TargetMode="External" /><Relationship Id="rId26" Type="http://schemas.openxmlformats.org/officeDocument/2006/relationships/hyperlink" Target="https://podminky.urs.cz/item/CS_URS_2021_02/997013861" TargetMode="External" /><Relationship Id="rId27" Type="http://schemas.openxmlformats.org/officeDocument/2006/relationships/hyperlink" Target="https://podminky.urs.cz/item/CS_URS_2021_02/998225111" TargetMode="External" /><Relationship Id="rId28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2203" TargetMode="External" /><Relationship Id="rId2" Type="http://schemas.openxmlformats.org/officeDocument/2006/relationships/hyperlink" Target="https://podminky.urs.cz/item/CS_URS_2021_02/132251101" TargetMode="External" /><Relationship Id="rId3" Type="http://schemas.openxmlformats.org/officeDocument/2006/relationships/hyperlink" Target="https://podminky.urs.cz/item/CS_URS_2021_02/132251251" TargetMode="External" /><Relationship Id="rId4" Type="http://schemas.openxmlformats.org/officeDocument/2006/relationships/hyperlink" Target="https://podminky.urs.cz/item/CS_URS_2021_02/162751117" TargetMode="External" /><Relationship Id="rId5" Type="http://schemas.openxmlformats.org/officeDocument/2006/relationships/hyperlink" Target="https://podminky.urs.cz/item/CS_URS_2021_02/171201231" TargetMode="External" /><Relationship Id="rId6" Type="http://schemas.openxmlformats.org/officeDocument/2006/relationships/hyperlink" Target="https://podminky.urs.cz/item/CS_URS_2021_02/175151101" TargetMode="External" /><Relationship Id="rId7" Type="http://schemas.openxmlformats.org/officeDocument/2006/relationships/hyperlink" Target="https://podminky.urs.cz/item/CS_URS_2021_02/58344197" TargetMode="External" /><Relationship Id="rId8" Type="http://schemas.openxmlformats.org/officeDocument/2006/relationships/hyperlink" Target="https://podminky.urs.cz/item/CS_URS_2021_02/181351003" TargetMode="External" /><Relationship Id="rId9" Type="http://schemas.openxmlformats.org/officeDocument/2006/relationships/hyperlink" Target="https://podminky.urs.cz/item/CS_URS_2021_02/181411132" TargetMode="External" /><Relationship Id="rId10" Type="http://schemas.openxmlformats.org/officeDocument/2006/relationships/hyperlink" Target="https://podminky.urs.cz/item/CS_URS_2021_02/00572474" TargetMode="External" /><Relationship Id="rId11" Type="http://schemas.openxmlformats.org/officeDocument/2006/relationships/hyperlink" Target="https://podminky.urs.cz/item/CS_URS_2021_02/182151111" TargetMode="External" /><Relationship Id="rId12" Type="http://schemas.openxmlformats.org/officeDocument/2006/relationships/hyperlink" Target="https://podminky.urs.cz/item/CS_URS_2021_02/184802211" TargetMode="External" /><Relationship Id="rId13" Type="http://schemas.openxmlformats.org/officeDocument/2006/relationships/hyperlink" Target="https://podminky.urs.cz/item/CS_URS_2021_02/271572211" TargetMode="External" /><Relationship Id="rId14" Type="http://schemas.openxmlformats.org/officeDocument/2006/relationships/hyperlink" Target="https://podminky.urs.cz/item/CS_URS_2021_02/451561112" TargetMode="External" /><Relationship Id="rId15" Type="http://schemas.openxmlformats.org/officeDocument/2006/relationships/hyperlink" Target="https://podminky.urs.cz/item/CS_URS_2021_02/451571212" TargetMode="External" /><Relationship Id="rId16" Type="http://schemas.openxmlformats.org/officeDocument/2006/relationships/hyperlink" Target="https://podminky.urs.cz/item/CS_URS_2021_02/452312171" TargetMode="External" /><Relationship Id="rId17" Type="http://schemas.openxmlformats.org/officeDocument/2006/relationships/hyperlink" Target="https://podminky.urs.cz/item/CS_URS_2021_02/465513427" TargetMode="External" /><Relationship Id="rId18" Type="http://schemas.openxmlformats.org/officeDocument/2006/relationships/hyperlink" Target="https://podminky.urs.cz/item/CS_URS_2021_02/810441811" TargetMode="External" /><Relationship Id="rId19" Type="http://schemas.openxmlformats.org/officeDocument/2006/relationships/hyperlink" Target="https://podminky.urs.cz/item/CS_URS_2021_02/899623181" TargetMode="External" /><Relationship Id="rId20" Type="http://schemas.openxmlformats.org/officeDocument/2006/relationships/hyperlink" Target="https://podminky.urs.cz/item/CS_URS_2021_02/899643111" TargetMode="External" /><Relationship Id="rId21" Type="http://schemas.openxmlformats.org/officeDocument/2006/relationships/hyperlink" Target="https://podminky.urs.cz/item/CS_URS_2021_02/919441211" TargetMode="External" /><Relationship Id="rId22" Type="http://schemas.openxmlformats.org/officeDocument/2006/relationships/hyperlink" Target="https://podminky.urs.cz/item/CS_URS_2021_02/919551113" TargetMode="External" /><Relationship Id="rId23" Type="http://schemas.openxmlformats.org/officeDocument/2006/relationships/hyperlink" Target="https://podminky.urs.cz/item/CS_URS_2021_02/28617280" TargetMode="External" /><Relationship Id="rId24" Type="http://schemas.openxmlformats.org/officeDocument/2006/relationships/hyperlink" Target="https://podminky.urs.cz/item/CS_URS_2021_02/997013501" TargetMode="External" /><Relationship Id="rId25" Type="http://schemas.openxmlformats.org/officeDocument/2006/relationships/hyperlink" Target="https://podminky.urs.cz/item/CS_URS_2021_02/997013509" TargetMode="External" /><Relationship Id="rId26" Type="http://schemas.openxmlformats.org/officeDocument/2006/relationships/hyperlink" Target="https://podminky.urs.cz/item/CS_URS_2021_02/997013861" TargetMode="External" /><Relationship Id="rId27" Type="http://schemas.openxmlformats.org/officeDocument/2006/relationships/hyperlink" Target="https://podminky.urs.cz/item/CS_URS_2021_02/998225111" TargetMode="External" /><Relationship Id="rId28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2203" TargetMode="External" /><Relationship Id="rId2" Type="http://schemas.openxmlformats.org/officeDocument/2006/relationships/hyperlink" Target="https://podminky.urs.cz/item/CS_URS_2021_02/132251101" TargetMode="External" /><Relationship Id="rId3" Type="http://schemas.openxmlformats.org/officeDocument/2006/relationships/hyperlink" Target="https://podminky.urs.cz/item/CS_URS_2021_02/132251251" TargetMode="External" /><Relationship Id="rId4" Type="http://schemas.openxmlformats.org/officeDocument/2006/relationships/hyperlink" Target="https://podminky.urs.cz/item/CS_URS_2021_02/132254201" TargetMode="External" /><Relationship Id="rId5" Type="http://schemas.openxmlformats.org/officeDocument/2006/relationships/hyperlink" Target="https://podminky.urs.cz/item/CS_URS_2021_02/151101102" TargetMode="External" /><Relationship Id="rId6" Type="http://schemas.openxmlformats.org/officeDocument/2006/relationships/hyperlink" Target="https://podminky.urs.cz/item/CS_URS_2021_02/151101112" TargetMode="External" /><Relationship Id="rId7" Type="http://schemas.openxmlformats.org/officeDocument/2006/relationships/hyperlink" Target="https://podminky.urs.cz/item/CS_URS_2021_02/162751117" TargetMode="External" /><Relationship Id="rId8" Type="http://schemas.openxmlformats.org/officeDocument/2006/relationships/hyperlink" Target="https://podminky.urs.cz/item/CS_URS_2021_02/171201231" TargetMode="External" /><Relationship Id="rId9" Type="http://schemas.openxmlformats.org/officeDocument/2006/relationships/hyperlink" Target="https://podminky.urs.cz/item/CS_URS_2021_02/175151101" TargetMode="External" /><Relationship Id="rId10" Type="http://schemas.openxmlformats.org/officeDocument/2006/relationships/hyperlink" Target="https://podminky.urs.cz/item/CS_URS_2021_02/58344197" TargetMode="External" /><Relationship Id="rId11" Type="http://schemas.openxmlformats.org/officeDocument/2006/relationships/hyperlink" Target="https://podminky.urs.cz/item/CS_URS_2021_02/181351003" TargetMode="External" /><Relationship Id="rId12" Type="http://schemas.openxmlformats.org/officeDocument/2006/relationships/hyperlink" Target="https://podminky.urs.cz/item/CS_URS_2021_02/181411132" TargetMode="External" /><Relationship Id="rId13" Type="http://schemas.openxmlformats.org/officeDocument/2006/relationships/hyperlink" Target="https://podminky.urs.cz/item/CS_URS_2021_02/00572474" TargetMode="External" /><Relationship Id="rId14" Type="http://schemas.openxmlformats.org/officeDocument/2006/relationships/hyperlink" Target="https://podminky.urs.cz/item/CS_URS_2021_02/182151111" TargetMode="External" /><Relationship Id="rId15" Type="http://schemas.openxmlformats.org/officeDocument/2006/relationships/hyperlink" Target="https://podminky.urs.cz/item/CS_URS_2021_02/184802211" TargetMode="External" /><Relationship Id="rId16" Type="http://schemas.openxmlformats.org/officeDocument/2006/relationships/hyperlink" Target="https://podminky.urs.cz/item/CS_URS_2021_02/271532213" TargetMode="External" /><Relationship Id="rId17" Type="http://schemas.openxmlformats.org/officeDocument/2006/relationships/hyperlink" Target="https://podminky.urs.cz/item/CS_URS_2021_02/271572211" TargetMode="External" /><Relationship Id="rId18" Type="http://schemas.openxmlformats.org/officeDocument/2006/relationships/hyperlink" Target="https://podminky.urs.cz/item/CS_URS_2021_02/273313511" TargetMode="External" /><Relationship Id="rId19" Type="http://schemas.openxmlformats.org/officeDocument/2006/relationships/hyperlink" Target="https://podminky.urs.cz/item/CS_URS_2021_02/273362021" TargetMode="External" /><Relationship Id="rId20" Type="http://schemas.openxmlformats.org/officeDocument/2006/relationships/hyperlink" Target="https://podminky.urs.cz/item/CS_URS_2021_02/451561112" TargetMode="External" /><Relationship Id="rId21" Type="http://schemas.openxmlformats.org/officeDocument/2006/relationships/hyperlink" Target="https://podminky.urs.cz/item/CS_URS_2021_02/451571212" TargetMode="External" /><Relationship Id="rId22" Type="http://schemas.openxmlformats.org/officeDocument/2006/relationships/hyperlink" Target="https://podminky.urs.cz/item/CS_URS_2021_02/452312171" TargetMode="External" /><Relationship Id="rId23" Type="http://schemas.openxmlformats.org/officeDocument/2006/relationships/hyperlink" Target="https://podminky.urs.cz/item/CS_URS_2021_02/465513427" TargetMode="External" /><Relationship Id="rId24" Type="http://schemas.openxmlformats.org/officeDocument/2006/relationships/hyperlink" Target="https://podminky.urs.cz/item/CS_URS_2021_02/810441811" TargetMode="External" /><Relationship Id="rId25" Type="http://schemas.openxmlformats.org/officeDocument/2006/relationships/hyperlink" Target="https://podminky.urs.cz/item/CS_URS_2021_02/899623181" TargetMode="External" /><Relationship Id="rId26" Type="http://schemas.openxmlformats.org/officeDocument/2006/relationships/hyperlink" Target="https://podminky.urs.cz/item/CS_URS_2021_02/899643111" TargetMode="External" /><Relationship Id="rId27" Type="http://schemas.openxmlformats.org/officeDocument/2006/relationships/hyperlink" Target="https://podminky.urs.cz/item/CS_URS_2021_02/919413121" TargetMode="External" /><Relationship Id="rId28" Type="http://schemas.openxmlformats.org/officeDocument/2006/relationships/hyperlink" Target="https://podminky.urs.cz/item/CS_URS_2021_02/938902441" TargetMode="External" /><Relationship Id="rId29" Type="http://schemas.openxmlformats.org/officeDocument/2006/relationships/hyperlink" Target="https://podminky.urs.cz/item/CS_URS_2021_02/938902442" TargetMode="External" /><Relationship Id="rId30" Type="http://schemas.openxmlformats.org/officeDocument/2006/relationships/hyperlink" Target="https://podminky.urs.cz/item/CS_URS_2021_02/938902499" TargetMode="External" /><Relationship Id="rId31" Type="http://schemas.openxmlformats.org/officeDocument/2006/relationships/hyperlink" Target="https://podminky.urs.cz/item/CS_URS_2021_02/919441211" TargetMode="External" /><Relationship Id="rId32" Type="http://schemas.openxmlformats.org/officeDocument/2006/relationships/hyperlink" Target="https://podminky.urs.cz/item/CS_URS_2021_02/919441221" TargetMode="External" /><Relationship Id="rId33" Type="http://schemas.openxmlformats.org/officeDocument/2006/relationships/hyperlink" Target="https://podminky.urs.cz/item/CS_URS_2021_02/919521130" TargetMode="External" /><Relationship Id="rId34" Type="http://schemas.openxmlformats.org/officeDocument/2006/relationships/hyperlink" Target="https://podminky.urs.cz/item/CS_URS_2021_02/59222024" TargetMode="External" /><Relationship Id="rId35" Type="http://schemas.openxmlformats.org/officeDocument/2006/relationships/hyperlink" Target="https://podminky.urs.cz/item/CS_URS_2021_02/919521140" TargetMode="External" /><Relationship Id="rId36" Type="http://schemas.openxmlformats.org/officeDocument/2006/relationships/hyperlink" Target="https://podminky.urs.cz/item/CS_URS_2021_02/59222001" TargetMode="External" /><Relationship Id="rId37" Type="http://schemas.openxmlformats.org/officeDocument/2006/relationships/hyperlink" Target="https://podminky.urs.cz/item/CS_URS_2021_02/997013501" TargetMode="External" /><Relationship Id="rId38" Type="http://schemas.openxmlformats.org/officeDocument/2006/relationships/hyperlink" Target="https://podminky.urs.cz/item/CS_URS_2021_02/997013509" TargetMode="External" /><Relationship Id="rId39" Type="http://schemas.openxmlformats.org/officeDocument/2006/relationships/hyperlink" Target="https://podminky.urs.cz/item/CS_URS_2021_02/997013861" TargetMode="External" /><Relationship Id="rId40" Type="http://schemas.openxmlformats.org/officeDocument/2006/relationships/hyperlink" Target="https://podminky.urs.cz/item/CS_URS_2021_02/997013873" TargetMode="External" /><Relationship Id="rId41" Type="http://schemas.openxmlformats.org/officeDocument/2006/relationships/hyperlink" Target="https://podminky.urs.cz/item/CS_URS_2021_02/998225111" TargetMode="External" /><Relationship Id="rId4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31" t="s">
        <v>14</v>
      </c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22"/>
      <c r="AQ5" s="22"/>
      <c r="AR5" s="20"/>
      <c r="BE5" s="328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33" t="s">
        <v>17</v>
      </c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22"/>
      <c r="AQ6" s="22"/>
      <c r="AR6" s="20"/>
      <c r="BE6" s="329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29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29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29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29"/>
      <c r="BS10" s="17" t="s">
        <v>6</v>
      </c>
    </row>
    <row r="11" spans="2:71" s="1" customFormat="1" ht="18.4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29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29"/>
      <c r="BS12" s="17" t="s">
        <v>6</v>
      </c>
    </row>
    <row r="13" spans="2:71" s="1" customFormat="1" ht="1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32</v>
      </c>
      <c r="AO13" s="22"/>
      <c r="AP13" s="22"/>
      <c r="AQ13" s="22"/>
      <c r="AR13" s="20"/>
      <c r="BE13" s="329"/>
      <c r="BS13" s="17" t="s">
        <v>6</v>
      </c>
    </row>
    <row r="14" spans="2:71" ht="12.75">
      <c r="B14" s="21"/>
      <c r="C14" s="22"/>
      <c r="D14" s="22"/>
      <c r="E14" s="334" t="s">
        <v>32</v>
      </c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29" t="s">
        <v>29</v>
      </c>
      <c r="AL14" s="22"/>
      <c r="AM14" s="22"/>
      <c r="AN14" s="31" t="s">
        <v>32</v>
      </c>
      <c r="AO14" s="22"/>
      <c r="AP14" s="22"/>
      <c r="AQ14" s="22"/>
      <c r="AR14" s="20"/>
      <c r="BE14" s="329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29"/>
      <c r="BS15" s="17" t="s">
        <v>4</v>
      </c>
    </row>
    <row r="16" spans="2:71" s="1" customFormat="1" ht="1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29"/>
      <c r="BS16" s="17" t="s">
        <v>4</v>
      </c>
    </row>
    <row r="17" spans="2:71" s="1" customFormat="1" ht="18.4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29"/>
      <c r="BS17" s="17" t="s">
        <v>37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29"/>
      <c r="BS18" s="17" t="s">
        <v>6</v>
      </c>
    </row>
    <row r="19" spans="2:71" s="1" customFormat="1" ht="12" customHeight="1">
      <c r="B19" s="21"/>
      <c r="C19" s="22"/>
      <c r="D19" s="29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39</v>
      </c>
      <c r="AO19" s="22"/>
      <c r="AP19" s="22"/>
      <c r="AQ19" s="22"/>
      <c r="AR19" s="20"/>
      <c r="BE19" s="329"/>
      <c r="BS19" s="17" t="s">
        <v>6</v>
      </c>
    </row>
    <row r="20" spans="2:71" s="1" customFormat="1" ht="18.4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29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29"/>
    </row>
    <row r="22" spans="2:57" s="1" customFormat="1" ht="12" customHeight="1">
      <c r="B22" s="21"/>
      <c r="C22" s="22"/>
      <c r="D22" s="29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29"/>
    </row>
    <row r="23" spans="2:57" s="1" customFormat="1" ht="47.25" customHeight="1">
      <c r="B23" s="21"/>
      <c r="C23" s="22"/>
      <c r="D23" s="22"/>
      <c r="E23" s="336" t="s">
        <v>42</v>
      </c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22"/>
      <c r="AP23" s="22"/>
      <c r="AQ23" s="22"/>
      <c r="AR23" s="20"/>
      <c r="BE23" s="329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29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29"/>
    </row>
    <row r="26" spans="1:57" s="2" customFormat="1" ht="25.9" customHeight="1">
      <c r="A26" s="34"/>
      <c r="B26" s="35"/>
      <c r="C26" s="36"/>
      <c r="D26" s="37" t="s">
        <v>43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37">
        <f>ROUND(AG54,2)</f>
        <v>0</v>
      </c>
      <c r="AL26" s="338"/>
      <c r="AM26" s="338"/>
      <c r="AN26" s="338"/>
      <c r="AO26" s="338"/>
      <c r="AP26" s="36"/>
      <c r="AQ26" s="36"/>
      <c r="AR26" s="39"/>
      <c r="BE26" s="329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29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39" t="s">
        <v>44</v>
      </c>
      <c r="M28" s="339"/>
      <c r="N28" s="339"/>
      <c r="O28" s="339"/>
      <c r="P28" s="339"/>
      <c r="Q28" s="36"/>
      <c r="R28" s="36"/>
      <c r="S28" s="36"/>
      <c r="T28" s="36"/>
      <c r="U28" s="36"/>
      <c r="V28" s="36"/>
      <c r="W28" s="339" t="s">
        <v>45</v>
      </c>
      <c r="X28" s="339"/>
      <c r="Y28" s="339"/>
      <c r="Z28" s="339"/>
      <c r="AA28" s="339"/>
      <c r="AB28" s="339"/>
      <c r="AC28" s="339"/>
      <c r="AD28" s="339"/>
      <c r="AE28" s="339"/>
      <c r="AF28" s="36"/>
      <c r="AG28" s="36"/>
      <c r="AH28" s="36"/>
      <c r="AI28" s="36"/>
      <c r="AJ28" s="36"/>
      <c r="AK28" s="339" t="s">
        <v>46</v>
      </c>
      <c r="AL28" s="339"/>
      <c r="AM28" s="339"/>
      <c r="AN28" s="339"/>
      <c r="AO28" s="339"/>
      <c r="AP28" s="36"/>
      <c r="AQ28" s="36"/>
      <c r="AR28" s="39"/>
      <c r="BE28" s="329"/>
    </row>
    <row r="29" spans="2:57" s="3" customFormat="1" ht="14.45" customHeight="1">
      <c r="B29" s="40"/>
      <c r="C29" s="41"/>
      <c r="D29" s="29" t="s">
        <v>47</v>
      </c>
      <c r="E29" s="41"/>
      <c r="F29" s="29" t="s">
        <v>48</v>
      </c>
      <c r="G29" s="41"/>
      <c r="H29" s="41"/>
      <c r="I29" s="41"/>
      <c r="J29" s="41"/>
      <c r="K29" s="41"/>
      <c r="L29" s="342">
        <v>0.21</v>
      </c>
      <c r="M29" s="341"/>
      <c r="N29" s="341"/>
      <c r="O29" s="341"/>
      <c r="P29" s="341"/>
      <c r="Q29" s="41"/>
      <c r="R29" s="41"/>
      <c r="S29" s="41"/>
      <c r="T29" s="41"/>
      <c r="U29" s="41"/>
      <c r="V29" s="41"/>
      <c r="W29" s="340">
        <f>ROUND(AZ54,2)</f>
        <v>0</v>
      </c>
      <c r="X29" s="341"/>
      <c r="Y29" s="341"/>
      <c r="Z29" s="341"/>
      <c r="AA29" s="341"/>
      <c r="AB29" s="341"/>
      <c r="AC29" s="341"/>
      <c r="AD29" s="341"/>
      <c r="AE29" s="341"/>
      <c r="AF29" s="41"/>
      <c r="AG29" s="41"/>
      <c r="AH29" s="41"/>
      <c r="AI29" s="41"/>
      <c r="AJ29" s="41"/>
      <c r="AK29" s="340">
        <f>ROUND(AV54,2)</f>
        <v>0</v>
      </c>
      <c r="AL29" s="341"/>
      <c r="AM29" s="341"/>
      <c r="AN29" s="341"/>
      <c r="AO29" s="341"/>
      <c r="AP29" s="41"/>
      <c r="AQ29" s="41"/>
      <c r="AR29" s="42"/>
      <c r="BE29" s="330"/>
    </row>
    <row r="30" spans="2:57" s="3" customFormat="1" ht="14.45" customHeight="1">
      <c r="B30" s="40"/>
      <c r="C30" s="41"/>
      <c r="D30" s="41"/>
      <c r="E30" s="41"/>
      <c r="F30" s="29" t="s">
        <v>49</v>
      </c>
      <c r="G30" s="41"/>
      <c r="H30" s="41"/>
      <c r="I30" s="41"/>
      <c r="J30" s="41"/>
      <c r="K30" s="41"/>
      <c r="L30" s="342">
        <v>0.15</v>
      </c>
      <c r="M30" s="341"/>
      <c r="N30" s="341"/>
      <c r="O30" s="341"/>
      <c r="P30" s="341"/>
      <c r="Q30" s="41"/>
      <c r="R30" s="41"/>
      <c r="S30" s="41"/>
      <c r="T30" s="41"/>
      <c r="U30" s="41"/>
      <c r="V30" s="41"/>
      <c r="W30" s="340">
        <f>ROUND(BA54,2)</f>
        <v>0</v>
      </c>
      <c r="X30" s="341"/>
      <c r="Y30" s="341"/>
      <c r="Z30" s="341"/>
      <c r="AA30" s="341"/>
      <c r="AB30" s="341"/>
      <c r="AC30" s="341"/>
      <c r="AD30" s="341"/>
      <c r="AE30" s="341"/>
      <c r="AF30" s="41"/>
      <c r="AG30" s="41"/>
      <c r="AH30" s="41"/>
      <c r="AI30" s="41"/>
      <c r="AJ30" s="41"/>
      <c r="AK30" s="340">
        <f>ROUND(AW54,2)</f>
        <v>0</v>
      </c>
      <c r="AL30" s="341"/>
      <c r="AM30" s="341"/>
      <c r="AN30" s="341"/>
      <c r="AO30" s="341"/>
      <c r="AP30" s="41"/>
      <c r="AQ30" s="41"/>
      <c r="AR30" s="42"/>
      <c r="BE30" s="330"/>
    </row>
    <row r="31" spans="2:57" s="3" customFormat="1" ht="14.45" customHeight="1" hidden="1">
      <c r="B31" s="40"/>
      <c r="C31" s="41"/>
      <c r="D31" s="41"/>
      <c r="E31" s="41"/>
      <c r="F31" s="29" t="s">
        <v>50</v>
      </c>
      <c r="G31" s="41"/>
      <c r="H31" s="41"/>
      <c r="I31" s="41"/>
      <c r="J31" s="41"/>
      <c r="K31" s="41"/>
      <c r="L31" s="342">
        <v>0.21</v>
      </c>
      <c r="M31" s="341"/>
      <c r="N31" s="341"/>
      <c r="O31" s="341"/>
      <c r="P31" s="341"/>
      <c r="Q31" s="41"/>
      <c r="R31" s="41"/>
      <c r="S31" s="41"/>
      <c r="T31" s="41"/>
      <c r="U31" s="41"/>
      <c r="V31" s="41"/>
      <c r="W31" s="340">
        <f>ROUND(BB54,2)</f>
        <v>0</v>
      </c>
      <c r="X31" s="341"/>
      <c r="Y31" s="341"/>
      <c r="Z31" s="341"/>
      <c r="AA31" s="341"/>
      <c r="AB31" s="341"/>
      <c r="AC31" s="341"/>
      <c r="AD31" s="341"/>
      <c r="AE31" s="341"/>
      <c r="AF31" s="41"/>
      <c r="AG31" s="41"/>
      <c r="AH31" s="41"/>
      <c r="AI31" s="41"/>
      <c r="AJ31" s="41"/>
      <c r="AK31" s="340">
        <v>0</v>
      </c>
      <c r="AL31" s="341"/>
      <c r="AM31" s="341"/>
      <c r="AN31" s="341"/>
      <c r="AO31" s="341"/>
      <c r="AP31" s="41"/>
      <c r="AQ31" s="41"/>
      <c r="AR31" s="42"/>
      <c r="BE31" s="330"/>
    </row>
    <row r="32" spans="2:57" s="3" customFormat="1" ht="14.45" customHeight="1" hidden="1">
      <c r="B32" s="40"/>
      <c r="C32" s="41"/>
      <c r="D32" s="41"/>
      <c r="E32" s="41"/>
      <c r="F32" s="29" t="s">
        <v>51</v>
      </c>
      <c r="G32" s="41"/>
      <c r="H32" s="41"/>
      <c r="I32" s="41"/>
      <c r="J32" s="41"/>
      <c r="K32" s="41"/>
      <c r="L32" s="342">
        <v>0.15</v>
      </c>
      <c r="M32" s="341"/>
      <c r="N32" s="341"/>
      <c r="O32" s="341"/>
      <c r="P32" s="341"/>
      <c r="Q32" s="41"/>
      <c r="R32" s="41"/>
      <c r="S32" s="41"/>
      <c r="T32" s="41"/>
      <c r="U32" s="41"/>
      <c r="V32" s="41"/>
      <c r="W32" s="340">
        <f>ROUND(BC54,2)</f>
        <v>0</v>
      </c>
      <c r="X32" s="341"/>
      <c r="Y32" s="341"/>
      <c r="Z32" s="341"/>
      <c r="AA32" s="341"/>
      <c r="AB32" s="341"/>
      <c r="AC32" s="341"/>
      <c r="AD32" s="341"/>
      <c r="AE32" s="341"/>
      <c r="AF32" s="41"/>
      <c r="AG32" s="41"/>
      <c r="AH32" s="41"/>
      <c r="AI32" s="41"/>
      <c r="AJ32" s="41"/>
      <c r="AK32" s="340">
        <v>0</v>
      </c>
      <c r="AL32" s="341"/>
      <c r="AM32" s="341"/>
      <c r="AN32" s="341"/>
      <c r="AO32" s="341"/>
      <c r="AP32" s="41"/>
      <c r="AQ32" s="41"/>
      <c r="AR32" s="42"/>
      <c r="BE32" s="330"/>
    </row>
    <row r="33" spans="2:44" s="3" customFormat="1" ht="14.45" customHeight="1" hidden="1">
      <c r="B33" s="40"/>
      <c r="C33" s="41"/>
      <c r="D33" s="41"/>
      <c r="E33" s="41"/>
      <c r="F33" s="29" t="s">
        <v>52</v>
      </c>
      <c r="G33" s="41"/>
      <c r="H33" s="41"/>
      <c r="I33" s="41"/>
      <c r="J33" s="41"/>
      <c r="K33" s="41"/>
      <c r="L33" s="342">
        <v>0</v>
      </c>
      <c r="M33" s="341"/>
      <c r="N33" s="341"/>
      <c r="O33" s="341"/>
      <c r="P33" s="341"/>
      <c r="Q33" s="41"/>
      <c r="R33" s="41"/>
      <c r="S33" s="41"/>
      <c r="T33" s="41"/>
      <c r="U33" s="41"/>
      <c r="V33" s="41"/>
      <c r="W33" s="340">
        <f>ROUND(BD54,2)</f>
        <v>0</v>
      </c>
      <c r="X33" s="341"/>
      <c r="Y33" s="341"/>
      <c r="Z33" s="341"/>
      <c r="AA33" s="341"/>
      <c r="AB33" s="341"/>
      <c r="AC33" s="341"/>
      <c r="AD33" s="341"/>
      <c r="AE33" s="341"/>
      <c r="AF33" s="41"/>
      <c r="AG33" s="41"/>
      <c r="AH33" s="41"/>
      <c r="AI33" s="41"/>
      <c r="AJ33" s="41"/>
      <c r="AK33" s="340">
        <v>0</v>
      </c>
      <c r="AL33" s="341"/>
      <c r="AM33" s="341"/>
      <c r="AN33" s="341"/>
      <c r="AO33" s="341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53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54</v>
      </c>
      <c r="U35" s="45"/>
      <c r="V35" s="45"/>
      <c r="W35" s="45"/>
      <c r="X35" s="346" t="s">
        <v>55</v>
      </c>
      <c r="Y35" s="344"/>
      <c r="Z35" s="344"/>
      <c r="AA35" s="344"/>
      <c r="AB35" s="344"/>
      <c r="AC35" s="45"/>
      <c r="AD35" s="45"/>
      <c r="AE35" s="45"/>
      <c r="AF35" s="45"/>
      <c r="AG35" s="45"/>
      <c r="AH35" s="45"/>
      <c r="AI35" s="45"/>
      <c r="AJ35" s="45"/>
      <c r="AK35" s="343">
        <f>SUM(AK26:AK33)</f>
        <v>0</v>
      </c>
      <c r="AL35" s="344"/>
      <c r="AM35" s="344"/>
      <c r="AN35" s="344"/>
      <c r="AO35" s="34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10-2022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25" t="str">
        <f>K6</f>
        <v>II/183 Vodokrty X II/230</v>
      </c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53" t="str">
        <f>IF(AN8="","",AN8)</f>
        <v>19. 5. 2022</v>
      </c>
      <c r="AN47" s="353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SÚS PK, p.o.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33</v>
      </c>
      <c r="AJ49" s="36"/>
      <c r="AK49" s="36"/>
      <c r="AL49" s="36"/>
      <c r="AM49" s="354" t="str">
        <f>IF(E17="","",E17)</f>
        <v>IK Plzeň s.r.o.</v>
      </c>
      <c r="AN49" s="355"/>
      <c r="AO49" s="355"/>
      <c r="AP49" s="355"/>
      <c r="AQ49" s="36"/>
      <c r="AR49" s="39"/>
      <c r="AS49" s="357" t="s">
        <v>57</v>
      </c>
      <c r="AT49" s="358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31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38</v>
      </c>
      <c r="AJ50" s="36"/>
      <c r="AK50" s="36"/>
      <c r="AL50" s="36"/>
      <c r="AM50" s="354" t="str">
        <f>IF(E20="","",E20)</f>
        <v>Václav Nový</v>
      </c>
      <c r="AN50" s="355"/>
      <c r="AO50" s="355"/>
      <c r="AP50" s="355"/>
      <c r="AQ50" s="36"/>
      <c r="AR50" s="39"/>
      <c r="AS50" s="359"/>
      <c r="AT50" s="360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61"/>
      <c r="AT51" s="362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20" t="s">
        <v>58</v>
      </c>
      <c r="D52" s="321"/>
      <c r="E52" s="321"/>
      <c r="F52" s="321"/>
      <c r="G52" s="321"/>
      <c r="H52" s="66"/>
      <c r="I52" s="324" t="s">
        <v>59</v>
      </c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50" t="s">
        <v>60</v>
      </c>
      <c r="AH52" s="321"/>
      <c r="AI52" s="321"/>
      <c r="AJ52" s="321"/>
      <c r="AK52" s="321"/>
      <c r="AL52" s="321"/>
      <c r="AM52" s="321"/>
      <c r="AN52" s="324" t="s">
        <v>61</v>
      </c>
      <c r="AO52" s="321"/>
      <c r="AP52" s="321"/>
      <c r="AQ52" s="67" t="s">
        <v>62</v>
      </c>
      <c r="AR52" s="39"/>
      <c r="AS52" s="68" t="s">
        <v>63</v>
      </c>
      <c r="AT52" s="69" t="s">
        <v>64</v>
      </c>
      <c r="AU52" s="69" t="s">
        <v>65</v>
      </c>
      <c r="AV52" s="69" t="s">
        <v>66</v>
      </c>
      <c r="AW52" s="69" t="s">
        <v>67</v>
      </c>
      <c r="AX52" s="69" t="s">
        <v>68</v>
      </c>
      <c r="AY52" s="69" t="s">
        <v>69</v>
      </c>
      <c r="AZ52" s="69" t="s">
        <v>70</v>
      </c>
      <c r="BA52" s="69" t="s">
        <v>71</v>
      </c>
      <c r="BB52" s="69" t="s">
        <v>72</v>
      </c>
      <c r="BC52" s="69" t="s">
        <v>73</v>
      </c>
      <c r="BD52" s="70" t="s">
        <v>74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75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27">
        <f>ROUND(AG55+AG57+AG68+AG71,2)</f>
        <v>0</v>
      </c>
      <c r="AH54" s="327"/>
      <c r="AI54" s="327"/>
      <c r="AJ54" s="327"/>
      <c r="AK54" s="327"/>
      <c r="AL54" s="327"/>
      <c r="AM54" s="327"/>
      <c r="AN54" s="363">
        <f aca="true" t="shared" si="0" ref="AN54:AN71">SUM(AG54,AT54)</f>
        <v>0</v>
      </c>
      <c r="AO54" s="363"/>
      <c r="AP54" s="363"/>
      <c r="AQ54" s="78" t="s">
        <v>19</v>
      </c>
      <c r="AR54" s="79"/>
      <c r="AS54" s="80">
        <f>ROUND(AS55+AS57+AS68+AS71,2)</f>
        <v>0</v>
      </c>
      <c r="AT54" s="81">
        <f aca="true" t="shared" si="1" ref="AT54:AT71">ROUND(SUM(AV54:AW54),2)</f>
        <v>0</v>
      </c>
      <c r="AU54" s="82">
        <f>ROUND(AU55+AU57+AU68+AU71,5)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ROUND(AZ55+AZ57+AZ68+AZ71,2)</f>
        <v>0</v>
      </c>
      <c r="BA54" s="81">
        <f>ROUND(BA55+BA57+BA68+BA71,2)</f>
        <v>0</v>
      </c>
      <c r="BB54" s="81">
        <f>ROUND(BB55+BB57+BB68+BB71,2)</f>
        <v>0</v>
      </c>
      <c r="BC54" s="81">
        <f>ROUND(BC55+BC57+BC68+BC71,2)</f>
        <v>0</v>
      </c>
      <c r="BD54" s="83">
        <f>ROUND(BD55+BD57+BD68+BD71,2)</f>
        <v>0</v>
      </c>
      <c r="BS54" s="84" t="s">
        <v>76</v>
      </c>
      <c r="BT54" s="84" t="s">
        <v>77</v>
      </c>
      <c r="BU54" s="85" t="s">
        <v>78</v>
      </c>
      <c r="BV54" s="84" t="s">
        <v>79</v>
      </c>
      <c r="BW54" s="84" t="s">
        <v>5</v>
      </c>
      <c r="BX54" s="84" t="s">
        <v>80</v>
      </c>
      <c r="CL54" s="84" t="s">
        <v>19</v>
      </c>
    </row>
    <row r="55" spans="2:91" s="7" customFormat="1" ht="16.5" customHeight="1">
      <c r="B55" s="86"/>
      <c r="C55" s="87"/>
      <c r="D55" s="322" t="s">
        <v>81</v>
      </c>
      <c r="E55" s="322"/>
      <c r="F55" s="322"/>
      <c r="G55" s="322"/>
      <c r="H55" s="322"/>
      <c r="I55" s="88"/>
      <c r="J55" s="322" t="s">
        <v>82</v>
      </c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51">
        <f>ROUND(AG56,2)</f>
        <v>0</v>
      </c>
      <c r="AH55" s="352"/>
      <c r="AI55" s="352"/>
      <c r="AJ55" s="352"/>
      <c r="AK55" s="352"/>
      <c r="AL55" s="352"/>
      <c r="AM55" s="352"/>
      <c r="AN55" s="356">
        <f t="shared" si="0"/>
        <v>0</v>
      </c>
      <c r="AO55" s="352"/>
      <c r="AP55" s="352"/>
      <c r="AQ55" s="89" t="s">
        <v>83</v>
      </c>
      <c r="AR55" s="90"/>
      <c r="AS55" s="91">
        <f>ROUND(AS56,2)</f>
        <v>0</v>
      </c>
      <c r="AT55" s="92">
        <f t="shared" si="1"/>
        <v>0</v>
      </c>
      <c r="AU55" s="93">
        <f>ROUND(AU56,5)</f>
        <v>0</v>
      </c>
      <c r="AV55" s="92">
        <f>ROUND(AZ55*L29,2)</f>
        <v>0</v>
      </c>
      <c r="AW55" s="92">
        <f>ROUND(BA55*L30,2)</f>
        <v>0</v>
      </c>
      <c r="AX55" s="92">
        <f>ROUND(BB55*L29,2)</f>
        <v>0</v>
      </c>
      <c r="AY55" s="92">
        <f>ROUND(BC55*L30,2)</f>
        <v>0</v>
      </c>
      <c r="AZ55" s="92">
        <f>ROUND(AZ56,2)</f>
        <v>0</v>
      </c>
      <c r="BA55" s="92">
        <f>ROUND(BA56,2)</f>
        <v>0</v>
      </c>
      <c r="BB55" s="92">
        <f>ROUND(BB56,2)</f>
        <v>0</v>
      </c>
      <c r="BC55" s="92">
        <f>ROUND(BC56,2)</f>
        <v>0</v>
      </c>
      <c r="BD55" s="94">
        <f>ROUND(BD56,2)</f>
        <v>0</v>
      </c>
      <c r="BS55" s="95" t="s">
        <v>76</v>
      </c>
      <c r="BT55" s="95" t="s">
        <v>84</v>
      </c>
      <c r="BU55" s="95" t="s">
        <v>78</v>
      </c>
      <c r="BV55" s="95" t="s">
        <v>79</v>
      </c>
      <c r="BW55" s="95" t="s">
        <v>85</v>
      </c>
      <c r="BX55" s="95" t="s">
        <v>5</v>
      </c>
      <c r="CL55" s="95" t="s">
        <v>19</v>
      </c>
      <c r="CM55" s="95" t="s">
        <v>86</v>
      </c>
    </row>
    <row r="56" spans="1:90" s="4" customFormat="1" ht="16.5" customHeight="1">
      <c r="A56" s="96" t="s">
        <v>87</v>
      </c>
      <c r="B56" s="51"/>
      <c r="C56" s="97"/>
      <c r="D56" s="97"/>
      <c r="E56" s="323" t="s">
        <v>81</v>
      </c>
      <c r="F56" s="323"/>
      <c r="G56" s="323"/>
      <c r="H56" s="323"/>
      <c r="I56" s="323"/>
      <c r="J56" s="97"/>
      <c r="K56" s="323" t="s">
        <v>88</v>
      </c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48">
        <f>'01 - SO 000 - Bourací a p...'!J32</f>
        <v>0</v>
      </c>
      <c r="AH56" s="349"/>
      <c r="AI56" s="349"/>
      <c r="AJ56" s="349"/>
      <c r="AK56" s="349"/>
      <c r="AL56" s="349"/>
      <c r="AM56" s="349"/>
      <c r="AN56" s="348">
        <f t="shared" si="0"/>
        <v>0</v>
      </c>
      <c r="AO56" s="349"/>
      <c r="AP56" s="349"/>
      <c r="AQ56" s="98" t="s">
        <v>89</v>
      </c>
      <c r="AR56" s="53"/>
      <c r="AS56" s="99">
        <v>0</v>
      </c>
      <c r="AT56" s="100">
        <f t="shared" si="1"/>
        <v>0</v>
      </c>
      <c r="AU56" s="101">
        <f>'01 - SO 000 - Bourací a p...'!P90</f>
        <v>0</v>
      </c>
      <c r="AV56" s="100">
        <f>'01 - SO 000 - Bourací a p...'!J35</f>
        <v>0</v>
      </c>
      <c r="AW56" s="100">
        <f>'01 - SO 000 - Bourací a p...'!J36</f>
        <v>0</v>
      </c>
      <c r="AX56" s="100">
        <f>'01 - SO 000 - Bourací a p...'!J37</f>
        <v>0</v>
      </c>
      <c r="AY56" s="100">
        <f>'01 - SO 000 - Bourací a p...'!J38</f>
        <v>0</v>
      </c>
      <c r="AZ56" s="100">
        <f>'01 - SO 000 - Bourací a p...'!F35</f>
        <v>0</v>
      </c>
      <c r="BA56" s="100">
        <f>'01 - SO 000 - Bourací a p...'!F36</f>
        <v>0</v>
      </c>
      <c r="BB56" s="100">
        <f>'01 - SO 000 - Bourací a p...'!F37</f>
        <v>0</v>
      </c>
      <c r="BC56" s="100">
        <f>'01 - SO 000 - Bourací a p...'!F38</f>
        <v>0</v>
      </c>
      <c r="BD56" s="102">
        <f>'01 - SO 000 - Bourací a p...'!F39</f>
        <v>0</v>
      </c>
      <c r="BT56" s="103" t="s">
        <v>86</v>
      </c>
      <c r="BV56" s="103" t="s">
        <v>79</v>
      </c>
      <c r="BW56" s="103" t="s">
        <v>90</v>
      </c>
      <c r="BX56" s="103" t="s">
        <v>85</v>
      </c>
      <c r="CL56" s="103" t="s">
        <v>19</v>
      </c>
    </row>
    <row r="57" spans="2:91" s="7" customFormat="1" ht="16.5" customHeight="1">
      <c r="B57" s="86"/>
      <c r="C57" s="87"/>
      <c r="D57" s="322" t="s">
        <v>91</v>
      </c>
      <c r="E57" s="322"/>
      <c r="F57" s="322"/>
      <c r="G57" s="322"/>
      <c r="H57" s="322"/>
      <c r="I57" s="88"/>
      <c r="J57" s="322" t="s">
        <v>92</v>
      </c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51">
        <f>ROUND(SUM(AG58:AG67),2)</f>
        <v>0</v>
      </c>
      <c r="AH57" s="352"/>
      <c r="AI57" s="352"/>
      <c r="AJ57" s="352"/>
      <c r="AK57" s="352"/>
      <c r="AL57" s="352"/>
      <c r="AM57" s="352"/>
      <c r="AN57" s="356">
        <f t="shared" si="0"/>
        <v>0</v>
      </c>
      <c r="AO57" s="352"/>
      <c r="AP57" s="352"/>
      <c r="AQ57" s="89" t="s">
        <v>83</v>
      </c>
      <c r="AR57" s="90"/>
      <c r="AS57" s="91">
        <f>ROUND(SUM(AS58:AS67),2)</f>
        <v>0</v>
      </c>
      <c r="AT57" s="92">
        <f t="shared" si="1"/>
        <v>0</v>
      </c>
      <c r="AU57" s="93">
        <f>ROUND(SUM(AU58:AU67),5)</f>
        <v>0</v>
      </c>
      <c r="AV57" s="92">
        <f>ROUND(AZ57*L29,2)</f>
        <v>0</v>
      </c>
      <c r="AW57" s="92">
        <f>ROUND(BA57*L30,2)</f>
        <v>0</v>
      </c>
      <c r="AX57" s="92">
        <f>ROUND(BB57*L29,2)</f>
        <v>0</v>
      </c>
      <c r="AY57" s="92">
        <f>ROUND(BC57*L30,2)</f>
        <v>0</v>
      </c>
      <c r="AZ57" s="92">
        <f>ROUND(SUM(AZ58:AZ67),2)</f>
        <v>0</v>
      </c>
      <c r="BA57" s="92">
        <f>ROUND(SUM(BA58:BA67),2)</f>
        <v>0</v>
      </c>
      <c r="BB57" s="92">
        <f>ROUND(SUM(BB58:BB67),2)</f>
        <v>0</v>
      </c>
      <c r="BC57" s="92">
        <f>ROUND(SUM(BC58:BC67),2)</f>
        <v>0</v>
      </c>
      <c r="BD57" s="94">
        <f>ROUND(SUM(BD58:BD67),2)</f>
        <v>0</v>
      </c>
      <c r="BS57" s="95" t="s">
        <v>76</v>
      </c>
      <c r="BT57" s="95" t="s">
        <v>84</v>
      </c>
      <c r="BU57" s="95" t="s">
        <v>78</v>
      </c>
      <c r="BV57" s="95" t="s">
        <v>79</v>
      </c>
      <c r="BW57" s="95" t="s">
        <v>93</v>
      </c>
      <c r="BX57" s="95" t="s">
        <v>5</v>
      </c>
      <c r="CL57" s="95" t="s">
        <v>19</v>
      </c>
      <c r="CM57" s="95" t="s">
        <v>86</v>
      </c>
    </row>
    <row r="58" spans="1:90" s="4" customFormat="1" ht="35.25" customHeight="1">
      <c r="A58" s="96" t="s">
        <v>87</v>
      </c>
      <c r="B58" s="51"/>
      <c r="C58" s="97"/>
      <c r="D58" s="97"/>
      <c r="E58" s="323" t="s">
        <v>81</v>
      </c>
      <c r="F58" s="323"/>
      <c r="G58" s="323"/>
      <c r="H58" s="323"/>
      <c r="I58" s="323"/>
      <c r="J58" s="97"/>
      <c r="K58" s="323" t="s">
        <v>94</v>
      </c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48">
        <f>'01 - SO 101 - Větev A - o...'!J32</f>
        <v>0</v>
      </c>
      <c r="AH58" s="349"/>
      <c r="AI58" s="349"/>
      <c r="AJ58" s="349"/>
      <c r="AK58" s="349"/>
      <c r="AL58" s="349"/>
      <c r="AM58" s="349"/>
      <c r="AN58" s="348">
        <f t="shared" si="0"/>
        <v>0</v>
      </c>
      <c r="AO58" s="349"/>
      <c r="AP58" s="349"/>
      <c r="AQ58" s="98" t="s">
        <v>89</v>
      </c>
      <c r="AR58" s="53"/>
      <c r="AS58" s="99">
        <v>0</v>
      </c>
      <c r="AT58" s="100">
        <f t="shared" si="1"/>
        <v>0</v>
      </c>
      <c r="AU58" s="101">
        <f>'01 - SO 101 - Větev A - o...'!P92</f>
        <v>0</v>
      </c>
      <c r="AV58" s="100">
        <f>'01 - SO 101 - Větev A - o...'!J35</f>
        <v>0</v>
      </c>
      <c r="AW58" s="100">
        <f>'01 - SO 101 - Větev A - o...'!J36</f>
        <v>0</v>
      </c>
      <c r="AX58" s="100">
        <f>'01 - SO 101 - Větev A - o...'!J37</f>
        <v>0</v>
      </c>
      <c r="AY58" s="100">
        <f>'01 - SO 101 - Větev A - o...'!J38</f>
        <v>0</v>
      </c>
      <c r="AZ58" s="100">
        <f>'01 - SO 101 - Větev A - o...'!F35</f>
        <v>0</v>
      </c>
      <c r="BA58" s="100">
        <f>'01 - SO 101 - Větev A - o...'!F36</f>
        <v>0</v>
      </c>
      <c r="BB58" s="100">
        <f>'01 - SO 101 - Větev A - o...'!F37</f>
        <v>0</v>
      </c>
      <c r="BC58" s="100">
        <f>'01 - SO 101 - Větev A - o...'!F38</f>
        <v>0</v>
      </c>
      <c r="BD58" s="102">
        <f>'01 - SO 101 - Větev A - o...'!F39</f>
        <v>0</v>
      </c>
      <c r="BT58" s="103" t="s">
        <v>86</v>
      </c>
      <c r="BV58" s="103" t="s">
        <v>79</v>
      </c>
      <c r="BW58" s="103" t="s">
        <v>95</v>
      </c>
      <c r="BX58" s="103" t="s">
        <v>93</v>
      </c>
      <c r="CL58" s="103" t="s">
        <v>19</v>
      </c>
    </row>
    <row r="59" spans="1:90" s="4" customFormat="1" ht="23.25" customHeight="1">
      <c r="A59" s="96" t="s">
        <v>87</v>
      </c>
      <c r="B59" s="51"/>
      <c r="C59" s="97"/>
      <c r="D59" s="97"/>
      <c r="E59" s="323" t="s">
        <v>91</v>
      </c>
      <c r="F59" s="323"/>
      <c r="G59" s="323"/>
      <c r="H59" s="323"/>
      <c r="I59" s="323"/>
      <c r="J59" s="97"/>
      <c r="K59" s="323" t="s">
        <v>96</v>
      </c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48">
        <f>'02 - SO 102 - Oprava prop...'!J32</f>
        <v>0</v>
      </c>
      <c r="AH59" s="349"/>
      <c r="AI59" s="349"/>
      <c r="AJ59" s="349"/>
      <c r="AK59" s="349"/>
      <c r="AL59" s="349"/>
      <c r="AM59" s="349"/>
      <c r="AN59" s="348">
        <f t="shared" si="0"/>
        <v>0</v>
      </c>
      <c r="AO59" s="349"/>
      <c r="AP59" s="349"/>
      <c r="AQ59" s="98" t="s">
        <v>89</v>
      </c>
      <c r="AR59" s="53"/>
      <c r="AS59" s="99">
        <v>0</v>
      </c>
      <c r="AT59" s="100">
        <f t="shared" si="1"/>
        <v>0</v>
      </c>
      <c r="AU59" s="101">
        <f>'02 - SO 102 - Oprava prop...'!P95</f>
        <v>0</v>
      </c>
      <c r="AV59" s="100">
        <f>'02 - SO 102 - Oprava prop...'!J35</f>
        <v>0</v>
      </c>
      <c r="AW59" s="100">
        <f>'02 - SO 102 - Oprava prop...'!J36</f>
        <v>0</v>
      </c>
      <c r="AX59" s="100">
        <f>'02 - SO 102 - Oprava prop...'!J37</f>
        <v>0</v>
      </c>
      <c r="AY59" s="100">
        <f>'02 - SO 102 - Oprava prop...'!J38</f>
        <v>0</v>
      </c>
      <c r="AZ59" s="100">
        <f>'02 - SO 102 - Oprava prop...'!F35</f>
        <v>0</v>
      </c>
      <c r="BA59" s="100">
        <f>'02 - SO 102 - Oprava prop...'!F36</f>
        <v>0</v>
      </c>
      <c r="BB59" s="100">
        <f>'02 - SO 102 - Oprava prop...'!F37</f>
        <v>0</v>
      </c>
      <c r="BC59" s="100">
        <f>'02 - SO 102 - Oprava prop...'!F38</f>
        <v>0</v>
      </c>
      <c r="BD59" s="102">
        <f>'02 - SO 102 - Oprava prop...'!F39</f>
        <v>0</v>
      </c>
      <c r="BT59" s="103" t="s">
        <v>86</v>
      </c>
      <c r="BV59" s="103" t="s">
        <v>79</v>
      </c>
      <c r="BW59" s="103" t="s">
        <v>97</v>
      </c>
      <c r="BX59" s="103" t="s">
        <v>93</v>
      </c>
      <c r="CL59" s="103" t="s">
        <v>19</v>
      </c>
    </row>
    <row r="60" spans="1:90" s="4" customFormat="1" ht="23.25" customHeight="1">
      <c r="A60" s="96" t="s">
        <v>87</v>
      </c>
      <c r="B60" s="51"/>
      <c r="C60" s="97"/>
      <c r="D60" s="97"/>
      <c r="E60" s="323" t="s">
        <v>98</v>
      </c>
      <c r="F60" s="323"/>
      <c r="G60" s="323"/>
      <c r="H60" s="323"/>
      <c r="I60" s="323"/>
      <c r="J60" s="97"/>
      <c r="K60" s="323" t="s">
        <v>99</v>
      </c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48">
        <f>'03 - SO 103 - Oprava prop...'!J32</f>
        <v>0</v>
      </c>
      <c r="AH60" s="349"/>
      <c r="AI60" s="349"/>
      <c r="AJ60" s="349"/>
      <c r="AK60" s="349"/>
      <c r="AL60" s="349"/>
      <c r="AM60" s="349"/>
      <c r="AN60" s="348">
        <f t="shared" si="0"/>
        <v>0</v>
      </c>
      <c r="AO60" s="349"/>
      <c r="AP60" s="349"/>
      <c r="AQ60" s="98" t="s">
        <v>89</v>
      </c>
      <c r="AR60" s="53"/>
      <c r="AS60" s="99">
        <v>0</v>
      </c>
      <c r="AT60" s="100">
        <f t="shared" si="1"/>
        <v>0</v>
      </c>
      <c r="AU60" s="101">
        <f>'03 - SO 103 - Oprava prop...'!P95</f>
        <v>0</v>
      </c>
      <c r="AV60" s="100">
        <f>'03 - SO 103 - Oprava prop...'!J35</f>
        <v>0</v>
      </c>
      <c r="AW60" s="100">
        <f>'03 - SO 103 - Oprava prop...'!J36</f>
        <v>0</v>
      </c>
      <c r="AX60" s="100">
        <f>'03 - SO 103 - Oprava prop...'!J37</f>
        <v>0</v>
      </c>
      <c r="AY60" s="100">
        <f>'03 - SO 103 - Oprava prop...'!J38</f>
        <v>0</v>
      </c>
      <c r="AZ60" s="100">
        <f>'03 - SO 103 - Oprava prop...'!F35</f>
        <v>0</v>
      </c>
      <c r="BA60" s="100">
        <f>'03 - SO 103 - Oprava prop...'!F36</f>
        <v>0</v>
      </c>
      <c r="BB60" s="100">
        <f>'03 - SO 103 - Oprava prop...'!F37</f>
        <v>0</v>
      </c>
      <c r="BC60" s="100">
        <f>'03 - SO 103 - Oprava prop...'!F38</f>
        <v>0</v>
      </c>
      <c r="BD60" s="102">
        <f>'03 - SO 103 - Oprava prop...'!F39</f>
        <v>0</v>
      </c>
      <c r="BT60" s="103" t="s">
        <v>86</v>
      </c>
      <c r="BV60" s="103" t="s">
        <v>79</v>
      </c>
      <c r="BW60" s="103" t="s">
        <v>100</v>
      </c>
      <c r="BX60" s="103" t="s">
        <v>93</v>
      </c>
      <c r="CL60" s="103" t="s">
        <v>19</v>
      </c>
    </row>
    <row r="61" spans="1:90" s="4" customFormat="1" ht="23.25" customHeight="1">
      <c r="A61" s="96" t="s">
        <v>87</v>
      </c>
      <c r="B61" s="51"/>
      <c r="C61" s="97"/>
      <c r="D61" s="97"/>
      <c r="E61" s="323" t="s">
        <v>101</v>
      </c>
      <c r="F61" s="323"/>
      <c r="G61" s="323"/>
      <c r="H61" s="323"/>
      <c r="I61" s="323"/>
      <c r="J61" s="97"/>
      <c r="K61" s="323" t="s">
        <v>102</v>
      </c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48">
        <f>'04 - SO 104 - Oprava prop...'!J32</f>
        <v>0</v>
      </c>
      <c r="AH61" s="349"/>
      <c r="AI61" s="349"/>
      <c r="AJ61" s="349"/>
      <c r="AK61" s="349"/>
      <c r="AL61" s="349"/>
      <c r="AM61" s="349"/>
      <c r="AN61" s="348">
        <f t="shared" si="0"/>
        <v>0</v>
      </c>
      <c r="AO61" s="349"/>
      <c r="AP61" s="349"/>
      <c r="AQ61" s="98" t="s">
        <v>89</v>
      </c>
      <c r="AR61" s="53"/>
      <c r="AS61" s="99">
        <v>0</v>
      </c>
      <c r="AT61" s="100">
        <f t="shared" si="1"/>
        <v>0</v>
      </c>
      <c r="AU61" s="101">
        <f>'04 - SO 104 - Oprava prop...'!P95</f>
        <v>0</v>
      </c>
      <c r="AV61" s="100">
        <f>'04 - SO 104 - Oprava prop...'!J35</f>
        <v>0</v>
      </c>
      <c r="AW61" s="100">
        <f>'04 - SO 104 - Oprava prop...'!J36</f>
        <v>0</v>
      </c>
      <c r="AX61" s="100">
        <f>'04 - SO 104 - Oprava prop...'!J37</f>
        <v>0</v>
      </c>
      <c r="AY61" s="100">
        <f>'04 - SO 104 - Oprava prop...'!J38</f>
        <v>0</v>
      </c>
      <c r="AZ61" s="100">
        <f>'04 - SO 104 - Oprava prop...'!F35</f>
        <v>0</v>
      </c>
      <c r="BA61" s="100">
        <f>'04 - SO 104 - Oprava prop...'!F36</f>
        <v>0</v>
      </c>
      <c r="BB61" s="100">
        <f>'04 - SO 104 - Oprava prop...'!F37</f>
        <v>0</v>
      </c>
      <c r="BC61" s="100">
        <f>'04 - SO 104 - Oprava prop...'!F38</f>
        <v>0</v>
      </c>
      <c r="BD61" s="102">
        <f>'04 - SO 104 - Oprava prop...'!F39</f>
        <v>0</v>
      </c>
      <c r="BT61" s="103" t="s">
        <v>86</v>
      </c>
      <c r="BV61" s="103" t="s">
        <v>79</v>
      </c>
      <c r="BW61" s="103" t="s">
        <v>103</v>
      </c>
      <c r="BX61" s="103" t="s">
        <v>93</v>
      </c>
      <c r="CL61" s="103" t="s">
        <v>19</v>
      </c>
    </row>
    <row r="62" spans="1:90" s="4" customFormat="1" ht="23.25" customHeight="1">
      <c r="A62" s="96" t="s">
        <v>87</v>
      </c>
      <c r="B62" s="51"/>
      <c r="C62" s="97"/>
      <c r="D62" s="97"/>
      <c r="E62" s="323" t="s">
        <v>104</v>
      </c>
      <c r="F62" s="323"/>
      <c r="G62" s="323"/>
      <c r="H62" s="323"/>
      <c r="I62" s="323"/>
      <c r="J62" s="97"/>
      <c r="K62" s="323" t="s">
        <v>105</v>
      </c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48">
        <f>'05 - SO 105 - Oprava prop...'!J32</f>
        <v>0</v>
      </c>
      <c r="AH62" s="349"/>
      <c r="AI62" s="349"/>
      <c r="AJ62" s="349"/>
      <c r="AK62" s="349"/>
      <c r="AL62" s="349"/>
      <c r="AM62" s="349"/>
      <c r="AN62" s="348">
        <f t="shared" si="0"/>
        <v>0</v>
      </c>
      <c r="AO62" s="349"/>
      <c r="AP62" s="349"/>
      <c r="AQ62" s="98" t="s">
        <v>89</v>
      </c>
      <c r="AR62" s="53"/>
      <c r="AS62" s="99">
        <v>0</v>
      </c>
      <c r="AT62" s="100">
        <f t="shared" si="1"/>
        <v>0</v>
      </c>
      <c r="AU62" s="101">
        <f>'05 - SO 105 - Oprava prop...'!P95</f>
        <v>0</v>
      </c>
      <c r="AV62" s="100">
        <f>'05 - SO 105 - Oprava prop...'!J35</f>
        <v>0</v>
      </c>
      <c r="AW62" s="100">
        <f>'05 - SO 105 - Oprava prop...'!J36</f>
        <v>0</v>
      </c>
      <c r="AX62" s="100">
        <f>'05 - SO 105 - Oprava prop...'!J37</f>
        <v>0</v>
      </c>
      <c r="AY62" s="100">
        <f>'05 - SO 105 - Oprava prop...'!J38</f>
        <v>0</v>
      </c>
      <c r="AZ62" s="100">
        <f>'05 - SO 105 - Oprava prop...'!F35</f>
        <v>0</v>
      </c>
      <c r="BA62" s="100">
        <f>'05 - SO 105 - Oprava prop...'!F36</f>
        <v>0</v>
      </c>
      <c r="BB62" s="100">
        <f>'05 - SO 105 - Oprava prop...'!F37</f>
        <v>0</v>
      </c>
      <c r="BC62" s="100">
        <f>'05 - SO 105 - Oprava prop...'!F38</f>
        <v>0</v>
      </c>
      <c r="BD62" s="102">
        <f>'05 - SO 105 - Oprava prop...'!F39</f>
        <v>0</v>
      </c>
      <c r="BT62" s="103" t="s">
        <v>86</v>
      </c>
      <c r="BV62" s="103" t="s">
        <v>79</v>
      </c>
      <c r="BW62" s="103" t="s">
        <v>106</v>
      </c>
      <c r="BX62" s="103" t="s">
        <v>93</v>
      </c>
      <c r="CL62" s="103" t="s">
        <v>19</v>
      </c>
    </row>
    <row r="63" spans="1:90" s="4" customFormat="1" ht="23.25" customHeight="1">
      <c r="A63" s="96" t="s">
        <v>87</v>
      </c>
      <c r="B63" s="51"/>
      <c r="C63" s="97"/>
      <c r="D63" s="97"/>
      <c r="E63" s="323" t="s">
        <v>107</v>
      </c>
      <c r="F63" s="323"/>
      <c r="G63" s="323"/>
      <c r="H63" s="323"/>
      <c r="I63" s="323"/>
      <c r="J63" s="97"/>
      <c r="K63" s="323" t="s">
        <v>108</v>
      </c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48">
        <f>'06 - SO 106 - Oprava prop...'!J32</f>
        <v>0</v>
      </c>
      <c r="AH63" s="349"/>
      <c r="AI63" s="349"/>
      <c r="AJ63" s="349"/>
      <c r="AK63" s="349"/>
      <c r="AL63" s="349"/>
      <c r="AM63" s="349"/>
      <c r="AN63" s="348">
        <f t="shared" si="0"/>
        <v>0</v>
      </c>
      <c r="AO63" s="349"/>
      <c r="AP63" s="349"/>
      <c r="AQ63" s="98" t="s">
        <v>89</v>
      </c>
      <c r="AR63" s="53"/>
      <c r="AS63" s="99">
        <v>0</v>
      </c>
      <c r="AT63" s="100">
        <f t="shared" si="1"/>
        <v>0</v>
      </c>
      <c r="AU63" s="101">
        <f>'06 - SO 106 - Oprava prop...'!P95</f>
        <v>0</v>
      </c>
      <c r="AV63" s="100">
        <f>'06 - SO 106 - Oprava prop...'!J35</f>
        <v>0</v>
      </c>
      <c r="AW63" s="100">
        <f>'06 - SO 106 - Oprava prop...'!J36</f>
        <v>0</v>
      </c>
      <c r="AX63" s="100">
        <f>'06 - SO 106 - Oprava prop...'!J37</f>
        <v>0</v>
      </c>
      <c r="AY63" s="100">
        <f>'06 - SO 106 - Oprava prop...'!J38</f>
        <v>0</v>
      </c>
      <c r="AZ63" s="100">
        <f>'06 - SO 106 - Oprava prop...'!F35</f>
        <v>0</v>
      </c>
      <c r="BA63" s="100">
        <f>'06 - SO 106 - Oprava prop...'!F36</f>
        <v>0</v>
      </c>
      <c r="BB63" s="100">
        <f>'06 - SO 106 - Oprava prop...'!F37</f>
        <v>0</v>
      </c>
      <c r="BC63" s="100">
        <f>'06 - SO 106 - Oprava prop...'!F38</f>
        <v>0</v>
      </c>
      <c r="BD63" s="102">
        <f>'06 - SO 106 - Oprava prop...'!F39</f>
        <v>0</v>
      </c>
      <c r="BT63" s="103" t="s">
        <v>86</v>
      </c>
      <c r="BV63" s="103" t="s">
        <v>79</v>
      </c>
      <c r="BW63" s="103" t="s">
        <v>109</v>
      </c>
      <c r="BX63" s="103" t="s">
        <v>93</v>
      </c>
      <c r="CL63" s="103" t="s">
        <v>19</v>
      </c>
    </row>
    <row r="64" spans="1:90" s="4" customFormat="1" ht="16.5" customHeight="1">
      <c r="A64" s="96" t="s">
        <v>87</v>
      </c>
      <c r="B64" s="51"/>
      <c r="C64" s="97"/>
      <c r="D64" s="97"/>
      <c r="E64" s="323" t="s">
        <v>110</v>
      </c>
      <c r="F64" s="323"/>
      <c r="G64" s="323"/>
      <c r="H64" s="323"/>
      <c r="I64" s="323"/>
      <c r="J64" s="97"/>
      <c r="K64" s="323" t="s">
        <v>111</v>
      </c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48">
        <f>'07 - SO 134 - Oprava čel ...'!J32</f>
        <v>0</v>
      </c>
      <c r="AH64" s="349"/>
      <c r="AI64" s="349"/>
      <c r="AJ64" s="349"/>
      <c r="AK64" s="349"/>
      <c r="AL64" s="349"/>
      <c r="AM64" s="349"/>
      <c r="AN64" s="348">
        <f t="shared" si="0"/>
        <v>0</v>
      </c>
      <c r="AO64" s="349"/>
      <c r="AP64" s="349"/>
      <c r="AQ64" s="98" t="s">
        <v>89</v>
      </c>
      <c r="AR64" s="53"/>
      <c r="AS64" s="99">
        <v>0</v>
      </c>
      <c r="AT64" s="100">
        <f t="shared" si="1"/>
        <v>0</v>
      </c>
      <c r="AU64" s="101">
        <f>'07 - SO 134 - Oprava čel ...'!P98</f>
        <v>0</v>
      </c>
      <c r="AV64" s="100">
        <f>'07 - SO 134 - Oprava čel ...'!J35</f>
        <v>0</v>
      </c>
      <c r="AW64" s="100">
        <f>'07 - SO 134 - Oprava čel ...'!J36</f>
        <v>0</v>
      </c>
      <c r="AX64" s="100">
        <f>'07 - SO 134 - Oprava čel ...'!J37</f>
        <v>0</v>
      </c>
      <c r="AY64" s="100">
        <f>'07 - SO 134 - Oprava čel ...'!J38</f>
        <v>0</v>
      </c>
      <c r="AZ64" s="100">
        <f>'07 - SO 134 - Oprava čel ...'!F35</f>
        <v>0</v>
      </c>
      <c r="BA64" s="100">
        <f>'07 - SO 134 - Oprava čel ...'!F36</f>
        <v>0</v>
      </c>
      <c r="BB64" s="100">
        <f>'07 - SO 134 - Oprava čel ...'!F37</f>
        <v>0</v>
      </c>
      <c r="BC64" s="100">
        <f>'07 - SO 134 - Oprava čel ...'!F38</f>
        <v>0</v>
      </c>
      <c r="BD64" s="102">
        <f>'07 - SO 134 - Oprava čel ...'!F39</f>
        <v>0</v>
      </c>
      <c r="BT64" s="103" t="s">
        <v>86</v>
      </c>
      <c r="BV64" s="103" t="s">
        <v>79</v>
      </c>
      <c r="BW64" s="103" t="s">
        <v>112</v>
      </c>
      <c r="BX64" s="103" t="s">
        <v>93</v>
      </c>
      <c r="CL64" s="103" t="s">
        <v>19</v>
      </c>
    </row>
    <row r="65" spans="1:90" s="4" customFormat="1" ht="16.5" customHeight="1">
      <c r="A65" s="96" t="s">
        <v>87</v>
      </c>
      <c r="B65" s="51"/>
      <c r="C65" s="97"/>
      <c r="D65" s="97"/>
      <c r="E65" s="323" t="s">
        <v>113</v>
      </c>
      <c r="F65" s="323"/>
      <c r="G65" s="323"/>
      <c r="H65" s="323"/>
      <c r="I65" s="323"/>
      <c r="J65" s="97"/>
      <c r="K65" s="323" t="s">
        <v>114</v>
      </c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48">
        <f>'08 - Hospodářské sjezdy s...'!J32</f>
        <v>0</v>
      </c>
      <c r="AH65" s="349"/>
      <c r="AI65" s="349"/>
      <c r="AJ65" s="349"/>
      <c r="AK65" s="349"/>
      <c r="AL65" s="349"/>
      <c r="AM65" s="349"/>
      <c r="AN65" s="348">
        <f t="shared" si="0"/>
        <v>0</v>
      </c>
      <c r="AO65" s="349"/>
      <c r="AP65" s="349"/>
      <c r="AQ65" s="98" t="s">
        <v>89</v>
      </c>
      <c r="AR65" s="53"/>
      <c r="AS65" s="99">
        <v>0</v>
      </c>
      <c r="AT65" s="100">
        <f t="shared" si="1"/>
        <v>0</v>
      </c>
      <c r="AU65" s="101">
        <f>'08 - Hospodářské sjezdy s...'!P97</f>
        <v>0</v>
      </c>
      <c r="AV65" s="100">
        <f>'08 - Hospodářské sjezdy s...'!J35</f>
        <v>0</v>
      </c>
      <c r="AW65" s="100">
        <f>'08 - Hospodářské sjezdy s...'!J36</f>
        <v>0</v>
      </c>
      <c r="AX65" s="100">
        <f>'08 - Hospodářské sjezdy s...'!J37</f>
        <v>0</v>
      </c>
      <c r="AY65" s="100">
        <f>'08 - Hospodářské sjezdy s...'!J38</f>
        <v>0</v>
      </c>
      <c r="AZ65" s="100">
        <f>'08 - Hospodářské sjezdy s...'!F35</f>
        <v>0</v>
      </c>
      <c r="BA65" s="100">
        <f>'08 - Hospodářské sjezdy s...'!F36</f>
        <v>0</v>
      </c>
      <c r="BB65" s="100">
        <f>'08 - Hospodářské sjezdy s...'!F37</f>
        <v>0</v>
      </c>
      <c r="BC65" s="100">
        <f>'08 - Hospodářské sjezdy s...'!F38</f>
        <v>0</v>
      </c>
      <c r="BD65" s="102">
        <f>'08 - Hospodářské sjezdy s...'!F39</f>
        <v>0</v>
      </c>
      <c r="BT65" s="103" t="s">
        <v>86</v>
      </c>
      <c r="BV65" s="103" t="s">
        <v>79</v>
      </c>
      <c r="BW65" s="103" t="s">
        <v>115</v>
      </c>
      <c r="BX65" s="103" t="s">
        <v>93</v>
      </c>
      <c r="CL65" s="103" t="s">
        <v>19</v>
      </c>
    </row>
    <row r="66" spans="1:90" s="4" customFormat="1" ht="16.5" customHeight="1">
      <c r="A66" s="96" t="s">
        <v>87</v>
      </c>
      <c r="B66" s="51"/>
      <c r="C66" s="97"/>
      <c r="D66" s="97"/>
      <c r="E66" s="323" t="s">
        <v>116</v>
      </c>
      <c r="F66" s="323"/>
      <c r="G66" s="323"/>
      <c r="H66" s="323"/>
      <c r="I66" s="323"/>
      <c r="J66" s="97"/>
      <c r="K66" s="323" t="s">
        <v>117</v>
      </c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48">
        <f>'09 - Hospodářské sjezdy'!J32</f>
        <v>0</v>
      </c>
      <c r="AH66" s="349"/>
      <c r="AI66" s="349"/>
      <c r="AJ66" s="349"/>
      <c r="AK66" s="349"/>
      <c r="AL66" s="349"/>
      <c r="AM66" s="349"/>
      <c r="AN66" s="348">
        <f t="shared" si="0"/>
        <v>0</v>
      </c>
      <c r="AO66" s="349"/>
      <c r="AP66" s="349"/>
      <c r="AQ66" s="98" t="s">
        <v>89</v>
      </c>
      <c r="AR66" s="53"/>
      <c r="AS66" s="99">
        <v>0</v>
      </c>
      <c r="AT66" s="100">
        <f t="shared" si="1"/>
        <v>0</v>
      </c>
      <c r="AU66" s="101">
        <f>'09 - Hospodářské sjezdy'!P89</f>
        <v>0</v>
      </c>
      <c r="AV66" s="100">
        <f>'09 - Hospodářské sjezdy'!J35</f>
        <v>0</v>
      </c>
      <c r="AW66" s="100">
        <f>'09 - Hospodářské sjezdy'!J36</f>
        <v>0</v>
      </c>
      <c r="AX66" s="100">
        <f>'09 - Hospodářské sjezdy'!J37</f>
        <v>0</v>
      </c>
      <c r="AY66" s="100">
        <f>'09 - Hospodářské sjezdy'!J38</f>
        <v>0</v>
      </c>
      <c r="AZ66" s="100">
        <f>'09 - Hospodářské sjezdy'!F35</f>
        <v>0</v>
      </c>
      <c r="BA66" s="100">
        <f>'09 - Hospodářské sjezdy'!F36</f>
        <v>0</v>
      </c>
      <c r="BB66" s="100">
        <f>'09 - Hospodářské sjezdy'!F37</f>
        <v>0</v>
      </c>
      <c r="BC66" s="100">
        <f>'09 - Hospodářské sjezdy'!F38</f>
        <v>0</v>
      </c>
      <c r="BD66" s="102">
        <f>'09 - Hospodářské sjezdy'!F39</f>
        <v>0</v>
      </c>
      <c r="BT66" s="103" t="s">
        <v>86</v>
      </c>
      <c r="BV66" s="103" t="s">
        <v>79</v>
      </c>
      <c r="BW66" s="103" t="s">
        <v>118</v>
      </c>
      <c r="BX66" s="103" t="s">
        <v>93</v>
      </c>
      <c r="CL66" s="103" t="s">
        <v>19</v>
      </c>
    </row>
    <row r="67" spans="1:90" s="4" customFormat="1" ht="16.5" customHeight="1">
      <c r="A67" s="96" t="s">
        <v>87</v>
      </c>
      <c r="B67" s="51"/>
      <c r="C67" s="97"/>
      <c r="D67" s="97"/>
      <c r="E67" s="323" t="s">
        <v>119</v>
      </c>
      <c r="F67" s="323"/>
      <c r="G67" s="323"/>
      <c r="H67" s="323"/>
      <c r="I67" s="323"/>
      <c r="J67" s="97"/>
      <c r="K67" s="323" t="s">
        <v>120</v>
      </c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48">
        <f>'10 - Dopravní značení'!J32</f>
        <v>0</v>
      </c>
      <c r="AH67" s="349"/>
      <c r="AI67" s="349"/>
      <c r="AJ67" s="349"/>
      <c r="AK67" s="349"/>
      <c r="AL67" s="349"/>
      <c r="AM67" s="349"/>
      <c r="AN67" s="348">
        <f t="shared" si="0"/>
        <v>0</v>
      </c>
      <c r="AO67" s="349"/>
      <c r="AP67" s="349"/>
      <c r="AQ67" s="98" t="s">
        <v>89</v>
      </c>
      <c r="AR67" s="53"/>
      <c r="AS67" s="99">
        <v>0</v>
      </c>
      <c r="AT67" s="100">
        <f t="shared" si="1"/>
        <v>0</v>
      </c>
      <c r="AU67" s="101">
        <f>'10 - Dopravní značení'!P90</f>
        <v>0</v>
      </c>
      <c r="AV67" s="100">
        <f>'10 - Dopravní značení'!J35</f>
        <v>0</v>
      </c>
      <c r="AW67" s="100">
        <f>'10 - Dopravní značení'!J36</f>
        <v>0</v>
      </c>
      <c r="AX67" s="100">
        <f>'10 - Dopravní značení'!J37</f>
        <v>0</v>
      </c>
      <c r="AY67" s="100">
        <f>'10 - Dopravní značení'!J38</f>
        <v>0</v>
      </c>
      <c r="AZ67" s="100">
        <f>'10 - Dopravní značení'!F35</f>
        <v>0</v>
      </c>
      <c r="BA67" s="100">
        <f>'10 - Dopravní značení'!F36</f>
        <v>0</v>
      </c>
      <c r="BB67" s="100">
        <f>'10 - Dopravní značení'!F37</f>
        <v>0</v>
      </c>
      <c r="BC67" s="100">
        <f>'10 - Dopravní značení'!F38</f>
        <v>0</v>
      </c>
      <c r="BD67" s="102">
        <f>'10 - Dopravní značení'!F39</f>
        <v>0</v>
      </c>
      <c r="BT67" s="103" t="s">
        <v>86</v>
      </c>
      <c r="BV67" s="103" t="s">
        <v>79</v>
      </c>
      <c r="BW67" s="103" t="s">
        <v>121</v>
      </c>
      <c r="BX67" s="103" t="s">
        <v>93</v>
      </c>
      <c r="CL67" s="103" t="s">
        <v>19</v>
      </c>
    </row>
    <row r="68" spans="2:91" s="7" customFormat="1" ht="24.75" customHeight="1">
      <c r="B68" s="86"/>
      <c r="C68" s="87"/>
      <c r="D68" s="322" t="s">
        <v>98</v>
      </c>
      <c r="E68" s="322"/>
      <c r="F68" s="322"/>
      <c r="G68" s="322"/>
      <c r="H68" s="322"/>
      <c r="I68" s="88"/>
      <c r="J68" s="322" t="s">
        <v>122</v>
      </c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51">
        <f>ROUND(SUM(AG69:AG70),2)</f>
        <v>0</v>
      </c>
      <c r="AH68" s="352"/>
      <c r="AI68" s="352"/>
      <c r="AJ68" s="352"/>
      <c r="AK68" s="352"/>
      <c r="AL68" s="352"/>
      <c r="AM68" s="352"/>
      <c r="AN68" s="356">
        <f t="shared" si="0"/>
        <v>0</v>
      </c>
      <c r="AO68" s="352"/>
      <c r="AP68" s="352"/>
      <c r="AQ68" s="89" t="s">
        <v>83</v>
      </c>
      <c r="AR68" s="90"/>
      <c r="AS68" s="91">
        <f>ROUND(SUM(AS69:AS70),2)</f>
        <v>0</v>
      </c>
      <c r="AT68" s="92">
        <f t="shared" si="1"/>
        <v>0</v>
      </c>
      <c r="AU68" s="93">
        <f>ROUND(SUM(AU69:AU70),5)</f>
        <v>0</v>
      </c>
      <c r="AV68" s="92">
        <f>ROUND(AZ68*L29,2)</f>
        <v>0</v>
      </c>
      <c r="AW68" s="92">
        <f>ROUND(BA68*L30,2)</f>
        <v>0</v>
      </c>
      <c r="AX68" s="92">
        <f>ROUND(BB68*L29,2)</f>
        <v>0</v>
      </c>
      <c r="AY68" s="92">
        <f>ROUND(BC68*L30,2)</f>
        <v>0</v>
      </c>
      <c r="AZ68" s="92">
        <f>ROUND(SUM(AZ69:AZ70),2)</f>
        <v>0</v>
      </c>
      <c r="BA68" s="92">
        <f>ROUND(SUM(BA69:BA70),2)</f>
        <v>0</v>
      </c>
      <c r="BB68" s="92">
        <f>ROUND(SUM(BB69:BB70),2)</f>
        <v>0</v>
      </c>
      <c r="BC68" s="92">
        <f>ROUND(SUM(BC69:BC70),2)</f>
        <v>0</v>
      </c>
      <c r="BD68" s="94">
        <f>ROUND(SUM(BD69:BD70),2)</f>
        <v>0</v>
      </c>
      <c r="BS68" s="95" t="s">
        <v>76</v>
      </c>
      <c r="BT68" s="95" t="s">
        <v>84</v>
      </c>
      <c r="BU68" s="95" t="s">
        <v>78</v>
      </c>
      <c r="BV68" s="95" t="s">
        <v>79</v>
      </c>
      <c r="BW68" s="95" t="s">
        <v>123</v>
      </c>
      <c r="BX68" s="95" t="s">
        <v>5</v>
      </c>
      <c r="CL68" s="95" t="s">
        <v>19</v>
      </c>
      <c r="CM68" s="95" t="s">
        <v>86</v>
      </c>
    </row>
    <row r="69" spans="1:90" s="4" customFormat="1" ht="16.5" customHeight="1">
      <c r="A69" s="96" t="s">
        <v>87</v>
      </c>
      <c r="B69" s="51"/>
      <c r="C69" s="97"/>
      <c r="D69" s="97"/>
      <c r="E69" s="323" t="s">
        <v>81</v>
      </c>
      <c r="F69" s="323"/>
      <c r="G69" s="323"/>
      <c r="H69" s="323"/>
      <c r="I69" s="323"/>
      <c r="J69" s="97"/>
      <c r="K69" s="323" t="s">
        <v>124</v>
      </c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48">
        <f>'01 - Přechodné dopravní z...'!J32</f>
        <v>0</v>
      </c>
      <c r="AH69" s="349"/>
      <c r="AI69" s="349"/>
      <c r="AJ69" s="349"/>
      <c r="AK69" s="349"/>
      <c r="AL69" s="349"/>
      <c r="AM69" s="349"/>
      <c r="AN69" s="348">
        <f t="shared" si="0"/>
        <v>0</v>
      </c>
      <c r="AO69" s="349"/>
      <c r="AP69" s="349"/>
      <c r="AQ69" s="98" t="s">
        <v>89</v>
      </c>
      <c r="AR69" s="53"/>
      <c r="AS69" s="99">
        <v>0</v>
      </c>
      <c r="AT69" s="100">
        <f t="shared" si="1"/>
        <v>0</v>
      </c>
      <c r="AU69" s="101">
        <f>'01 - Přechodné dopravní z...'!P88</f>
        <v>0</v>
      </c>
      <c r="AV69" s="100">
        <f>'01 - Přechodné dopravní z...'!J35</f>
        <v>0</v>
      </c>
      <c r="AW69" s="100">
        <f>'01 - Přechodné dopravní z...'!J36</f>
        <v>0</v>
      </c>
      <c r="AX69" s="100">
        <f>'01 - Přechodné dopravní z...'!J37</f>
        <v>0</v>
      </c>
      <c r="AY69" s="100">
        <f>'01 - Přechodné dopravní z...'!J38</f>
        <v>0</v>
      </c>
      <c r="AZ69" s="100">
        <f>'01 - Přechodné dopravní z...'!F35</f>
        <v>0</v>
      </c>
      <c r="BA69" s="100">
        <f>'01 - Přechodné dopravní z...'!F36</f>
        <v>0</v>
      </c>
      <c r="BB69" s="100">
        <f>'01 - Přechodné dopravní z...'!F37</f>
        <v>0</v>
      </c>
      <c r="BC69" s="100">
        <f>'01 - Přechodné dopravní z...'!F38</f>
        <v>0</v>
      </c>
      <c r="BD69" s="102">
        <f>'01 - Přechodné dopravní z...'!F39</f>
        <v>0</v>
      </c>
      <c r="BT69" s="103" t="s">
        <v>86</v>
      </c>
      <c r="BV69" s="103" t="s">
        <v>79</v>
      </c>
      <c r="BW69" s="103" t="s">
        <v>125</v>
      </c>
      <c r="BX69" s="103" t="s">
        <v>123</v>
      </c>
      <c r="CL69" s="103" t="s">
        <v>19</v>
      </c>
    </row>
    <row r="70" spans="1:90" s="4" customFormat="1" ht="23.25" customHeight="1">
      <c r="A70" s="96" t="s">
        <v>87</v>
      </c>
      <c r="B70" s="51"/>
      <c r="C70" s="97"/>
      <c r="D70" s="97"/>
      <c r="E70" s="323" t="s">
        <v>91</v>
      </c>
      <c r="F70" s="323"/>
      <c r="G70" s="323"/>
      <c r="H70" s="323"/>
      <c r="I70" s="323"/>
      <c r="J70" s="97"/>
      <c r="K70" s="323" t="s">
        <v>126</v>
      </c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48">
        <f>'02 - Opravy lokálních záv...'!J32</f>
        <v>0</v>
      </c>
      <c r="AH70" s="349"/>
      <c r="AI70" s="349"/>
      <c r="AJ70" s="349"/>
      <c r="AK70" s="349"/>
      <c r="AL70" s="349"/>
      <c r="AM70" s="349"/>
      <c r="AN70" s="348">
        <f t="shared" si="0"/>
        <v>0</v>
      </c>
      <c r="AO70" s="349"/>
      <c r="AP70" s="349"/>
      <c r="AQ70" s="98" t="s">
        <v>89</v>
      </c>
      <c r="AR70" s="53"/>
      <c r="AS70" s="99">
        <v>0</v>
      </c>
      <c r="AT70" s="100">
        <f t="shared" si="1"/>
        <v>0</v>
      </c>
      <c r="AU70" s="101">
        <f>'02 - Opravy lokálních záv...'!P91</f>
        <v>0</v>
      </c>
      <c r="AV70" s="100">
        <f>'02 - Opravy lokálních záv...'!J35</f>
        <v>0</v>
      </c>
      <c r="AW70" s="100">
        <f>'02 - Opravy lokálních záv...'!J36</f>
        <v>0</v>
      </c>
      <c r="AX70" s="100">
        <f>'02 - Opravy lokálních záv...'!J37</f>
        <v>0</v>
      </c>
      <c r="AY70" s="100">
        <f>'02 - Opravy lokálních záv...'!J38</f>
        <v>0</v>
      </c>
      <c r="AZ70" s="100">
        <f>'02 - Opravy lokálních záv...'!F35</f>
        <v>0</v>
      </c>
      <c r="BA70" s="100">
        <f>'02 - Opravy lokálních záv...'!F36</f>
        <v>0</v>
      </c>
      <c r="BB70" s="100">
        <f>'02 - Opravy lokálních záv...'!F37</f>
        <v>0</v>
      </c>
      <c r="BC70" s="100">
        <f>'02 - Opravy lokálních záv...'!F38</f>
        <v>0</v>
      </c>
      <c r="BD70" s="102">
        <f>'02 - Opravy lokálních záv...'!F39</f>
        <v>0</v>
      </c>
      <c r="BT70" s="103" t="s">
        <v>86</v>
      </c>
      <c r="BV70" s="103" t="s">
        <v>79</v>
      </c>
      <c r="BW70" s="103" t="s">
        <v>127</v>
      </c>
      <c r="BX70" s="103" t="s">
        <v>123</v>
      </c>
      <c r="CL70" s="103" t="s">
        <v>19</v>
      </c>
    </row>
    <row r="71" spans="1:91" s="7" customFormat="1" ht="16.5" customHeight="1">
      <c r="A71" s="96" t="s">
        <v>87</v>
      </c>
      <c r="B71" s="86"/>
      <c r="C71" s="87"/>
      <c r="D71" s="322" t="s">
        <v>128</v>
      </c>
      <c r="E71" s="322"/>
      <c r="F71" s="322"/>
      <c r="G71" s="322"/>
      <c r="H71" s="322"/>
      <c r="I71" s="88"/>
      <c r="J71" s="322" t="s">
        <v>129</v>
      </c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56">
        <f>'VON - Vedlejší a ostatní ...'!J30</f>
        <v>0</v>
      </c>
      <c r="AH71" s="352"/>
      <c r="AI71" s="352"/>
      <c r="AJ71" s="352"/>
      <c r="AK71" s="352"/>
      <c r="AL71" s="352"/>
      <c r="AM71" s="352"/>
      <c r="AN71" s="356">
        <f t="shared" si="0"/>
        <v>0</v>
      </c>
      <c r="AO71" s="352"/>
      <c r="AP71" s="352"/>
      <c r="AQ71" s="89" t="s">
        <v>83</v>
      </c>
      <c r="AR71" s="90"/>
      <c r="AS71" s="104">
        <v>0</v>
      </c>
      <c r="AT71" s="105">
        <f t="shared" si="1"/>
        <v>0</v>
      </c>
      <c r="AU71" s="106">
        <f>'VON - Vedlejší a ostatní ...'!P84</f>
        <v>0</v>
      </c>
      <c r="AV71" s="105">
        <f>'VON - Vedlejší a ostatní ...'!J33</f>
        <v>0</v>
      </c>
      <c r="AW71" s="105">
        <f>'VON - Vedlejší a ostatní ...'!J34</f>
        <v>0</v>
      </c>
      <c r="AX71" s="105">
        <f>'VON - Vedlejší a ostatní ...'!J35</f>
        <v>0</v>
      </c>
      <c r="AY71" s="105">
        <f>'VON - Vedlejší a ostatní ...'!J36</f>
        <v>0</v>
      </c>
      <c r="AZ71" s="105">
        <f>'VON - Vedlejší a ostatní ...'!F33</f>
        <v>0</v>
      </c>
      <c r="BA71" s="105">
        <f>'VON - Vedlejší a ostatní ...'!F34</f>
        <v>0</v>
      </c>
      <c r="BB71" s="105">
        <f>'VON - Vedlejší a ostatní ...'!F35</f>
        <v>0</v>
      </c>
      <c r="BC71" s="105">
        <f>'VON - Vedlejší a ostatní ...'!F36</f>
        <v>0</v>
      </c>
      <c r="BD71" s="107">
        <f>'VON - Vedlejší a ostatní ...'!F37</f>
        <v>0</v>
      </c>
      <c r="BT71" s="95" t="s">
        <v>84</v>
      </c>
      <c r="BV71" s="95" t="s">
        <v>79</v>
      </c>
      <c r="BW71" s="95" t="s">
        <v>130</v>
      </c>
      <c r="BX71" s="95" t="s">
        <v>5</v>
      </c>
      <c r="CL71" s="95" t="s">
        <v>19</v>
      </c>
      <c r="CM71" s="95" t="s">
        <v>86</v>
      </c>
    </row>
    <row r="72" spans="1:57" s="2" customFormat="1" ht="30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9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s="2" customFormat="1" ht="6.95" customHeight="1">
      <c r="A73" s="34"/>
      <c r="B73" s="4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39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</sheetData>
  <sheetProtection algorithmName="SHA-512" hashValue="BZJFKRXLz5nhsQaBe7FuUsmGR/oLYiTfv3qNnLORiIjEGnTH4C59hZNNhrfAmd103bqF3nDoeUy7kbQkvKzTeQ==" saltValue="3fYHX4qe5RKBR2AFQ5fsN5mBNngJfu3OpqT18Zxt/I5+OwQquMFqaHBUCOj3RRK88rJepAUmtstiQ9VK1Febiw==" spinCount="100000" sheet="1" objects="1" scenarios="1" formatColumns="0" formatRows="0"/>
  <mergeCells count="106">
    <mergeCell ref="AN69:AP69"/>
    <mergeCell ref="AG69:AM69"/>
    <mergeCell ref="AN70:AP70"/>
    <mergeCell ref="AG70:AM70"/>
    <mergeCell ref="AN71:AP71"/>
    <mergeCell ref="AG71:AM71"/>
    <mergeCell ref="AN54:AP5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R2:BE2"/>
    <mergeCell ref="AG63:AM63"/>
    <mergeCell ref="AG62:AM62"/>
    <mergeCell ref="AG61:AM61"/>
    <mergeCell ref="AG52:AM52"/>
    <mergeCell ref="AG57:AM57"/>
    <mergeCell ref="AG55:AM55"/>
    <mergeCell ref="AG60:AM60"/>
    <mergeCell ref="AG59:AM59"/>
    <mergeCell ref="AG58:AM58"/>
    <mergeCell ref="AG56:AM56"/>
    <mergeCell ref="AM47:AN47"/>
    <mergeCell ref="AM49:AP49"/>
    <mergeCell ref="AM50:AP50"/>
    <mergeCell ref="AN63:AP63"/>
    <mergeCell ref="AN52:AP52"/>
    <mergeCell ref="AN56:AP56"/>
    <mergeCell ref="AN62:AP62"/>
    <mergeCell ref="AN61:AP61"/>
    <mergeCell ref="AN58:AP58"/>
    <mergeCell ref="AN59:AP59"/>
    <mergeCell ref="AN60:AP60"/>
    <mergeCell ref="AN55:AP55"/>
    <mergeCell ref="AN57:AP57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E69:I69"/>
    <mergeCell ref="K69:AF69"/>
    <mergeCell ref="E70:I70"/>
    <mergeCell ref="K70:AF70"/>
    <mergeCell ref="D71:H71"/>
    <mergeCell ref="J71:AF71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L45:AO45"/>
    <mergeCell ref="E65:I65"/>
    <mergeCell ref="K65:AF65"/>
    <mergeCell ref="E66:I66"/>
    <mergeCell ref="K66:AF66"/>
    <mergeCell ref="E67:I67"/>
    <mergeCell ref="K67:AF67"/>
    <mergeCell ref="D68:H68"/>
    <mergeCell ref="J68:AF68"/>
    <mergeCell ref="AG64:AM64"/>
    <mergeCell ref="AN64:AP64"/>
    <mergeCell ref="E64:I64"/>
    <mergeCell ref="E58:I58"/>
    <mergeCell ref="I52:AF52"/>
    <mergeCell ref="J57:AF57"/>
    <mergeCell ref="J55:AF55"/>
    <mergeCell ref="K60:AF60"/>
    <mergeCell ref="K62:AF62"/>
    <mergeCell ref="K63:AF63"/>
    <mergeCell ref="K59:AF59"/>
    <mergeCell ref="K58:AF58"/>
    <mergeCell ref="K61:AF61"/>
    <mergeCell ref="K64:AF64"/>
    <mergeCell ref="K56:AF56"/>
    <mergeCell ref="C52:G52"/>
    <mergeCell ref="D57:H57"/>
    <mergeCell ref="D55:H55"/>
    <mergeCell ref="E59:I59"/>
    <mergeCell ref="E56:I56"/>
    <mergeCell ref="E60:I60"/>
    <mergeCell ref="E61:I61"/>
    <mergeCell ref="E62:I62"/>
    <mergeCell ref="E63:I63"/>
  </mergeCells>
  <hyperlinks>
    <hyperlink ref="A56" location="'01 - SO 000 - Bourací a p...'!C2" display="/"/>
    <hyperlink ref="A58" location="'01 - SO 101 - Větev A - o...'!C2" display="/"/>
    <hyperlink ref="A59" location="'02 - SO 102 - Oprava prop...'!C2" display="/"/>
    <hyperlink ref="A60" location="'03 - SO 103 - Oprava prop...'!C2" display="/"/>
    <hyperlink ref="A61" location="'04 - SO 104 - Oprava prop...'!C2" display="/"/>
    <hyperlink ref="A62" location="'05 - SO 105 - Oprava prop...'!C2" display="/"/>
    <hyperlink ref="A63" location="'06 - SO 106 - Oprava prop...'!C2" display="/"/>
    <hyperlink ref="A64" location="'07 - SO 134 - Oprava čel ...'!C2" display="/"/>
    <hyperlink ref="A65" location="'08 - Hospodářské sjezdy s...'!C2" display="/"/>
    <hyperlink ref="A66" location="'09 - Hospodářské sjezdy'!C2" display="/"/>
    <hyperlink ref="A67" location="'10 - Dopravní značení'!C2" display="/"/>
    <hyperlink ref="A69" location="'01 - Přechodné dopravní z...'!C2" display="/"/>
    <hyperlink ref="A70" location="'02 - Opravy lokálních záv...'!C2" display="/"/>
    <hyperlink ref="A7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115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131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64" t="str">
        <f>'Rekapitulace stavby'!K6</f>
        <v>II/183 Vodokrty X II/230</v>
      </c>
      <c r="F7" s="365"/>
      <c r="G7" s="365"/>
      <c r="H7" s="365"/>
      <c r="L7" s="20"/>
    </row>
    <row r="8" spans="2:12" s="1" customFormat="1" ht="12" customHeight="1">
      <c r="B8" s="20"/>
      <c r="D8" s="112" t="s">
        <v>132</v>
      </c>
      <c r="L8" s="20"/>
    </row>
    <row r="9" spans="1:31" s="2" customFormat="1" ht="16.5" customHeight="1">
      <c r="A9" s="34"/>
      <c r="B9" s="39"/>
      <c r="C9" s="34"/>
      <c r="D9" s="34"/>
      <c r="E9" s="364" t="s">
        <v>251</v>
      </c>
      <c r="F9" s="366"/>
      <c r="G9" s="366"/>
      <c r="H9" s="366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134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67" t="s">
        <v>906</v>
      </c>
      <c r="F11" s="366"/>
      <c r="G11" s="366"/>
      <c r="H11" s="366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19. 5. 2022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68" t="str">
        <f>'Rekapitulace stavby'!E14</f>
        <v>Vyplň údaj</v>
      </c>
      <c r="F20" s="369"/>
      <c r="G20" s="369"/>
      <c r="H20" s="369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0" t="s">
        <v>19</v>
      </c>
      <c r="F29" s="370"/>
      <c r="G29" s="370"/>
      <c r="H29" s="370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ROUND(J97,2)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2" t="s">
        <v>47</v>
      </c>
      <c r="E35" s="112" t="s">
        <v>48</v>
      </c>
      <c r="F35" s="123">
        <f>ROUND((SUM(BE97:BE205)),2)</f>
        <v>0</v>
      </c>
      <c r="G35" s="34"/>
      <c r="H35" s="34"/>
      <c r="I35" s="124">
        <v>0.21</v>
      </c>
      <c r="J35" s="123">
        <f>ROUND(((SUM(BE97:BE205))*I35),2)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49</v>
      </c>
      <c r="F36" s="123">
        <f>ROUND((SUM(BF97:BF205)),2)</f>
        <v>0</v>
      </c>
      <c r="G36" s="34"/>
      <c r="H36" s="34"/>
      <c r="I36" s="124">
        <v>0.15</v>
      </c>
      <c r="J36" s="123">
        <f>ROUND(((SUM(BF97:BF205))*I36),2)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50</v>
      </c>
      <c r="F37" s="123">
        <f>ROUND((SUM(BG97:BG205)),2)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51</v>
      </c>
      <c r="F38" s="123">
        <f>ROUND((SUM(BH97:BH205)),2)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52</v>
      </c>
      <c r="F39" s="123">
        <f>ROUND((SUM(BI97:BI205)),2)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136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1" t="str">
        <f>E7</f>
        <v>II/183 Vodokrty X II/230</v>
      </c>
      <c r="F50" s="372"/>
      <c r="G50" s="372"/>
      <c r="H50" s="372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132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1" t="s">
        <v>251</v>
      </c>
      <c r="F52" s="373"/>
      <c r="G52" s="373"/>
      <c r="H52" s="373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25" t="str">
        <f>E11</f>
        <v>08 - Hospodářské sjezdy s propustkem</v>
      </c>
      <c r="F54" s="373"/>
      <c r="G54" s="373"/>
      <c r="H54" s="373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 xml:space="preserve"> </v>
      </c>
      <c r="G56" s="36"/>
      <c r="H56" s="36"/>
      <c r="I56" s="29" t="s">
        <v>23</v>
      </c>
      <c r="J56" s="59" t="str">
        <f>IF(J14="","",J14)</f>
        <v>19. 5. 2022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6"/>
      <c r="E58" s="36"/>
      <c r="F58" s="27" t="str">
        <f>E17</f>
        <v>SÚS PK, p.o.</v>
      </c>
      <c r="G58" s="36"/>
      <c r="H58" s="36"/>
      <c r="I58" s="29" t="s">
        <v>33</v>
      </c>
      <c r="J58" s="32" t="str">
        <f>E23</f>
        <v>IK Plzeň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Václav Nový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137</v>
      </c>
      <c r="D61" s="137"/>
      <c r="E61" s="137"/>
      <c r="F61" s="137"/>
      <c r="G61" s="137"/>
      <c r="H61" s="137"/>
      <c r="I61" s="137"/>
      <c r="J61" s="138" t="s">
        <v>138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J97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139</v>
      </c>
    </row>
    <row r="64" spans="2:12" s="9" customFormat="1" ht="24.95" customHeight="1">
      <c r="B64" s="140"/>
      <c r="C64" s="141"/>
      <c r="D64" s="142" t="s">
        <v>140</v>
      </c>
      <c r="E64" s="143"/>
      <c r="F64" s="143"/>
      <c r="G64" s="143"/>
      <c r="H64" s="143"/>
      <c r="I64" s="143"/>
      <c r="J64" s="144">
        <f>J98</f>
        <v>0</v>
      </c>
      <c r="K64" s="141"/>
      <c r="L64" s="145"/>
    </row>
    <row r="65" spans="2:12" s="10" customFormat="1" ht="19.9" customHeight="1">
      <c r="B65" s="146"/>
      <c r="C65" s="97"/>
      <c r="D65" s="147" t="s">
        <v>141</v>
      </c>
      <c r="E65" s="148"/>
      <c r="F65" s="148"/>
      <c r="G65" s="148"/>
      <c r="H65" s="148"/>
      <c r="I65" s="148"/>
      <c r="J65" s="149">
        <f>J99</f>
        <v>0</v>
      </c>
      <c r="K65" s="97"/>
      <c r="L65" s="150"/>
    </row>
    <row r="66" spans="2:12" s="10" customFormat="1" ht="19.9" customHeight="1">
      <c r="B66" s="146"/>
      <c r="C66" s="97"/>
      <c r="D66" s="147" t="s">
        <v>253</v>
      </c>
      <c r="E66" s="148"/>
      <c r="F66" s="148"/>
      <c r="G66" s="148"/>
      <c r="H66" s="148"/>
      <c r="I66" s="148"/>
      <c r="J66" s="149">
        <f>J131</f>
        <v>0</v>
      </c>
      <c r="K66" s="97"/>
      <c r="L66" s="150"/>
    </row>
    <row r="67" spans="2:12" s="10" customFormat="1" ht="19.9" customHeight="1">
      <c r="B67" s="146"/>
      <c r="C67" s="97"/>
      <c r="D67" s="147" t="s">
        <v>461</v>
      </c>
      <c r="E67" s="148"/>
      <c r="F67" s="148"/>
      <c r="G67" s="148"/>
      <c r="H67" s="148"/>
      <c r="I67" s="148"/>
      <c r="J67" s="149">
        <f>J147</f>
        <v>0</v>
      </c>
      <c r="K67" s="97"/>
      <c r="L67" s="150"/>
    </row>
    <row r="68" spans="2:12" s="10" customFormat="1" ht="19.9" customHeight="1">
      <c r="B68" s="146"/>
      <c r="C68" s="97"/>
      <c r="D68" s="147" t="s">
        <v>462</v>
      </c>
      <c r="E68" s="148"/>
      <c r="F68" s="148"/>
      <c r="G68" s="148"/>
      <c r="H68" s="148"/>
      <c r="I68" s="148"/>
      <c r="J68" s="149">
        <f>J153</f>
        <v>0</v>
      </c>
      <c r="K68" s="97"/>
      <c r="L68" s="150"/>
    </row>
    <row r="69" spans="2:12" s="10" customFormat="1" ht="19.9" customHeight="1">
      <c r="B69" s="146"/>
      <c r="C69" s="97"/>
      <c r="D69" s="147" t="s">
        <v>254</v>
      </c>
      <c r="E69" s="148"/>
      <c r="F69" s="148"/>
      <c r="G69" s="148"/>
      <c r="H69" s="148"/>
      <c r="I69" s="148"/>
      <c r="J69" s="149">
        <f>J159</f>
        <v>0</v>
      </c>
      <c r="K69" s="97"/>
      <c r="L69" s="150"/>
    </row>
    <row r="70" spans="2:12" s="10" customFormat="1" ht="19.9" customHeight="1">
      <c r="B70" s="146"/>
      <c r="C70" s="97"/>
      <c r="D70" s="147" t="s">
        <v>463</v>
      </c>
      <c r="E70" s="148"/>
      <c r="F70" s="148"/>
      <c r="G70" s="148"/>
      <c r="H70" s="148"/>
      <c r="I70" s="148"/>
      <c r="J70" s="149">
        <f>J162</f>
        <v>0</v>
      </c>
      <c r="K70" s="97"/>
      <c r="L70" s="150"/>
    </row>
    <row r="71" spans="2:12" s="10" customFormat="1" ht="19.9" customHeight="1">
      <c r="B71" s="146"/>
      <c r="C71" s="97"/>
      <c r="D71" s="147" t="s">
        <v>907</v>
      </c>
      <c r="E71" s="148"/>
      <c r="F71" s="148"/>
      <c r="G71" s="148"/>
      <c r="H71" s="148"/>
      <c r="I71" s="148"/>
      <c r="J71" s="149">
        <f>J168</f>
        <v>0</v>
      </c>
      <c r="K71" s="97"/>
      <c r="L71" s="150"/>
    </row>
    <row r="72" spans="2:12" s="10" customFormat="1" ht="19.9" customHeight="1">
      <c r="B72" s="146"/>
      <c r="C72" s="97"/>
      <c r="D72" s="147" t="s">
        <v>464</v>
      </c>
      <c r="E72" s="148"/>
      <c r="F72" s="148"/>
      <c r="G72" s="148"/>
      <c r="H72" s="148"/>
      <c r="I72" s="148"/>
      <c r="J72" s="149">
        <f>J174</f>
        <v>0</v>
      </c>
      <c r="K72" s="97"/>
      <c r="L72" s="150"/>
    </row>
    <row r="73" spans="2:12" s="10" customFormat="1" ht="19.9" customHeight="1">
      <c r="B73" s="146"/>
      <c r="C73" s="97"/>
      <c r="D73" s="147" t="s">
        <v>465</v>
      </c>
      <c r="E73" s="148"/>
      <c r="F73" s="148"/>
      <c r="G73" s="148"/>
      <c r="H73" s="148"/>
      <c r="I73" s="148"/>
      <c r="J73" s="149">
        <f>J188</f>
        <v>0</v>
      </c>
      <c r="K73" s="97"/>
      <c r="L73" s="150"/>
    </row>
    <row r="74" spans="2:12" s="10" customFormat="1" ht="19.9" customHeight="1">
      <c r="B74" s="146"/>
      <c r="C74" s="97"/>
      <c r="D74" s="147" t="s">
        <v>143</v>
      </c>
      <c r="E74" s="148"/>
      <c r="F74" s="148"/>
      <c r="G74" s="148"/>
      <c r="H74" s="148"/>
      <c r="I74" s="148"/>
      <c r="J74" s="149">
        <f>J194</f>
        <v>0</v>
      </c>
      <c r="K74" s="97"/>
      <c r="L74" s="150"/>
    </row>
    <row r="75" spans="2:12" s="10" customFormat="1" ht="19.9" customHeight="1">
      <c r="B75" s="146"/>
      <c r="C75" s="97"/>
      <c r="D75" s="147" t="s">
        <v>144</v>
      </c>
      <c r="E75" s="148"/>
      <c r="F75" s="148"/>
      <c r="G75" s="148"/>
      <c r="H75" s="148"/>
      <c r="I75" s="148"/>
      <c r="J75" s="149">
        <f>J203</f>
        <v>0</v>
      </c>
      <c r="K75" s="97"/>
      <c r="L75" s="150"/>
    </row>
    <row r="76" spans="1:31" s="2" customFormat="1" ht="21.7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1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11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145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71" t="str">
        <f>E7</f>
        <v>II/183 Vodokrty X II/230</v>
      </c>
      <c r="F85" s="372"/>
      <c r="G85" s="372"/>
      <c r="H85" s="372"/>
      <c r="I85" s="36"/>
      <c r="J85" s="36"/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71" t="s">
        <v>251</v>
      </c>
      <c r="F87" s="373"/>
      <c r="G87" s="373"/>
      <c r="H87" s="373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134</v>
      </c>
      <c r="D88" s="36"/>
      <c r="E88" s="36"/>
      <c r="F88" s="36"/>
      <c r="G88" s="36"/>
      <c r="H88" s="36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25" t="str">
        <f>E11</f>
        <v>08 - Hospodářské sjezdy s propustkem</v>
      </c>
      <c r="F89" s="373"/>
      <c r="G89" s="373"/>
      <c r="H89" s="373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21</v>
      </c>
      <c r="D91" s="36"/>
      <c r="E91" s="36"/>
      <c r="F91" s="27" t="str">
        <f>F14</f>
        <v xml:space="preserve"> </v>
      </c>
      <c r="G91" s="36"/>
      <c r="H91" s="36"/>
      <c r="I91" s="29" t="s">
        <v>23</v>
      </c>
      <c r="J91" s="59" t="str">
        <f>IF(J14="","",J14)</f>
        <v>19. 5. 2022</v>
      </c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25</v>
      </c>
      <c r="D93" s="36"/>
      <c r="E93" s="36"/>
      <c r="F93" s="27" t="str">
        <f>E17</f>
        <v>SÚS PK, p.o.</v>
      </c>
      <c r="G93" s="36"/>
      <c r="H93" s="36"/>
      <c r="I93" s="29" t="s">
        <v>33</v>
      </c>
      <c r="J93" s="32" t="str">
        <f>E23</f>
        <v>IK Plzeň s.r.o.</v>
      </c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31</v>
      </c>
      <c r="D94" s="36"/>
      <c r="E94" s="36"/>
      <c r="F94" s="27" t="str">
        <f>IF(E20="","",E20)</f>
        <v>Vyplň údaj</v>
      </c>
      <c r="G94" s="36"/>
      <c r="H94" s="36"/>
      <c r="I94" s="29" t="s">
        <v>38</v>
      </c>
      <c r="J94" s="32" t="str">
        <f>E26</f>
        <v>Václav Nový</v>
      </c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113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11" customFormat="1" ht="29.25" customHeight="1">
      <c r="A96" s="151"/>
      <c r="B96" s="152"/>
      <c r="C96" s="153" t="s">
        <v>146</v>
      </c>
      <c r="D96" s="154" t="s">
        <v>62</v>
      </c>
      <c r="E96" s="154" t="s">
        <v>58</v>
      </c>
      <c r="F96" s="154" t="s">
        <v>59</v>
      </c>
      <c r="G96" s="154" t="s">
        <v>147</v>
      </c>
      <c r="H96" s="154" t="s">
        <v>148</v>
      </c>
      <c r="I96" s="154" t="s">
        <v>149</v>
      </c>
      <c r="J96" s="154" t="s">
        <v>138</v>
      </c>
      <c r="K96" s="155" t="s">
        <v>150</v>
      </c>
      <c r="L96" s="156"/>
      <c r="M96" s="68" t="s">
        <v>19</v>
      </c>
      <c r="N96" s="69" t="s">
        <v>47</v>
      </c>
      <c r="O96" s="69" t="s">
        <v>151</v>
      </c>
      <c r="P96" s="69" t="s">
        <v>152</v>
      </c>
      <c r="Q96" s="69" t="s">
        <v>153</v>
      </c>
      <c r="R96" s="69" t="s">
        <v>154</v>
      </c>
      <c r="S96" s="69" t="s">
        <v>155</v>
      </c>
      <c r="T96" s="70" t="s">
        <v>156</v>
      </c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</row>
    <row r="97" spans="1:63" s="2" customFormat="1" ht="22.9" customHeight="1">
      <c r="A97" s="34"/>
      <c r="B97" s="35"/>
      <c r="C97" s="75" t="s">
        <v>157</v>
      </c>
      <c r="D97" s="36"/>
      <c r="E97" s="36"/>
      <c r="F97" s="36"/>
      <c r="G97" s="36"/>
      <c r="H97" s="36"/>
      <c r="I97" s="36"/>
      <c r="J97" s="157">
        <f>BK97</f>
        <v>0</v>
      </c>
      <c r="K97" s="36"/>
      <c r="L97" s="39"/>
      <c r="M97" s="71"/>
      <c r="N97" s="158"/>
      <c r="O97" s="72"/>
      <c r="P97" s="159">
        <f>P98</f>
        <v>0</v>
      </c>
      <c r="Q97" s="72"/>
      <c r="R97" s="159">
        <f>R98</f>
        <v>703.77895939</v>
      </c>
      <c r="S97" s="72"/>
      <c r="T97" s="160">
        <f>T98</f>
        <v>192.02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76</v>
      </c>
      <c r="AU97" s="17" t="s">
        <v>139</v>
      </c>
      <c r="BK97" s="161">
        <f>BK98</f>
        <v>0</v>
      </c>
    </row>
    <row r="98" spans="2:63" s="12" customFormat="1" ht="25.9" customHeight="1">
      <c r="B98" s="162"/>
      <c r="C98" s="163"/>
      <c r="D98" s="164" t="s">
        <v>76</v>
      </c>
      <c r="E98" s="165" t="s">
        <v>158</v>
      </c>
      <c r="F98" s="165" t="s">
        <v>159</v>
      </c>
      <c r="G98" s="163"/>
      <c r="H98" s="163"/>
      <c r="I98" s="166"/>
      <c r="J98" s="167">
        <f>BK98</f>
        <v>0</v>
      </c>
      <c r="K98" s="163"/>
      <c r="L98" s="168"/>
      <c r="M98" s="169"/>
      <c r="N98" s="170"/>
      <c r="O98" s="170"/>
      <c r="P98" s="171">
        <f>P99+P131+P147+P153+P159+P162+P168+P174+P188+P194+P203</f>
        <v>0</v>
      </c>
      <c r="Q98" s="170"/>
      <c r="R98" s="171">
        <f>R99+R131+R147+R153+R159+R162+R168+R174+R188+R194+R203</f>
        <v>703.77895939</v>
      </c>
      <c r="S98" s="170"/>
      <c r="T98" s="172">
        <f>T99+T131+T147+T153+T159+T162+T168+T174+T188+T194+T203</f>
        <v>192.02</v>
      </c>
      <c r="AR98" s="173" t="s">
        <v>84</v>
      </c>
      <c r="AT98" s="174" t="s">
        <v>76</v>
      </c>
      <c r="AU98" s="174" t="s">
        <v>77</v>
      </c>
      <c r="AY98" s="173" t="s">
        <v>160</v>
      </c>
      <c r="BK98" s="175">
        <f>BK99+BK131+BK147+BK153+BK159+BK162+BK168+BK174+BK188+BK194+BK203</f>
        <v>0</v>
      </c>
    </row>
    <row r="99" spans="2:63" s="12" customFormat="1" ht="22.9" customHeight="1">
      <c r="B99" s="162"/>
      <c r="C99" s="163"/>
      <c r="D99" s="164" t="s">
        <v>76</v>
      </c>
      <c r="E99" s="176" t="s">
        <v>84</v>
      </c>
      <c r="F99" s="176" t="s">
        <v>161</v>
      </c>
      <c r="G99" s="163"/>
      <c r="H99" s="163"/>
      <c r="I99" s="166"/>
      <c r="J99" s="177">
        <f>BK99</f>
        <v>0</v>
      </c>
      <c r="K99" s="163"/>
      <c r="L99" s="168"/>
      <c r="M99" s="169"/>
      <c r="N99" s="170"/>
      <c r="O99" s="170"/>
      <c r="P99" s="171">
        <f>SUM(P100:P130)</f>
        <v>0</v>
      </c>
      <c r="Q99" s="170"/>
      <c r="R99" s="171">
        <f>SUM(R100:R130)</f>
        <v>42.646</v>
      </c>
      <c r="S99" s="170"/>
      <c r="T99" s="172">
        <f>SUM(T100:T130)</f>
        <v>130.548</v>
      </c>
      <c r="AR99" s="173" t="s">
        <v>84</v>
      </c>
      <c r="AT99" s="174" t="s">
        <v>76</v>
      </c>
      <c r="AU99" s="174" t="s">
        <v>84</v>
      </c>
      <c r="AY99" s="173" t="s">
        <v>160</v>
      </c>
      <c r="BK99" s="175">
        <f>SUM(BK100:BK130)</f>
        <v>0</v>
      </c>
    </row>
    <row r="100" spans="1:65" s="2" customFormat="1" ht="66.75" customHeight="1">
      <c r="A100" s="34"/>
      <c r="B100" s="35"/>
      <c r="C100" s="178" t="s">
        <v>84</v>
      </c>
      <c r="D100" s="178" t="s">
        <v>162</v>
      </c>
      <c r="E100" s="179" t="s">
        <v>908</v>
      </c>
      <c r="F100" s="180" t="s">
        <v>909</v>
      </c>
      <c r="G100" s="181" t="s">
        <v>165</v>
      </c>
      <c r="H100" s="182">
        <v>296.7</v>
      </c>
      <c r="I100" s="183"/>
      <c r="J100" s="184">
        <f>ROUND(I100*H100,2)</f>
        <v>0</v>
      </c>
      <c r="K100" s="180" t="s">
        <v>166</v>
      </c>
      <c r="L100" s="39"/>
      <c r="M100" s="185" t="s">
        <v>19</v>
      </c>
      <c r="N100" s="186" t="s">
        <v>48</v>
      </c>
      <c r="O100" s="64"/>
      <c r="P100" s="187">
        <f>O100*H100</f>
        <v>0</v>
      </c>
      <c r="Q100" s="187">
        <v>0</v>
      </c>
      <c r="R100" s="187">
        <f>Q100*H100</f>
        <v>0</v>
      </c>
      <c r="S100" s="187">
        <v>0.44</v>
      </c>
      <c r="T100" s="188">
        <f>S100*H100</f>
        <v>130.548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9" t="s">
        <v>167</v>
      </c>
      <c r="AT100" s="189" t="s">
        <v>162</v>
      </c>
      <c r="AU100" s="189" t="s">
        <v>86</v>
      </c>
      <c r="AY100" s="17" t="s">
        <v>160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7" t="s">
        <v>84</v>
      </c>
      <c r="BK100" s="190">
        <f>ROUND(I100*H100,2)</f>
        <v>0</v>
      </c>
      <c r="BL100" s="17" t="s">
        <v>167</v>
      </c>
      <c r="BM100" s="189" t="s">
        <v>910</v>
      </c>
    </row>
    <row r="101" spans="1:47" s="2" customFormat="1" ht="11.25">
      <c r="A101" s="34"/>
      <c r="B101" s="35"/>
      <c r="C101" s="36"/>
      <c r="D101" s="191" t="s">
        <v>169</v>
      </c>
      <c r="E101" s="36"/>
      <c r="F101" s="192" t="s">
        <v>911</v>
      </c>
      <c r="G101" s="36"/>
      <c r="H101" s="36"/>
      <c r="I101" s="193"/>
      <c r="J101" s="36"/>
      <c r="K101" s="36"/>
      <c r="L101" s="39"/>
      <c r="M101" s="194"/>
      <c r="N101" s="195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169</v>
      </c>
      <c r="AU101" s="17" t="s">
        <v>86</v>
      </c>
    </row>
    <row r="102" spans="2:51" s="13" customFormat="1" ht="11.25">
      <c r="B102" s="196"/>
      <c r="C102" s="197"/>
      <c r="D102" s="198" t="s">
        <v>171</v>
      </c>
      <c r="E102" s="199" t="s">
        <v>19</v>
      </c>
      <c r="F102" s="200" t="s">
        <v>362</v>
      </c>
      <c r="G102" s="197"/>
      <c r="H102" s="199" t="s">
        <v>19</v>
      </c>
      <c r="I102" s="201"/>
      <c r="J102" s="197"/>
      <c r="K102" s="197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171</v>
      </c>
      <c r="AU102" s="206" t="s">
        <v>86</v>
      </c>
      <c r="AV102" s="13" t="s">
        <v>84</v>
      </c>
      <c r="AW102" s="13" t="s">
        <v>37</v>
      </c>
      <c r="AX102" s="13" t="s">
        <v>77</v>
      </c>
      <c r="AY102" s="206" t="s">
        <v>160</v>
      </c>
    </row>
    <row r="103" spans="2:51" s="14" customFormat="1" ht="11.25">
      <c r="B103" s="207"/>
      <c r="C103" s="208"/>
      <c r="D103" s="198" t="s">
        <v>171</v>
      </c>
      <c r="E103" s="209" t="s">
        <v>19</v>
      </c>
      <c r="F103" s="210" t="s">
        <v>912</v>
      </c>
      <c r="G103" s="208"/>
      <c r="H103" s="211">
        <v>132.9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171</v>
      </c>
      <c r="AU103" s="217" t="s">
        <v>86</v>
      </c>
      <c r="AV103" s="14" t="s">
        <v>86</v>
      </c>
      <c r="AW103" s="14" t="s">
        <v>37</v>
      </c>
      <c r="AX103" s="14" t="s">
        <v>77</v>
      </c>
      <c r="AY103" s="217" t="s">
        <v>160</v>
      </c>
    </row>
    <row r="104" spans="2:51" s="14" customFormat="1" ht="11.25">
      <c r="B104" s="207"/>
      <c r="C104" s="208"/>
      <c r="D104" s="198" t="s">
        <v>171</v>
      </c>
      <c r="E104" s="209" t="s">
        <v>19</v>
      </c>
      <c r="F104" s="210" t="s">
        <v>913</v>
      </c>
      <c r="G104" s="208"/>
      <c r="H104" s="211">
        <v>43.7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171</v>
      </c>
      <c r="AU104" s="217" t="s">
        <v>86</v>
      </c>
      <c r="AV104" s="14" t="s">
        <v>86</v>
      </c>
      <c r="AW104" s="14" t="s">
        <v>37</v>
      </c>
      <c r="AX104" s="14" t="s">
        <v>77</v>
      </c>
      <c r="AY104" s="217" t="s">
        <v>160</v>
      </c>
    </row>
    <row r="105" spans="2:51" s="14" customFormat="1" ht="11.25">
      <c r="B105" s="207"/>
      <c r="C105" s="208"/>
      <c r="D105" s="198" t="s">
        <v>171</v>
      </c>
      <c r="E105" s="209" t="s">
        <v>19</v>
      </c>
      <c r="F105" s="210" t="s">
        <v>914</v>
      </c>
      <c r="G105" s="208"/>
      <c r="H105" s="211">
        <v>120.1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171</v>
      </c>
      <c r="AU105" s="217" t="s">
        <v>86</v>
      </c>
      <c r="AV105" s="14" t="s">
        <v>86</v>
      </c>
      <c r="AW105" s="14" t="s">
        <v>37</v>
      </c>
      <c r="AX105" s="14" t="s">
        <v>77</v>
      </c>
      <c r="AY105" s="217" t="s">
        <v>160</v>
      </c>
    </row>
    <row r="106" spans="1:65" s="2" customFormat="1" ht="44.25" customHeight="1">
      <c r="A106" s="34"/>
      <c r="B106" s="35"/>
      <c r="C106" s="178" t="s">
        <v>86</v>
      </c>
      <c r="D106" s="178" t="s">
        <v>162</v>
      </c>
      <c r="E106" s="179" t="s">
        <v>478</v>
      </c>
      <c r="F106" s="180" t="s">
        <v>479</v>
      </c>
      <c r="G106" s="181" t="s">
        <v>273</v>
      </c>
      <c r="H106" s="182">
        <v>122.83</v>
      </c>
      <c r="I106" s="183"/>
      <c r="J106" s="184">
        <f>ROUND(I106*H106,2)</f>
        <v>0</v>
      </c>
      <c r="K106" s="180" t="s">
        <v>166</v>
      </c>
      <c r="L106" s="39"/>
      <c r="M106" s="185" t="s">
        <v>19</v>
      </c>
      <c r="N106" s="186" t="s">
        <v>48</v>
      </c>
      <c r="O106" s="64"/>
      <c r="P106" s="187">
        <f>O106*H106</f>
        <v>0</v>
      </c>
      <c r="Q106" s="187">
        <v>0</v>
      </c>
      <c r="R106" s="187">
        <f>Q106*H106</f>
        <v>0</v>
      </c>
      <c r="S106" s="187">
        <v>0</v>
      </c>
      <c r="T106" s="188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167</v>
      </c>
      <c r="AT106" s="189" t="s">
        <v>162</v>
      </c>
      <c r="AU106" s="189" t="s">
        <v>86</v>
      </c>
      <c r="AY106" s="17" t="s">
        <v>160</v>
      </c>
      <c r="BE106" s="190">
        <f>IF(N106="základní",J106,0)</f>
        <v>0</v>
      </c>
      <c r="BF106" s="190">
        <f>IF(N106="snížená",J106,0)</f>
        <v>0</v>
      </c>
      <c r="BG106" s="190">
        <f>IF(N106="zákl. přenesená",J106,0)</f>
        <v>0</v>
      </c>
      <c r="BH106" s="190">
        <f>IF(N106="sníž. přenesená",J106,0)</f>
        <v>0</v>
      </c>
      <c r="BI106" s="190">
        <f>IF(N106="nulová",J106,0)</f>
        <v>0</v>
      </c>
      <c r="BJ106" s="17" t="s">
        <v>84</v>
      </c>
      <c r="BK106" s="190">
        <f>ROUND(I106*H106,2)</f>
        <v>0</v>
      </c>
      <c r="BL106" s="17" t="s">
        <v>167</v>
      </c>
      <c r="BM106" s="189" t="s">
        <v>915</v>
      </c>
    </row>
    <row r="107" spans="1:47" s="2" customFormat="1" ht="11.25">
      <c r="A107" s="34"/>
      <c r="B107" s="35"/>
      <c r="C107" s="36"/>
      <c r="D107" s="191" t="s">
        <v>169</v>
      </c>
      <c r="E107" s="36"/>
      <c r="F107" s="192" t="s">
        <v>481</v>
      </c>
      <c r="G107" s="36"/>
      <c r="H107" s="36"/>
      <c r="I107" s="193"/>
      <c r="J107" s="36"/>
      <c r="K107" s="36"/>
      <c r="L107" s="39"/>
      <c r="M107" s="194"/>
      <c r="N107" s="195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169</v>
      </c>
      <c r="AU107" s="17" t="s">
        <v>86</v>
      </c>
    </row>
    <row r="108" spans="2:51" s="14" customFormat="1" ht="22.5">
      <c r="B108" s="207"/>
      <c r="C108" s="208"/>
      <c r="D108" s="198" t="s">
        <v>171</v>
      </c>
      <c r="E108" s="209" t="s">
        <v>19</v>
      </c>
      <c r="F108" s="210" t="s">
        <v>916</v>
      </c>
      <c r="G108" s="208"/>
      <c r="H108" s="211">
        <v>82.85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171</v>
      </c>
      <c r="AU108" s="217" t="s">
        <v>86</v>
      </c>
      <c r="AV108" s="14" t="s">
        <v>86</v>
      </c>
      <c r="AW108" s="14" t="s">
        <v>37</v>
      </c>
      <c r="AX108" s="14" t="s">
        <v>77</v>
      </c>
      <c r="AY108" s="217" t="s">
        <v>160</v>
      </c>
    </row>
    <row r="109" spans="2:51" s="14" customFormat="1" ht="33.75">
      <c r="B109" s="207"/>
      <c r="C109" s="208"/>
      <c r="D109" s="198" t="s">
        <v>171</v>
      </c>
      <c r="E109" s="209" t="s">
        <v>19</v>
      </c>
      <c r="F109" s="210" t="s">
        <v>917</v>
      </c>
      <c r="G109" s="208"/>
      <c r="H109" s="211">
        <v>-13.602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171</v>
      </c>
      <c r="AU109" s="217" t="s">
        <v>86</v>
      </c>
      <c r="AV109" s="14" t="s">
        <v>86</v>
      </c>
      <c r="AW109" s="14" t="s">
        <v>37</v>
      </c>
      <c r="AX109" s="14" t="s">
        <v>77</v>
      </c>
      <c r="AY109" s="217" t="s">
        <v>160</v>
      </c>
    </row>
    <row r="110" spans="2:51" s="14" customFormat="1" ht="11.25">
      <c r="B110" s="207"/>
      <c r="C110" s="208"/>
      <c r="D110" s="198" t="s">
        <v>171</v>
      </c>
      <c r="E110" s="209" t="s">
        <v>19</v>
      </c>
      <c r="F110" s="210" t="s">
        <v>918</v>
      </c>
      <c r="G110" s="208"/>
      <c r="H110" s="211">
        <v>25.704</v>
      </c>
      <c r="I110" s="212"/>
      <c r="J110" s="208"/>
      <c r="K110" s="208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171</v>
      </c>
      <c r="AU110" s="217" t="s">
        <v>86</v>
      </c>
      <c r="AV110" s="14" t="s">
        <v>86</v>
      </c>
      <c r="AW110" s="14" t="s">
        <v>37</v>
      </c>
      <c r="AX110" s="14" t="s">
        <v>77</v>
      </c>
      <c r="AY110" s="217" t="s">
        <v>160</v>
      </c>
    </row>
    <row r="111" spans="2:51" s="14" customFormat="1" ht="11.25">
      <c r="B111" s="207"/>
      <c r="C111" s="208"/>
      <c r="D111" s="198" t="s">
        <v>171</v>
      </c>
      <c r="E111" s="209" t="s">
        <v>19</v>
      </c>
      <c r="F111" s="210" t="s">
        <v>919</v>
      </c>
      <c r="G111" s="208"/>
      <c r="H111" s="211">
        <v>-4.22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171</v>
      </c>
      <c r="AU111" s="217" t="s">
        <v>86</v>
      </c>
      <c r="AV111" s="14" t="s">
        <v>86</v>
      </c>
      <c r="AW111" s="14" t="s">
        <v>37</v>
      </c>
      <c r="AX111" s="14" t="s">
        <v>77</v>
      </c>
      <c r="AY111" s="217" t="s">
        <v>160</v>
      </c>
    </row>
    <row r="112" spans="2:51" s="14" customFormat="1" ht="11.25">
      <c r="B112" s="207"/>
      <c r="C112" s="208"/>
      <c r="D112" s="198" t="s">
        <v>171</v>
      </c>
      <c r="E112" s="209" t="s">
        <v>19</v>
      </c>
      <c r="F112" s="210" t="s">
        <v>920</v>
      </c>
      <c r="G112" s="208"/>
      <c r="H112" s="211">
        <v>38.403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171</v>
      </c>
      <c r="AU112" s="217" t="s">
        <v>86</v>
      </c>
      <c r="AV112" s="14" t="s">
        <v>86</v>
      </c>
      <c r="AW112" s="14" t="s">
        <v>37</v>
      </c>
      <c r="AX112" s="14" t="s">
        <v>77</v>
      </c>
      <c r="AY112" s="217" t="s">
        <v>160</v>
      </c>
    </row>
    <row r="113" spans="2:51" s="14" customFormat="1" ht="11.25">
      <c r="B113" s="207"/>
      <c r="C113" s="208"/>
      <c r="D113" s="198" t="s">
        <v>171</v>
      </c>
      <c r="E113" s="209" t="s">
        <v>19</v>
      </c>
      <c r="F113" s="210" t="s">
        <v>921</v>
      </c>
      <c r="G113" s="208"/>
      <c r="H113" s="211">
        <v>-6.305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171</v>
      </c>
      <c r="AU113" s="217" t="s">
        <v>86</v>
      </c>
      <c r="AV113" s="14" t="s">
        <v>86</v>
      </c>
      <c r="AW113" s="14" t="s">
        <v>37</v>
      </c>
      <c r="AX113" s="14" t="s">
        <v>77</v>
      </c>
      <c r="AY113" s="217" t="s">
        <v>160</v>
      </c>
    </row>
    <row r="114" spans="1:65" s="2" customFormat="1" ht="62.65" customHeight="1">
      <c r="A114" s="34"/>
      <c r="B114" s="35"/>
      <c r="C114" s="178" t="s">
        <v>191</v>
      </c>
      <c r="D114" s="178" t="s">
        <v>162</v>
      </c>
      <c r="E114" s="179" t="s">
        <v>279</v>
      </c>
      <c r="F114" s="180" t="s">
        <v>280</v>
      </c>
      <c r="G114" s="181" t="s">
        <v>273</v>
      </c>
      <c r="H114" s="182">
        <v>211.84</v>
      </c>
      <c r="I114" s="183"/>
      <c r="J114" s="184">
        <f>ROUND(I114*H114,2)</f>
        <v>0</v>
      </c>
      <c r="K114" s="180" t="s">
        <v>166</v>
      </c>
      <c r="L114" s="39"/>
      <c r="M114" s="185" t="s">
        <v>19</v>
      </c>
      <c r="N114" s="186" t="s">
        <v>48</v>
      </c>
      <c r="O114" s="64"/>
      <c r="P114" s="187">
        <f>O114*H114</f>
        <v>0</v>
      </c>
      <c r="Q114" s="187">
        <v>0</v>
      </c>
      <c r="R114" s="187">
        <f>Q114*H114</f>
        <v>0</v>
      </c>
      <c r="S114" s="187">
        <v>0</v>
      </c>
      <c r="T114" s="188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167</v>
      </c>
      <c r="AT114" s="189" t="s">
        <v>162</v>
      </c>
      <c r="AU114" s="189" t="s">
        <v>86</v>
      </c>
      <c r="AY114" s="17" t="s">
        <v>160</v>
      </c>
      <c r="BE114" s="190">
        <f>IF(N114="základní",J114,0)</f>
        <v>0</v>
      </c>
      <c r="BF114" s="190">
        <f>IF(N114="snížená",J114,0)</f>
        <v>0</v>
      </c>
      <c r="BG114" s="190">
        <f>IF(N114="zákl. přenesená",J114,0)</f>
        <v>0</v>
      </c>
      <c r="BH114" s="190">
        <f>IF(N114="sníž. přenesená",J114,0)</f>
        <v>0</v>
      </c>
      <c r="BI114" s="190">
        <f>IF(N114="nulová",J114,0)</f>
        <v>0</v>
      </c>
      <c r="BJ114" s="17" t="s">
        <v>84</v>
      </c>
      <c r="BK114" s="190">
        <f>ROUND(I114*H114,2)</f>
        <v>0</v>
      </c>
      <c r="BL114" s="17" t="s">
        <v>167</v>
      </c>
      <c r="BM114" s="189" t="s">
        <v>922</v>
      </c>
    </row>
    <row r="115" spans="1:47" s="2" customFormat="1" ht="11.25">
      <c r="A115" s="34"/>
      <c r="B115" s="35"/>
      <c r="C115" s="36"/>
      <c r="D115" s="191" t="s">
        <v>169</v>
      </c>
      <c r="E115" s="36"/>
      <c r="F115" s="192" t="s">
        <v>282</v>
      </c>
      <c r="G115" s="36"/>
      <c r="H115" s="36"/>
      <c r="I115" s="193"/>
      <c r="J115" s="36"/>
      <c r="K115" s="36"/>
      <c r="L115" s="39"/>
      <c r="M115" s="194"/>
      <c r="N115" s="195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169</v>
      </c>
      <c r="AU115" s="17" t="s">
        <v>86</v>
      </c>
    </row>
    <row r="116" spans="2:51" s="14" customFormat="1" ht="11.25">
      <c r="B116" s="207"/>
      <c r="C116" s="208"/>
      <c r="D116" s="198" t="s">
        <v>171</v>
      </c>
      <c r="E116" s="209" t="s">
        <v>19</v>
      </c>
      <c r="F116" s="210" t="s">
        <v>923</v>
      </c>
      <c r="G116" s="208"/>
      <c r="H116" s="211">
        <v>89.01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171</v>
      </c>
      <c r="AU116" s="217" t="s">
        <v>86</v>
      </c>
      <c r="AV116" s="14" t="s">
        <v>86</v>
      </c>
      <c r="AW116" s="14" t="s">
        <v>37</v>
      </c>
      <c r="AX116" s="14" t="s">
        <v>77</v>
      </c>
      <c r="AY116" s="217" t="s">
        <v>160</v>
      </c>
    </row>
    <row r="117" spans="2:51" s="14" customFormat="1" ht="11.25">
      <c r="B117" s="207"/>
      <c r="C117" s="208"/>
      <c r="D117" s="198" t="s">
        <v>171</v>
      </c>
      <c r="E117" s="209" t="s">
        <v>19</v>
      </c>
      <c r="F117" s="210" t="s">
        <v>924</v>
      </c>
      <c r="G117" s="208"/>
      <c r="H117" s="211">
        <v>122.83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171</v>
      </c>
      <c r="AU117" s="217" t="s">
        <v>86</v>
      </c>
      <c r="AV117" s="14" t="s">
        <v>86</v>
      </c>
      <c r="AW117" s="14" t="s">
        <v>37</v>
      </c>
      <c r="AX117" s="14" t="s">
        <v>77</v>
      </c>
      <c r="AY117" s="217" t="s">
        <v>160</v>
      </c>
    </row>
    <row r="118" spans="1:65" s="2" customFormat="1" ht="44.25" customHeight="1">
      <c r="A118" s="34"/>
      <c r="B118" s="35"/>
      <c r="C118" s="178" t="s">
        <v>167</v>
      </c>
      <c r="D118" s="178" t="s">
        <v>162</v>
      </c>
      <c r="E118" s="179" t="s">
        <v>300</v>
      </c>
      <c r="F118" s="180" t="s">
        <v>301</v>
      </c>
      <c r="G118" s="181" t="s">
        <v>220</v>
      </c>
      <c r="H118" s="182">
        <v>391.904</v>
      </c>
      <c r="I118" s="183"/>
      <c r="J118" s="184">
        <f>ROUND(I118*H118,2)</f>
        <v>0</v>
      </c>
      <c r="K118" s="180" t="s">
        <v>166</v>
      </c>
      <c r="L118" s="39"/>
      <c r="M118" s="185" t="s">
        <v>19</v>
      </c>
      <c r="N118" s="186" t="s">
        <v>48</v>
      </c>
      <c r="O118" s="64"/>
      <c r="P118" s="187">
        <f>O118*H118</f>
        <v>0</v>
      </c>
      <c r="Q118" s="187">
        <v>0</v>
      </c>
      <c r="R118" s="187">
        <f>Q118*H118</f>
        <v>0</v>
      </c>
      <c r="S118" s="187">
        <v>0</v>
      </c>
      <c r="T118" s="18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167</v>
      </c>
      <c r="AT118" s="189" t="s">
        <v>162</v>
      </c>
      <c r="AU118" s="189" t="s">
        <v>86</v>
      </c>
      <c r="AY118" s="17" t="s">
        <v>160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84</v>
      </c>
      <c r="BK118" s="190">
        <f>ROUND(I118*H118,2)</f>
        <v>0</v>
      </c>
      <c r="BL118" s="17" t="s">
        <v>167</v>
      </c>
      <c r="BM118" s="189" t="s">
        <v>925</v>
      </c>
    </row>
    <row r="119" spans="1:47" s="2" customFormat="1" ht="11.25">
      <c r="A119" s="34"/>
      <c r="B119" s="35"/>
      <c r="C119" s="36"/>
      <c r="D119" s="191" t="s">
        <v>169</v>
      </c>
      <c r="E119" s="36"/>
      <c r="F119" s="192" t="s">
        <v>303</v>
      </c>
      <c r="G119" s="36"/>
      <c r="H119" s="36"/>
      <c r="I119" s="193"/>
      <c r="J119" s="36"/>
      <c r="K119" s="36"/>
      <c r="L119" s="39"/>
      <c r="M119" s="194"/>
      <c r="N119" s="195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169</v>
      </c>
      <c r="AU119" s="17" t="s">
        <v>86</v>
      </c>
    </row>
    <row r="120" spans="2:51" s="14" customFormat="1" ht="11.25">
      <c r="B120" s="207"/>
      <c r="C120" s="208"/>
      <c r="D120" s="198" t="s">
        <v>171</v>
      </c>
      <c r="E120" s="209" t="s">
        <v>19</v>
      </c>
      <c r="F120" s="210" t="s">
        <v>926</v>
      </c>
      <c r="G120" s="208"/>
      <c r="H120" s="211">
        <v>391.904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171</v>
      </c>
      <c r="AU120" s="217" t="s">
        <v>86</v>
      </c>
      <c r="AV120" s="14" t="s">
        <v>86</v>
      </c>
      <c r="AW120" s="14" t="s">
        <v>37</v>
      </c>
      <c r="AX120" s="14" t="s">
        <v>77</v>
      </c>
      <c r="AY120" s="217" t="s">
        <v>160</v>
      </c>
    </row>
    <row r="121" spans="1:65" s="2" customFormat="1" ht="66.75" customHeight="1">
      <c r="A121" s="34"/>
      <c r="B121" s="35"/>
      <c r="C121" s="178" t="s">
        <v>217</v>
      </c>
      <c r="D121" s="178" t="s">
        <v>162</v>
      </c>
      <c r="E121" s="179" t="s">
        <v>488</v>
      </c>
      <c r="F121" s="180" t="s">
        <v>489</v>
      </c>
      <c r="G121" s="181" t="s">
        <v>273</v>
      </c>
      <c r="H121" s="182">
        <v>23.052</v>
      </c>
      <c r="I121" s="183"/>
      <c r="J121" s="184">
        <f>ROUND(I121*H121,2)</f>
        <v>0</v>
      </c>
      <c r="K121" s="180" t="s">
        <v>166</v>
      </c>
      <c r="L121" s="39"/>
      <c r="M121" s="185" t="s">
        <v>19</v>
      </c>
      <c r="N121" s="186" t="s">
        <v>48</v>
      </c>
      <c r="O121" s="64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167</v>
      </c>
      <c r="AT121" s="189" t="s">
        <v>162</v>
      </c>
      <c r="AU121" s="189" t="s">
        <v>86</v>
      </c>
      <c r="AY121" s="17" t="s">
        <v>160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7" t="s">
        <v>84</v>
      </c>
      <c r="BK121" s="190">
        <f>ROUND(I121*H121,2)</f>
        <v>0</v>
      </c>
      <c r="BL121" s="17" t="s">
        <v>167</v>
      </c>
      <c r="BM121" s="189" t="s">
        <v>927</v>
      </c>
    </row>
    <row r="122" spans="1:47" s="2" customFormat="1" ht="11.25">
      <c r="A122" s="34"/>
      <c r="B122" s="35"/>
      <c r="C122" s="36"/>
      <c r="D122" s="191" t="s">
        <v>169</v>
      </c>
      <c r="E122" s="36"/>
      <c r="F122" s="192" t="s">
        <v>491</v>
      </c>
      <c r="G122" s="36"/>
      <c r="H122" s="36"/>
      <c r="I122" s="193"/>
      <c r="J122" s="36"/>
      <c r="K122" s="36"/>
      <c r="L122" s="39"/>
      <c r="M122" s="194"/>
      <c r="N122" s="195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169</v>
      </c>
      <c r="AU122" s="17" t="s">
        <v>86</v>
      </c>
    </row>
    <row r="123" spans="2:51" s="14" customFormat="1" ht="22.5">
      <c r="B123" s="207"/>
      <c r="C123" s="208"/>
      <c r="D123" s="198" t="s">
        <v>171</v>
      </c>
      <c r="E123" s="209" t="s">
        <v>19</v>
      </c>
      <c r="F123" s="210" t="s">
        <v>928</v>
      </c>
      <c r="G123" s="208"/>
      <c r="H123" s="211">
        <v>12.996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171</v>
      </c>
      <c r="AU123" s="217" t="s">
        <v>86</v>
      </c>
      <c r="AV123" s="14" t="s">
        <v>86</v>
      </c>
      <c r="AW123" s="14" t="s">
        <v>37</v>
      </c>
      <c r="AX123" s="14" t="s">
        <v>77</v>
      </c>
      <c r="AY123" s="217" t="s">
        <v>160</v>
      </c>
    </row>
    <row r="124" spans="2:51" s="14" customFormat="1" ht="11.25">
      <c r="B124" s="207"/>
      <c r="C124" s="208"/>
      <c r="D124" s="198" t="s">
        <v>171</v>
      </c>
      <c r="E124" s="209" t="s">
        <v>19</v>
      </c>
      <c r="F124" s="210" t="s">
        <v>929</v>
      </c>
      <c r="G124" s="208"/>
      <c r="H124" s="211">
        <v>4.032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171</v>
      </c>
      <c r="AU124" s="217" t="s">
        <v>86</v>
      </c>
      <c r="AV124" s="14" t="s">
        <v>86</v>
      </c>
      <c r="AW124" s="14" t="s">
        <v>37</v>
      </c>
      <c r="AX124" s="14" t="s">
        <v>77</v>
      </c>
      <c r="AY124" s="217" t="s">
        <v>160</v>
      </c>
    </row>
    <row r="125" spans="2:51" s="14" customFormat="1" ht="11.25">
      <c r="B125" s="207"/>
      <c r="C125" s="208"/>
      <c r="D125" s="198" t="s">
        <v>171</v>
      </c>
      <c r="E125" s="209" t="s">
        <v>19</v>
      </c>
      <c r="F125" s="210" t="s">
        <v>930</v>
      </c>
      <c r="G125" s="208"/>
      <c r="H125" s="211">
        <v>6.024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171</v>
      </c>
      <c r="AU125" s="217" t="s">
        <v>86</v>
      </c>
      <c r="AV125" s="14" t="s">
        <v>86</v>
      </c>
      <c r="AW125" s="14" t="s">
        <v>37</v>
      </c>
      <c r="AX125" s="14" t="s">
        <v>77</v>
      </c>
      <c r="AY125" s="217" t="s">
        <v>160</v>
      </c>
    </row>
    <row r="126" spans="1:65" s="2" customFormat="1" ht="16.5" customHeight="1">
      <c r="A126" s="34"/>
      <c r="B126" s="35"/>
      <c r="C126" s="222" t="s">
        <v>230</v>
      </c>
      <c r="D126" s="222" t="s">
        <v>294</v>
      </c>
      <c r="E126" s="223" t="s">
        <v>493</v>
      </c>
      <c r="F126" s="224" t="s">
        <v>494</v>
      </c>
      <c r="G126" s="225" t="s">
        <v>220</v>
      </c>
      <c r="H126" s="226">
        <v>42.646</v>
      </c>
      <c r="I126" s="227"/>
      <c r="J126" s="228">
        <f>ROUND(I126*H126,2)</f>
        <v>0</v>
      </c>
      <c r="K126" s="224" t="s">
        <v>166</v>
      </c>
      <c r="L126" s="229"/>
      <c r="M126" s="230" t="s">
        <v>19</v>
      </c>
      <c r="N126" s="231" t="s">
        <v>48</v>
      </c>
      <c r="O126" s="64"/>
      <c r="P126" s="187">
        <f>O126*H126</f>
        <v>0</v>
      </c>
      <c r="Q126" s="187">
        <v>1</v>
      </c>
      <c r="R126" s="187">
        <f>Q126*H126</f>
        <v>42.646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246</v>
      </c>
      <c r="AT126" s="189" t="s">
        <v>294</v>
      </c>
      <c r="AU126" s="189" t="s">
        <v>86</v>
      </c>
      <c r="AY126" s="17" t="s">
        <v>160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7" t="s">
        <v>84</v>
      </c>
      <c r="BK126" s="190">
        <f>ROUND(I126*H126,2)</f>
        <v>0</v>
      </c>
      <c r="BL126" s="17" t="s">
        <v>167</v>
      </c>
      <c r="BM126" s="189" t="s">
        <v>931</v>
      </c>
    </row>
    <row r="127" spans="1:47" s="2" customFormat="1" ht="11.25">
      <c r="A127" s="34"/>
      <c r="B127" s="35"/>
      <c r="C127" s="36"/>
      <c r="D127" s="191" t="s">
        <v>169</v>
      </c>
      <c r="E127" s="36"/>
      <c r="F127" s="192" t="s">
        <v>496</v>
      </c>
      <c r="G127" s="36"/>
      <c r="H127" s="36"/>
      <c r="I127" s="193"/>
      <c r="J127" s="36"/>
      <c r="K127" s="36"/>
      <c r="L127" s="39"/>
      <c r="M127" s="194"/>
      <c r="N127" s="195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169</v>
      </c>
      <c r="AU127" s="17" t="s">
        <v>86</v>
      </c>
    </row>
    <row r="128" spans="2:51" s="14" customFormat="1" ht="11.25">
      <c r="B128" s="207"/>
      <c r="C128" s="208"/>
      <c r="D128" s="198" t="s">
        <v>171</v>
      </c>
      <c r="E128" s="209" t="s">
        <v>19</v>
      </c>
      <c r="F128" s="210" t="s">
        <v>932</v>
      </c>
      <c r="G128" s="208"/>
      <c r="H128" s="211">
        <v>42.646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171</v>
      </c>
      <c r="AU128" s="217" t="s">
        <v>86</v>
      </c>
      <c r="AV128" s="14" t="s">
        <v>86</v>
      </c>
      <c r="AW128" s="14" t="s">
        <v>37</v>
      </c>
      <c r="AX128" s="14" t="s">
        <v>77</v>
      </c>
      <c r="AY128" s="217" t="s">
        <v>160</v>
      </c>
    </row>
    <row r="129" spans="1:65" s="2" customFormat="1" ht="33" customHeight="1">
      <c r="A129" s="34"/>
      <c r="B129" s="35"/>
      <c r="C129" s="178" t="s">
        <v>239</v>
      </c>
      <c r="D129" s="178" t="s">
        <v>162</v>
      </c>
      <c r="E129" s="179" t="s">
        <v>305</v>
      </c>
      <c r="F129" s="180" t="s">
        <v>306</v>
      </c>
      <c r="G129" s="181" t="s">
        <v>165</v>
      </c>
      <c r="H129" s="182">
        <v>296.7</v>
      </c>
      <c r="I129" s="183"/>
      <c r="J129" s="184">
        <f>ROUND(I129*H129,2)</f>
        <v>0</v>
      </c>
      <c r="K129" s="180" t="s">
        <v>166</v>
      </c>
      <c r="L129" s="39"/>
      <c r="M129" s="185" t="s">
        <v>19</v>
      </c>
      <c r="N129" s="186" t="s">
        <v>48</v>
      </c>
      <c r="O129" s="64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167</v>
      </c>
      <c r="AT129" s="189" t="s">
        <v>162</v>
      </c>
      <c r="AU129" s="189" t="s">
        <v>86</v>
      </c>
      <c r="AY129" s="17" t="s">
        <v>160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7" t="s">
        <v>84</v>
      </c>
      <c r="BK129" s="190">
        <f>ROUND(I129*H129,2)</f>
        <v>0</v>
      </c>
      <c r="BL129" s="17" t="s">
        <v>167</v>
      </c>
      <c r="BM129" s="189" t="s">
        <v>933</v>
      </c>
    </row>
    <row r="130" spans="1:47" s="2" customFormat="1" ht="11.25">
      <c r="A130" s="34"/>
      <c r="B130" s="35"/>
      <c r="C130" s="36"/>
      <c r="D130" s="191" t="s">
        <v>169</v>
      </c>
      <c r="E130" s="36"/>
      <c r="F130" s="192" t="s">
        <v>308</v>
      </c>
      <c r="G130" s="36"/>
      <c r="H130" s="36"/>
      <c r="I130" s="193"/>
      <c r="J130" s="36"/>
      <c r="K130" s="36"/>
      <c r="L130" s="39"/>
      <c r="M130" s="194"/>
      <c r="N130" s="195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169</v>
      </c>
      <c r="AU130" s="17" t="s">
        <v>86</v>
      </c>
    </row>
    <row r="131" spans="2:63" s="12" customFormat="1" ht="22.9" customHeight="1">
      <c r="B131" s="162"/>
      <c r="C131" s="163"/>
      <c r="D131" s="164" t="s">
        <v>76</v>
      </c>
      <c r="E131" s="176" t="s">
        <v>311</v>
      </c>
      <c r="F131" s="176" t="s">
        <v>312</v>
      </c>
      <c r="G131" s="163"/>
      <c r="H131" s="163"/>
      <c r="I131" s="166"/>
      <c r="J131" s="177">
        <f>BK131</f>
        <v>0</v>
      </c>
      <c r="K131" s="163"/>
      <c r="L131" s="168"/>
      <c r="M131" s="169"/>
      <c r="N131" s="170"/>
      <c r="O131" s="170"/>
      <c r="P131" s="171">
        <f>SUM(P132:P146)</f>
        <v>0</v>
      </c>
      <c r="Q131" s="170"/>
      <c r="R131" s="171">
        <f>SUM(R132:R146)</f>
        <v>0.00216</v>
      </c>
      <c r="S131" s="170"/>
      <c r="T131" s="172">
        <f>SUM(T132:T146)</f>
        <v>0</v>
      </c>
      <c r="AR131" s="173" t="s">
        <v>84</v>
      </c>
      <c r="AT131" s="174" t="s">
        <v>76</v>
      </c>
      <c r="AU131" s="174" t="s">
        <v>84</v>
      </c>
      <c r="AY131" s="173" t="s">
        <v>160</v>
      </c>
      <c r="BK131" s="175">
        <f>SUM(BK132:BK146)</f>
        <v>0</v>
      </c>
    </row>
    <row r="132" spans="1:65" s="2" customFormat="1" ht="37.9" customHeight="1">
      <c r="A132" s="34"/>
      <c r="B132" s="35"/>
      <c r="C132" s="178" t="s">
        <v>246</v>
      </c>
      <c r="D132" s="178" t="s">
        <v>162</v>
      </c>
      <c r="E132" s="179" t="s">
        <v>498</v>
      </c>
      <c r="F132" s="180" t="s">
        <v>499</v>
      </c>
      <c r="G132" s="181" t="s">
        <v>165</v>
      </c>
      <c r="H132" s="182">
        <v>144</v>
      </c>
      <c r="I132" s="183"/>
      <c r="J132" s="184">
        <f>ROUND(I132*H132,2)</f>
        <v>0</v>
      </c>
      <c r="K132" s="180" t="s">
        <v>166</v>
      </c>
      <c r="L132" s="39"/>
      <c r="M132" s="185" t="s">
        <v>19</v>
      </c>
      <c r="N132" s="186" t="s">
        <v>48</v>
      </c>
      <c r="O132" s="64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167</v>
      </c>
      <c r="AT132" s="189" t="s">
        <v>162</v>
      </c>
      <c r="AU132" s="189" t="s">
        <v>86</v>
      </c>
      <c r="AY132" s="17" t="s">
        <v>160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84</v>
      </c>
      <c r="BK132" s="190">
        <f>ROUND(I132*H132,2)</f>
        <v>0</v>
      </c>
      <c r="BL132" s="17" t="s">
        <v>167</v>
      </c>
      <c r="BM132" s="189" t="s">
        <v>934</v>
      </c>
    </row>
    <row r="133" spans="1:47" s="2" customFormat="1" ht="11.25">
      <c r="A133" s="34"/>
      <c r="B133" s="35"/>
      <c r="C133" s="36"/>
      <c r="D133" s="191" t="s">
        <v>169</v>
      </c>
      <c r="E133" s="36"/>
      <c r="F133" s="192" t="s">
        <v>501</v>
      </c>
      <c r="G133" s="36"/>
      <c r="H133" s="36"/>
      <c r="I133" s="193"/>
      <c r="J133" s="36"/>
      <c r="K133" s="36"/>
      <c r="L133" s="39"/>
      <c r="M133" s="194"/>
      <c r="N133" s="195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169</v>
      </c>
      <c r="AU133" s="17" t="s">
        <v>86</v>
      </c>
    </row>
    <row r="134" spans="2:51" s="13" customFormat="1" ht="11.25">
      <c r="B134" s="196"/>
      <c r="C134" s="197"/>
      <c r="D134" s="198" t="s">
        <v>171</v>
      </c>
      <c r="E134" s="199" t="s">
        <v>19</v>
      </c>
      <c r="F134" s="200" t="s">
        <v>502</v>
      </c>
      <c r="G134" s="197"/>
      <c r="H134" s="199" t="s">
        <v>19</v>
      </c>
      <c r="I134" s="201"/>
      <c r="J134" s="197"/>
      <c r="K134" s="197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171</v>
      </c>
      <c r="AU134" s="206" t="s">
        <v>86</v>
      </c>
      <c r="AV134" s="13" t="s">
        <v>84</v>
      </c>
      <c r="AW134" s="13" t="s">
        <v>37</v>
      </c>
      <c r="AX134" s="13" t="s">
        <v>77</v>
      </c>
      <c r="AY134" s="206" t="s">
        <v>160</v>
      </c>
    </row>
    <row r="135" spans="2:51" s="14" customFormat="1" ht="11.25">
      <c r="B135" s="207"/>
      <c r="C135" s="208"/>
      <c r="D135" s="198" t="s">
        <v>171</v>
      </c>
      <c r="E135" s="209" t="s">
        <v>19</v>
      </c>
      <c r="F135" s="210" t="s">
        <v>935</v>
      </c>
      <c r="G135" s="208"/>
      <c r="H135" s="211">
        <v>88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171</v>
      </c>
      <c r="AU135" s="217" t="s">
        <v>86</v>
      </c>
      <c r="AV135" s="14" t="s">
        <v>86</v>
      </c>
      <c r="AW135" s="14" t="s">
        <v>37</v>
      </c>
      <c r="AX135" s="14" t="s">
        <v>77</v>
      </c>
      <c r="AY135" s="217" t="s">
        <v>160</v>
      </c>
    </row>
    <row r="136" spans="2:51" s="14" customFormat="1" ht="11.25">
      <c r="B136" s="207"/>
      <c r="C136" s="208"/>
      <c r="D136" s="198" t="s">
        <v>171</v>
      </c>
      <c r="E136" s="209" t="s">
        <v>19</v>
      </c>
      <c r="F136" s="210" t="s">
        <v>936</v>
      </c>
      <c r="G136" s="208"/>
      <c r="H136" s="211">
        <v>24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171</v>
      </c>
      <c r="AU136" s="217" t="s">
        <v>86</v>
      </c>
      <c r="AV136" s="14" t="s">
        <v>86</v>
      </c>
      <c r="AW136" s="14" t="s">
        <v>37</v>
      </c>
      <c r="AX136" s="14" t="s">
        <v>77</v>
      </c>
      <c r="AY136" s="217" t="s">
        <v>160</v>
      </c>
    </row>
    <row r="137" spans="2:51" s="14" customFormat="1" ht="11.25">
      <c r="B137" s="207"/>
      <c r="C137" s="208"/>
      <c r="D137" s="198" t="s">
        <v>171</v>
      </c>
      <c r="E137" s="209" t="s">
        <v>19</v>
      </c>
      <c r="F137" s="210" t="s">
        <v>937</v>
      </c>
      <c r="G137" s="208"/>
      <c r="H137" s="211">
        <v>32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171</v>
      </c>
      <c r="AU137" s="217" t="s">
        <v>86</v>
      </c>
      <c r="AV137" s="14" t="s">
        <v>86</v>
      </c>
      <c r="AW137" s="14" t="s">
        <v>37</v>
      </c>
      <c r="AX137" s="14" t="s">
        <v>77</v>
      </c>
      <c r="AY137" s="217" t="s">
        <v>160</v>
      </c>
    </row>
    <row r="138" spans="1:65" s="2" customFormat="1" ht="37.9" customHeight="1">
      <c r="A138" s="34"/>
      <c r="B138" s="35"/>
      <c r="C138" s="178" t="s">
        <v>198</v>
      </c>
      <c r="D138" s="178" t="s">
        <v>162</v>
      </c>
      <c r="E138" s="179" t="s">
        <v>313</v>
      </c>
      <c r="F138" s="180" t="s">
        <v>314</v>
      </c>
      <c r="G138" s="181" t="s">
        <v>165</v>
      </c>
      <c r="H138" s="182">
        <v>144</v>
      </c>
      <c r="I138" s="183"/>
      <c r="J138" s="184">
        <f>ROUND(I138*H138,2)</f>
        <v>0</v>
      </c>
      <c r="K138" s="180" t="s">
        <v>166</v>
      </c>
      <c r="L138" s="39"/>
      <c r="M138" s="185" t="s">
        <v>19</v>
      </c>
      <c r="N138" s="186" t="s">
        <v>48</v>
      </c>
      <c r="O138" s="64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167</v>
      </c>
      <c r="AT138" s="189" t="s">
        <v>162</v>
      </c>
      <c r="AU138" s="189" t="s">
        <v>86</v>
      </c>
      <c r="AY138" s="17" t="s">
        <v>160</v>
      </c>
      <c r="BE138" s="190">
        <f>IF(N138="základní",J138,0)</f>
        <v>0</v>
      </c>
      <c r="BF138" s="190">
        <f>IF(N138="snížená",J138,0)</f>
        <v>0</v>
      </c>
      <c r="BG138" s="190">
        <f>IF(N138="zákl. přenesená",J138,0)</f>
        <v>0</v>
      </c>
      <c r="BH138" s="190">
        <f>IF(N138="sníž. přenesená",J138,0)</f>
        <v>0</v>
      </c>
      <c r="BI138" s="190">
        <f>IF(N138="nulová",J138,0)</f>
        <v>0</v>
      </c>
      <c r="BJ138" s="17" t="s">
        <v>84</v>
      </c>
      <c r="BK138" s="190">
        <f>ROUND(I138*H138,2)</f>
        <v>0</v>
      </c>
      <c r="BL138" s="17" t="s">
        <v>167</v>
      </c>
      <c r="BM138" s="189" t="s">
        <v>938</v>
      </c>
    </row>
    <row r="139" spans="1:47" s="2" customFormat="1" ht="11.25">
      <c r="A139" s="34"/>
      <c r="B139" s="35"/>
      <c r="C139" s="36"/>
      <c r="D139" s="191" t="s">
        <v>169</v>
      </c>
      <c r="E139" s="36"/>
      <c r="F139" s="192" t="s">
        <v>316</v>
      </c>
      <c r="G139" s="36"/>
      <c r="H139" s="36"/>
      <c r="I139" s="193"/>
      <c r="J139" s="36"/>
      <c r="K139" s="36"/>
      <c r="L139" s="39"/>
      <c r="M139" s="194"/>
      <c r="N139" s="195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169</v>
      </c>
      <c r="AU139" s="17" t="s">
        <v>86</v>
      </c>
    </row>
    <row r="140" spans="1:65" s="2" customFormat="1" ht="16.5" customHeight="1">
      <c r="A140" s="34"/>
      <c r="B140" s="35"/>
      <c r="C140" s="222" t="s">
        <v>119</v>
      </c>
      <c r="D140" s="222" t="s">
        <v>294</v>
      </c>
      <c r="E140" s="223" t="s">
        <v>318</v>
      </c>
      <c r="F140" s="224" t="s">
        <v>319</v>
      </c>
      <c r="G140" s="225" t="s">
        <v>320</v>
      </c>
      <c r="H140" s="226">
        <v>2.16</v>
      </c>
      <c r="I140" s="227"/>
      <c r="J140" s="228">
        <f>ROUND(I140*H140,2)</f>
        <v>0</v>
      </c>
      <c r="K140" s="224" t="s">
        <v>166</v>
      </c>
      <c r="L140" s="229"/>
      <c r="M140" s="230" t="s">
        <v>19</v>
      </c>
      <c r="N140" s="231" t="s">
        <v>48</v>
      </c>
      <c r="O140" s="64"/>
      <c r="P140" s="187">
        <f>O140*H140</f>
        <v>0</v>
      </c>
      <c r="Q140" s="187">
        <v>0.001</v>
      </c>
      <c r="R140" s="187">
        <f>Q140*H140</f>
        <v>0.00216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246</v>
      </c>
      <c r="AT140" s="189" t="s">
        <v>294</v>
      </c>
      <c r="AU140" s="189" t="s">
        <v>86</v>
      </c>
      <c r="AY140" s="17" t="s">
        <v>160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17" t="s">
        <v>84</v>
      </c>
      <c r="BK140" s="190">
        <f>ROUND(I140*H140,2)</f>
        <v>0</v>
      </c>
      <c r="BL140" s="17" t="s">
        <v>167</v>
      </c>
      <c r="BM140" s="189" t="s">
        <v>939</v>
      </c>
    </row>
    <row r="141" spans="1:47" s="2" customFormat="1" ht="11.25">
      <c r="A141" s="34"/>
      <c r="B141" s="35"/>
      <c r="C141" s="36"/>
      <c r="D141" s="191" t="s">
        <v>169</v>
      </c>
      <c r="E141" s="36"/>
      <c r="F141" s="192" t="s">
        <v>322</v>
      </c>
      <c r="G141" s="36"/>
      <c r="H141" s="36"/>
      <c r="I141" s="193"/>
      <c r="J141" s="36"/>
      <c r="K141" s="36"/>
      <c r="L141" s="39"/>
      <c r="M141" s="194"/>
      <c r="N141" s="195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169</v>
      </c>
      <c r="AU141" s="17" t="s">
        <v>86</v>
      </c>
    </row>
    <row r="142" spans="2:51" s="14" customFormat="1" ht="11.25">
      <c r="B142" s="207"/>
      <c r="C142" s="208"/>
      <c r="D142" s="198" t="s">
        <v>171</v>
      </c>
      <c r="E142" s="209" t="s">
        <v>19</v>
      </c>
      <c r="F142" s="210" t="s">
        <v>940</v>
      </c>
      <c r="G142" s="208"/>
      <c r="H142" s="211">
        <v>2.16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171</v>
      </c>
      <c r="AU142" s="217" t="s">
        <v>86</v>
      </c>
      <c r="AV142" s="14" t="s">
        <v>86</v>
      </c>
      <c r="AW142" s="14" t="s">
        <v>37</v>
      </c>
      <c r="AX142" s="14" t="s">
        <v>77</v>
      </c>
      <c r="AY142" s="217" t="s">
        <v>160</v>
      </c>
    </row>
    <row r="143" spans="1:65" s="2" customFormat="1" ht="49.15" customHeight="1">
      <c r="A143" s="34"/>
      <c r="B143" s="35"/>
      <c r="C143" s="178" t="s">
        <v>317</v>
      </c>
      <c r="D143" s="178" t="s">
        <v>162</v>
      </c>
      <c r="E143" s="179" t="s">
        <v>325</v>
      </c>
      <c r="F143" s="180" t="s">
        <v>326</v>
      </c>
      <c r="G143" s="181" t="s">
        <v>165</v>
      </c>
      <c r="H143" s="182">
        <v>144</v>
      </c>
      <c r="I143" s="183"/>
      <c r="J143" s="184">
        <f>ROUND(I143*H143,2)</f>
        <v>0</v>
      </c>
      <c r="K143" s="180" t="s">
        <v>166</v>
      </c>
      <c r="L143" s="39"/>
      <c r="M143" s="185" t="s">
        <v>19</v>
      </c>
      <c r="N143" s="186" t="s">
        <v>48</v>
      </c>
      <c r="O143" s="64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167</v>
      </c>
      <c r="AT143" s="189" t="s">
        <v>162</v>
      </c>
      <c r="AU143" s="189" t="s">
        <v>86</v>
      </c>
      <c r="AY143" s="17" t="s">
        <v>160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17" t="s">
        <v>84</v>
      </c>
      <c r="BK143" s="190">
        <f>ROUND(I143*H143,2)</f>
        <v>0</v>
      </c>
      <c r="BL143" s="17" t="s">
        <v>167</v>
      </c>
      <c r="BM143" s="189" t="s">
        <v>941</v>
      </c>
    </row>
    <row r="144" spans="1:47" s="2" customFormat="1" ht="11.25">
      <c r="A144" s="34"/>
      <c r="B144" s="35"/>
      <c r="C144" s="36"/>
      <c r="D144" s="191" t="s">
        <v>169</v>
      </c>
      <c r="E144" s="36"/>
      <c r="F144" s="192" t="s">
        <v>328</v>
      </c>
      <c r="G144" s="36"/>
      <c r="H144" s="36"/>
      <c r="I144" s="193"/>
      <c r="J144" s="36"/>
      <c r="K144" s="36"/>
      <c r="L144" s="39"/>
      <c r="M144" s="194"/>
      <c r="N144" s="195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169</v>
      </c>
      <c r="AU144" s="17" t="s">
        <v>86</v>
      </c>
    </row>
    <row r="145" spans="1:65" s="2" customFormat="1" ht="49.15" customHeight="1">
      <c r="A145" s="34"/>
      <c r="B145" s="35"/>
      <c r="C145" s="178" t="s">
        <v>324</v>
      </c>
      <c r="D145" s="178" t="s">
        <v>162</v>
      </c>
      <c r="E145" s="179" t="s">
        <v>508</v>
      </c>
      <c r="F145" s="180" t="s">
        <v>509</v>
      </c>
      <c r="G145" s="181" t="s">
        <v>165</v>
      </c>
      <c r="H145" s="182">
        <v>23</v>
      </c>
      <c r="I145" s="183"/>
      <c r="J145" s="184">
        <f>ROUND(I145*H145,2)</f>
        <v>0</v>
      </c>
      <c r="K145" s="180" t="s">
        <v>166</v>
      </c>
      <c r="L145" s="39"/>
      <c r="M145" s="185" t="s">
        <v>19</v>
      </c>
      <c r="N145" s="186" t="s">
        <v>48</v>
      </c>
      <c r="O145" s="64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167</v>
      </c>
      <c r="AT145" s="189" t="s">
        <v>162</v>
      </c>
      <c r="AU145" s="189" t="s">
        <v>86</v>
      </c>
      <c r="AY145" s="17" t="s">
        <v>160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17" t="s">
        <v>84</v>
      </c>
      <c r="BK145" s="190">
        <f>ROUND(I145*H145,2)</f>
        <v>0</v>
      </c>
      <c r="BL145" s="17" t="s">
        <v>167</v>
      </c>
      <c r="BM145" s="189" t="s">
        <v>942</v>
      </c>
    </row>
    <row r="146" spans="1:47" s="2" customFormat="1" ht="11.25">
      <c r="A146" s="34"/>
      <c r="B146" s="35"/>
      <c r="C146" s="36"/>
      <c r="D146" s="191" t="s">
        <v>169</v>
      </c>
      <c r="E146" s="36"/>
      <c r="F146" s="192" t="s">
        <v>511</v>
      </c>
      <c r="G146" s="36"/>
      <c r="H146" s="36"/>
      <c r="I146" s="193"/>
      <c r="J146" s="36"/>
      <c r="K146" s="36"/>
      <c r="L146" s="39"/>
      <c r="M146" s="194"/>
      <c r="N146" s="195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169</v>
      </c>
      <c r="AU146" s="17" t="s">
        <v>86</v>
      </c>
    </row>
    <row r="147" spans="2:63" s="12" customFormat="1" ht="22.9" customHeight="1">
      <c r="B147" s="162"/>
      <c r="C147" s="163"/>
      <c r="D147" s="164" t="s">
        <v>76</v>
      </c>
      <c r="E147" s="176" t="s">
        <v>86</v>
      </c>
      <c r="F147" s="176" t="s">
        <v>512</v>
      </c>
      <c r="G147" s="163"/>
      <c r="H147" s="163"/>
      <c r="I147" s="166"/>
      <c r="J147" s="177">
        <f>BK147</f>
        <v>0</v>
      </c>
      <c r="K147" s="163"/>
      <c r="L147" s="168"/>
      <c r="M147" s="169"/>
      <c r="N147" s="170"/>
      <c r="O147" s="170"/>
      <c r="P147" s="171">
        <f>SUM(P148:P152)</f>
        <v>0</v>
      </c>
      <c r="Q147" s="170"/>
      <c r="R147" s="171">
        <f>SUM(R148:R152)</f>
        <v>42.79176</v>
      </c>
      <c r="S147" s="170"/>
      <c r="T147" s="172">
        <f>SUM(T148:T152)</f>
        <v>0</v>
      </c>
      <c r="AR147" s="173" t="s">
        <v>84</v>
      </c>
      <c r="AT147" s="174" t="s">
        <v>76</v>
      </c>
      <c r="AU147" s="174" t="s">
        <v>84</v>
      </c>
      <c r="AY147" s="173" t="s">
        <v>160</v>
      </c>
      <c r="BK147" s="175">
        <f>SUM(BK148:BK152)</f>
        <v>0</v>
      </c>
    </row>
    <row r="148" spans="1:65" s="2" customFormat="1" ht="24.2" customHeight="1">
      <c r="A148" s="34"/>
      <c r="B148" s="35"/>
      <c r="C148" s="178" t="s">
        <v>331</v>
      </c>
      <c r="D148" s="178" t="s">
        <v>162</v>
      </c>
      <c r="E148" s="179" t="s">
        <v>513</v>
      </c>
      <c r="F148" s="180" t="s">
        <v>514</v>
      </c>
      <c r="G148" s="181" t="s">
        <v>273</v>
      </c>
      <c r="H148" s="182">
        <v>21.612</v>
      </c>
      <c r="I148" s="183"/>
      <c r="J148" s="184">
        <f>ROUND(I148*H148,2)</f>
        <v>0</v>
      </c>
      <c r="K148" s="180" t="s">
        <v>166</v>
      </c>
      <c r="L148" s="39"/>
      <c r="M148" s="185" t="s">
        <v>19</v>
      </c>
      <c r="N148" s="186" t="s">
        <v>48</v>
      </c>
      <c r="O148" s="64"/>
      <c r="P148" s="187">
        <f>O148*H148</f>
        <v>0</v>
      </c>
      <c r="Q148" s="187">
        <v>1.98</v>
      </c>
      <c r="R148" s="187">
        <f>Q148*H148</f>
        <v>42.79176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167</v>
      </c>
      <c r="AT148" s="189" t="s">
        <v>162</v>
      </c>
      <c r="AU148" s="189" t="s">
        <v>86</v>
      </c>
      <c r="AY148" s="17" t="s">
        <v>160</v>
      </c>
      <c r="BE148" s="190">
        <f>IF(N148="základní",J148,0)</f>
        <v>0</v>
      </c>
      <c r="BF148" s="190">
        <f>IF(N148="snížená",J148,0)</f>
        <v>0</v>
      </c>
      <c r="BG148" s="190">
        <f>IF(N148="zákl. přenesená",J148,0)</f>
        <v>0</v>
      </c>
      <c r="BH148" s="190">
        <f>IF(N148="sníž. přenesená",J148,0)</f>
        <v>0</v>
      </c>
      <c r="BI148" s="190">
        <f>IF(N148="nulová",J148,0)</f>
        <v>0</v>
      </c>
      <c r="BJ148" s="17" t="s">
        <v>84</v>
      </c>
      <c r="BK148" s="190">
        <f>ROUND(I148*H148,2)</f>
        <v>0</v>
      </c>
      <c r="BL148" s="17" t="s">
        <v>167</v>
      </c>
      <c r="BM148" s="189" t="s">
        <v>943</v>
      </c>
    </row>
    <row r="149" spans="1:47" s="2" customFormat="1" ht="11.25">
      <c r="A149" s="34"/>
      <c r="B149" s="35"/>
      <c r="C149" s="36"/>
      <c r="D149" s="191" t="s">
        <v>169</v>
      </c>
      <c r="E149" s="36"/>
      <c r="F149" s="192" t="s">
        <v>516</v>
      </c>
      <c r="G149" s="36"/>
      <c r="H149" s="36"/>
      <c r="I149" s="193"/>
      <c r="J149" s="36"/>
      <c r="K149" s="36"/>
      <c r="L149" s="39"/>
      <c r="M149" s="194"/>
      <c r="N149" s="195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169</v>
      </c>
      <c r="AU149" s="17" t="s">
        <v>86</v>
      </c>
    </row>
    <row r="150" spans="2:51" s="14" customFormat="1" ht="22.5">
      <c r="B150" s="207"/>
      <c r="C150" s="208"/>
      <c r="D150" s="198" t="s">
        <v>171</v>
      </c>
      <c r="E150" s="209" t="s">
        <v>19</v>
      </c>
      <c r="F150" s="210" t="s">
        <v>944</v>
      </c>
      <c r="G150" s="208"/>
      <c r="H150" s="211">
        <v>12.184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171</v>
      </c>
      <c r="AU150" s="217" t="s">
        <v>86</v>
      </c>
      <c r="AV150" s="14" t="s">
        <v>86</v>
      </c>
      <c r="AW150" s="14" t="s">
        <v>37</v>
      </c>
      <c r="AX150" s="14" t="s">
        <v>77</v>
      </c>
      <c r="AY150" s="217" t="s">
        <v>160</v>
      </c>
    </row>
    <row r="151" spans="2:51" s="14" customFormat="1" ht="11.25">
      <c r="B151" s="207"/>
      <c r="C151" s="208"/>
      <c r="D151" s="198" t="s">
        <v>171</v>
      </c>
      <c r="E151" s="209" t="s">
        <v>19</v>
      </c>
      <c r="F151" s="210" t="s">
        <v>945</v>
      </c>
      <c r="G151" s="208"/>
      <c r="H151" s="211">
        <v>3.78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171</v>
      </c>
      <c r="AU151" s="217" t="s">
        <v>86</v>
      </c>
      <c r="AV151" s="14" t="s">
        <v>86</v>
      </c>
      <c r="AW151" s="14" t="s">
        <v>37</v>
      </c>
      <c r="AX151" s="14" t="s">
        <v>77</v>
      </c>
      <c r="AY151" s="217" t="s">
        <v>160</v>
      </c>
    </row>
    <row r="152" spans="2:51" s="14" customFormat="1" ht="11.25">
      <c r="B152" s="207"/>
      <c r="C152" s="208"/>
      <c r="D152" s="198" t="s">
        <v>171</v>
      </c>
      <c r="E152" s="209" t="s">
        <v>19</v>
      </c>
      <c r="F152" s="210" t="s">
        <v>946</v>
      </c>
      <c r="G152" s="208"/>
      <c r="H152" s="211">
        <v>5.648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171</v>
      </c>
      <c r="AU152" s="217" t="s">
        <v>86</v>
      </c>
      <c r="AV152" s="14" t="s">
        <v>86</v>
      </c>
      <c r="AW152" s="14" t="s">
        <v>37</v>
      </c>
      <c r="AX152" s="14" t="s">
        <v>77</v>
      </c>
      <c r="AY152" s="217" t="s">
        <v>160</v>
      </c>
    </row>
    <row r="153" spans="2:63" s="12" customFormat="1" ht="22.9" customHeight="1">
      <c r="B153" s="162"/>
      <c r="C153" s="163"/>
      <c r="D153" s="164" t="s">
        <v>76</v>
      </c>
      <c r="E153" s="176" t="s">
        <v>167</v>
      </c>
      <c r="F153" s="176" t="s">
        <v>518</v>
      </c>
      <c r="G153" s="163"/>
      <c r="H153" s="163"/>
      <c r="I153" s="166"/>
      <c r="J153" s="177">
        <f>BK153</f>
        <v>0</v>
      </c>
      <c r="K153" s="163"/>
      <c r="L153" s="168"/>
      <c r="M153" s="169"/>
      <c r="N153" s="170"/>
      <c r="O153" s="170"/>
      <c r="P153" s="171">
        <f>SUM(P154:P158)</f>
        <v>0</v>
      </c>
      <c r="Q153" s="170"/>
      <c r="R153" s="171">
        <f>SUM(R154:R158)</f>
        <v>52.49554799999999</v>
      </c>
      <c r="S153" s="170"/>
      <c r="T153" s="172">
        <f>SUM(T154:T158)</f>
        <v>0</v>
      </c>
      <c r="AR153" s="173" t="s">
        <v>84</v>
      </c>
      <c r="AT153" s="174" t="s">
        <v>76</v>
      </c>
      <c r="AU153" s="174" t="s">
        <v>84</v>
      </c>
      <c r="AY153" s="173" t="s">
        <v>160</v>
      </c>
      <c r="BK153" s="175">
        <f>SUM(BK154:BK158)</f>
        <v>0</v>
      </c>
    </row>
    <row r="154" spans="1:65" s="2" customFormat="1" ht="37.9" customHeight="1">
      <c r="A154" s="34"/>
      <c r="B154" s="35"/>
      <c r="C154" s="178" t="s">
        <v>336</v>
      </c>
      <c r="D154" s="178" t="s">
        <v>162</v>
      </c>
      <c r="E154" s="179" t="s">
        <v>947</v>
      </c>
      <c r="F154" s="180" t="s">
        <v>948</v>
      </c>
      <c r="G154" s="181" t="s">
        <v>273</v>
      </c>
      <c r="H154" s="182">
        <v>21.612</v>
      </c>
      <c r="I154" s="183"/>
      <c r="J154" s="184">
        <f>ROUND(I154*H154,2)</f>
        <v>0</v>
      </c>
      <c r="K154" s="180" t="s">
        <v>166</v>
      </c>
      <c r="L154" s="39"/>
      <c r="M154" s="185" t="s">
        <v>19</v>
      </c>
      <c r="N154" s="186" t="s">
        <v>48</v>
      </c>
      <c r="O154" s="64"/>
      <c r="P154" s="187">
        <f>O154*H154</f>
        <v>0</v>
      </c>
      <c r="Q154" s="187">
        <v>2.429</v>
      </c>
      <c r="R154" s="187">
        <f>Q154*H154</f>
        <v>52.49554799999999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167</v>
      </c>
      <c r="AT154" s="189" t="s">
        <v>162</v>
      </c>
      <c r="AU154" s="189" t="s">
        <v>86</v>
      </c>
      <c r="AY154" s="17" t="s">
        <v>160</v>
      </c>
      <c r="BE154" s="190">
        <f>IF(N154="základní",J154,0)</f>
        <v>0</v>
      </c>
      <c r="BF154" s="190">
        <f>IF(N154="snížená",J154,0)</f>
        <v>0</v>
      </c>
      <c r="BG154" s="190">
        <f>IF(N154="zákl. přenesená",J154,0)</f>
        <v>0</v>
      </c>
      <c r="BH154" s="190">
        <f>IF(N154="sníž. přenesená",J154,0)</f>
        <v>0</v>
      </c>
      <c r="BI154" s="190">
        <f>IF(N154="nulová",J154,0)</f>
        <v>0</v>
      </c>
      <c r="BJ154" s="17" t="s">
        <v>84</v>
      </c>
      <c r="BK154" s="190">
        <f>ROUND(I154*H154,2)</f>
        <v>0</v>
      </c>
      <c r="BL154" s="17" t="s">
        <v>167</v>
      </c>
      <c r="BM154" s="189" t="s">
        <v>949</v>
      </c>
    </row>
    <row r="155" spans="1:47" s="2" customFormat="1" ht="11.25">
      <c r="A155" s="34"/>
      <c r="B155" s="35"/>
      <c r="C155" s="36"/>
      <c r="D155" s="191" t="s">
        <v>169</v>
      </c>
      <c r="E155" s="36"/>
      <c r="F155" s="192" t="s">
        <v>950</v>
      </c>
      <c r="G155" s="36"/>
      <c r="H155" s="36"/>
      <c r="I155" s="193"/>
      <c r="J155" s="36"/>
      <c r="K155" s="36"/>
      <c r="L155" s="39"/>
      <c r="M155" s="194"/>
      <c r="N155" s="195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169</v>
      </c>
      <c r="AU155" s="17" t="s">
        <v>86</v>
      </c>
    </row>
    <row r="156" spans="2:51" s="14" customFormat="1" ht="22.5">
      <c r="B156" s="207"/>
      <c r="C156" s="208"/>
      <c r="D156" s="198" t="s">
        <v>171</v>
      </c>
      <c r="E156" s="209" t="s">
        <v>19</v>
      </c>
      <c r="F156" s="210" t="s">
        <v>944</v>
      </c>
      <c r="G156" s="208"/>
      <c r="H156" s="211">
        <v>12.184</v>
      </c>
      <c r="I156" s="212"/>
      <c r="J156" s="208"/>
      <c r="K156" s="208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171</v>
      </c>
      <c r="AU156" s="217" t="s">
        <v>86</v>
      </c>
      <c r="AV156" s="14" t="s">
        <v>86</v>
      </c>
      <c r="AW156" s="14" t="s">
        <v>37</v>
      </c>
      <c r="AX156" s="14" t="s">
        <v>77</v>
      </c>
      <c r="AY156" s="217" t="s">
        <v>160</v>
      </c>
    </row>
    <row r="157" spans="2:51" s="14" customFormat="1" ht="11.25">
      <c r="B157" s="207"/>
      <c r="C157" s="208"/>
      <c r="D157" s="198" t="s">
        <v>171</v>
      </c>
      <c r="E157" s="209" t="s">
        <v>19</v>
      </c>
      <c r="F157" s="210" t="s">
        <v>945</v>
      </c>
      <c r="G157" s="208"/>
      <c r="H157" s="211">
        <v>3.78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171</v>
      </c>
      <c r="AU157" s="217" t="s">
        <v>86</v>
      </c>
      <c r="AV157" s="14" t="s">
        <v>86</v>
      </c>
      <c r="AW157" s="14" t="s">
        <v>37</v>
      </c>
      <c r="AX157" s="14" t="s">
        <v>77</v>
      </c>
      <c r="AY157" s="217" t="s">
        <v>160</v>
      </c>
    </row>
    <row r="158" spans="2:51" s="14" customFormat="1" ht="11.25">
      <c r="B158" s="207"/>
      <c r="C158" s="208"/>
      <c r="D158" s="198" t="s">
        <v>171</v>
      </c>
      <c r="E158" s="209" t="s">
        <v>19</v>
      </c>
      <c r="F158" s="210" t="s">
        <v>946</v>
      </c>
      <c r="G158" s="208"/>
      <c r="H158" s="211">
        <v>5.648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171</v>
      </c>
      <c r="AU158" s="217" t="s">
        <v>86</v>
      </c>
      <c r="AV158" s="14" t="s">
        <v>86</v>
      </c>
      <c r="AW158" s="14" t="s">
        <v>37</v>
      </c>
      <c r="AX158" s="14" t="s">
        <v>77</v>
      </c>
      <c r="AY158" s="217" t="s">
        <v>160</v>
      </c>
    </row>
    <row r="159" spans="2:63" s="12" customFormat="1" ht="22.9" customHeight="1">
      <c r="B159" s="162"/>
      <c r="C159" s="163"/>
      <c r="D159" s="164" t="s">
        <v>76</v>
      </c>
      <c r="E159" s="176" t="s">
        <v>217</v>
      </c>
      <c r="F159" s="176" t="s">
        <v>330</v>
      </c>
      <c r="G159" s="163"/>
      <c r="H159" s="163"/>
      <c r="I159" s="166"/>
      <c r="J159" s="177">
        <f>BK159</f>
        <v>0</v>
      </c>
      <c r="K159" s="163"/>
      <c r="L159" s="168"/>
      <c r="M159" s="169"/>
      <c r="N159" s="170"/>
      <c r="O159" s="170"/>
      <c r="P159" s="171">
        <f>SUM(P160:P161)</f>
        <v>0</v>
      </c>
      <c r="Q159" s="170"/>
      <c r="R159" s="171">
        <f>SUM(R160:R161)</f>
        <v>204.72299999999998</v>
      </c>
      <c r="S159" s="170"/>
      <c r="T159" s="172">
        <f>SUM(T160:T161)</f>
        <v>0</v>
      </c>
      <c r="AR159" s="173" t="s">
        <v>84</v>
      </c>
      <c r="AT159" s="174" t="s">
        <v>76</v>
      </c>
      <c r="AU159" s="174" t="s">
        <v>84</v>
      </c>
      <c r="AY159" s="173" t="s">
        <v>160</v>
      </c>
      <c r="BK159" s="175">
        <f>SUM(BK160:BK161)</f>
        <v>0</v>
      </c>
    </row>
    <row r="160" spans="1:65" s="2" customFormat="1" ht="24.2" customHeight="1">
      <c r="A160" s="34"/>
      <c r="B160" s="35"/>
      <c r="C160" s="178" t="s">
        <v>8</v>
      </c>
      <c r="D160" s="178" t="s">
        <v>162</v>
      </c>
      <c r="E160" s="179" t="s">
        <v>337</v>
      </c>
      <c r="F160" s="180" t="s">
        <v>338</v>
      </c>
      <c r="G160" s="181" t="s">
        <v>165</v>
      </c>
      <c r="H160" s="182">
        <v>296.7</v>
      </c>
      <c r="I160" s="183"/>
      <c r="J160" s="184">
        <f>ROUND(I160*H160,2)</f>
        <v>0</v>
      </c>
      <c r="K160" s="180" t="s">
        <v>166</v>
      </c>
      <c r="L160" s="39"/>
      <c r="M160" s="185" t="s">
        <v>19</v>
      </c>
      <c r="N160" s="186" t="s">
        <v>48</v>
      </c>
      <c r="O160" s="64"/>
      <c r="P160" s="187">
        <f>O160*H160</f>
        <v>0</v>
      </c>
      <c r="Q160" s="187">
        <v>0.69</v>
      </c>
      <c r="R160" s="187">
        <f>Q160*H160</f>
        <v>204.72299999999998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167</v>
      </c>
      <c r="AT160" s="189" t="s">
        <v>162</v>
      </c>
      <c r="AU160" s="189" t="s">
        <v>86</v>
      </c>
      <c r="AY160" s="17" t="s">
        <v>160</v>
      </c>
      <c r="BE160" s="190">
        <f>IF(N160="základní",J160,0)</f>
        <v>0</v>
      </c>
      <c r="BF160" s="190">
        <f>IF(N160="snížená",J160,0)</f>
        <v>0</v>
      </c>
      <c r="BG160" s="190">
        <f>IF(N160="zákl. přenesená",J160,0)</f>
        <v>0</v>
      </c>
      <c r="BH160" s="190">
        <f>IF(N160="sníž. přenesená",J160,0)</f>
        <v>0</v>
      </c>
      <c r="BI160" s="190">
        <f>IF(N160="nulová",J160,0)</f>
        <v>0</v>
      </c>
      <c r="BJ160" s="17" t="s">
        <v>84</v>
      </c>
      <c r="BK160" s="190">
        <f>ROUND(I160*H160,2)</f>
        <v>0</v>
      </c>
      <c r="BL160" s="17" t="s">
        <v>167</v>
      </c>
      <c r="BM160" s="189" t="s">
        <v>951</v>
      </c>
    </row>
    <row r="161" spans="1:47" s="2" customFormat="1" ht="11.25">
      <c r="A161" s="34"/>
      <c r="B161" s="35"/>
      <c r="C161" s="36"/>
      <c r="D161" s="191" t="s">
        <v>169</v>
      </c>
      <c r="E161" s="36"/>
      <c r="F161" s="192" t="s">
        <v>340</v>
      </c>
      <c r="G161" s="36"/>
      <c r="H161" s="36"/>
      <c r="I161" s="193"/>
      <c r="J161" s="36"/>
      <c r="K161" s="36"/>
      <c r="L161" s="39"/>
      <c r="M161" s="194"/>
      <c r="N161" s="195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169</v>
      </c>
      <c r="AU161" s="17" t="s">
        <v>86</v>
      </c>
    </row>
    <row r="162" spans="2:63" s="12" customFormat="1" ht="22.9" customHeight="1">
      <c r="B162" s="162"/>
      <c r="C162" s="163"/>
      <c r="D162" s="164" t="s">
        <v>76</v>
      </c>
      <c r="E162" s="176" t="s">
        <v>539</v>
      </c>
      <c r="F162" s="176" t="s">
        <v>540</v>
      </c>
      <c r="G162" s="163"/>
      <c r="H162" s="163"/>
      <c r="I162" s="166"/>
      <c r="J162" s="177">
        <f>BK162</f>
        <v>0</v>
      </c>
      <c r="K162" s="163"/>
      <c r="L162" s="168"/>
      <c r="M162" s="169"/>
      <c r="N162" s="170"/>
      <c r="O162" s="170"/>
      <c r="P162" s="171">
        <f>SUM(P163:P167)</f>
        <v>0</v>
      </c>
      <c r="Q162" s="170"/>
      <c r="R162" s="171">
        <f>SUM(R163:R167)</f>
        <v>0</v>
      </c>
      <c r="S162" s="170"/>
      <c r="T162" s="172">
        <f>SUM(T163:T167)</f>
        <v>61.472</v>
      </c>
      <c r="AR162" s="173" t="s">
        <v>84</v>
      </c>
      <c r="AT162" s="174" t="s">
        <v>76</v>
      </c>
      <c r="AU162" s="174" t="s">
        <v>84</v>
      </c>
      <c r="AY162" s="173" t="s">
        <v>160</v>
      </c>
      <c r="BK162" s="175">
        <f>SUM(BK163:BK167)</f>
        <v>0</v>
      </c>
    </row>
    <row r="163" spans="1:65" s="2" customFormat="1" ht="24.2" customHeight="1">
      <c r="A163" s="34"/>
      <c r="B163" s="35"/>
      <c r="C163" s="178" t="s">
        <v>346</v>
      </c>
      <c r="D163" s="178" t="s">
        <v>162</v>
      </c>
      <c r="E163" s="179" t="s">
        <v>952</v>
      </c>
      <c r="F163" s="180" t="s">
        <v>953</v>
      </c>
      <c r="G163" s="181" t="s">
        <v>202</v>
      </c>
      <c r="H163" s="182">
        <v>192.1</v>
      </c>
      <c r="I163" s="183"/>
      <c r="J163" s="184">
        <f>ROUND(I163*H163,2)</f>
        <v>0</v>
      </c>
      <c r="K163" s="180" t="s">
        <v>166</v>
      </c>
      <c r="L163" s="39"/>
      <c r="M163" s="185" t="s">
        <v>19</v>
      </c>
      <c r="N163" s="186" t="s">
        <v>48</v>
      </c>
      <c r="O163" s="64"/>
      <c r="P163" s="187">
        <f>O163*H163</f>
        <v>0</v>
      </c>
      <c r="Q163" s="187">
        <v>0</v>
      </c>
      <c r="R163" s="187">
        <f>Q163*H163</f>
        <v>0</v>
      </c>
      <c r="S163" s="187">
        <v>0.32</v>
      </c>
      <c r="T163" s="188">
        <f>S163*H163</f>
        <v>61.472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167</v>
      </c>
      <c r="AT163" s="189" t="s">
        <v>162</v>
      </c>
      <c r="AU163" s="189" t="s">
        <v>86</v>
      </c>
      <c r="AY163" s="17" t="s">
        <v>160</v>
      </c>
      <c r="BE163" s="190">
        <f>IF(N163="základní",J163,0)</f>
        <v>0</v>
      </c>
      <c r="BF163" s="190">
        <f>IF(N163="snížená",J163,0)</f>
        <v>0</v>
      </c>
      <c r="BG163" s="190">
        <f>IF(N163="zákl. přenesená",J163,0)</f>
        <v>0</v>
      </c>
      <c r="BH163" s="190">
        <f>IF(N163="sníž. přenesená",J163,0)</f>
        <v>0</v>
      </c>
      <c r="BI163" s="190">
        <f>IF(N163="nulová",J163,0)</f>
        <v>0</v>
      </c>
      <c r="BJ163" s="17" t="s">
        <v>84</v>
      </c>
      <c r="BK163" s="190">
        <f>ROUND(I163*H163,2)</f>
        <v>0</v>
      </c>
      <c r="BL163" s="17" t="s">
        <v>167</v>
      </c>
      <c r="BM163" s="189" t="s">
        <v>954</v>
      </c>
    </row>
    <row r="164" spans="1:47" s="2" customFormat="1" ht="11.25">
      <c r="A164" s="34"/>
      <c r="B164" s="35"/>
      <c r="C164" s="36"/>
      <c r="D164" s="191" t="s">
        <v>169</v>
      </c>
      <c r="E164" s="36"/>
      <c r="F164" s="192" t="s">
        <v>955</v>
      </c>
      <c r="G164" s="36"/>
      <c r="H164" s="36"/>
      <c r="I164" s="193"/>
      <c r="J164" s="36"/>
      <c r="K164" s="36"/>
      <c r="L164" s="39"/>
      <c r="M164" s="194"/>
      <c r="N164" s="195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169</v>
      </c>
      <c r="AU164" s="17" t="s">
        <v>86</v>
      </c>
    </row>
    <row r="165" spans="2:51" s="14" customFormat="1" ht="11.25">
      <c r="B165" s="207"/>
      <c r="C165" s="208"/>
      <c r="D165" s="198" t="s">
        <v>171</v>
      </c>
      <c r="E165" s="209" t="s">
        <v>19</v>
      </c>
      <c r="F165" s="210" t="s">
        <v>956</v>
      </c>
      <c r="G165" s="208"/>
      <c r="H165" s="211">
        <v>108.3</v>
      </c>
      <c r="I165" s="212"/>
      <c r="J165" s="208"/>
      <c r="K165" s="208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171</v>
      </c>
      <c r="AU165" s="217" t="s">
        <v>86</v>
      </c>
      <c r="AV165" s="14" t="s">
        <v>86</v>
      </c>
      <c r="AW165" s="14" t="s">
        <v>37</v>
      </c>
      <c r="AX165" s="14" t="s">
        <v>77</v>
      </c>
      <c r="AY165" s="217" t="s">
        <v>160</v>
      </c>
    </row>
    <row r="166" spans="2:51" s="14" customFormat="1" ht="11.25">
      <c r="B166" s="207"/>
      <c r="C166" s="208"/>
      <c r="D166" s="198" t="s">
        <v>171</v>
      </c>
      <c r="E166" s="209" t="s">
        <v>19</v>
      </c>
      <c r="F166" s="210" t="s">
        <v>957</v>
      </c>
      <c r="G166" s="208"/>
      <c r="H166" s="211">
        <v>33.6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171</v>
      </c>
      <c r="AU166" s="217" t="s">
        <v>86</v>
      </c>
      <c r="AV166" s="14" t="s">
        <v>86</v>
      </c>
      <c r="AW166" s="14" t="s">
        <v>37</v>
      </c>
      <c r="AX166" s="14" t="s">
        <v>77</v>
      </c>
      <c r="AY166" s="217" t="s">
        <v>160</v>
      </c>
    </row>
    <row r="167" spans="2:51" s="14" customFormat="1" ht="11.25">
      <c r="B167" s="207"/>
      <c r="C167" s="208"/>
      <c r="D167" s="198" t="s">
        <v>171</v>
      </c>
      <c r="E167" s="209" t="s">
        <v>19</v>
      </c>
      <c r="F167" s="210" t="s">
        <v>958</v>
      </c>
      <c r="G167" s="208"/>
      <c r="H167" s="211">
        <v>50.2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171</v>
      </c>
      <c r="AU167" s="217" t="s">
        <v>86</v>
      </c>
      <c r="AV167" s="14" t="s">
        <v>86</v>
      </c>
      <c r="AW167" s="14" t="s">
        <v>37</v>
      </c>
      <c r="AX167" s="14" t="s">
        <v>77</v>
      </c>
      <c r="AY167" s="217" t="s">
        <v>160</v>
      </c>
    </row>
    <row r="168" spans="2:63" s="12" customFormat="1" ht="22.9" customHeight="1">
      <c r="B168" s="162"/>
      <c r="C168" s="163"/>
      <c r="D168" s="164" t="s">
        <v>76</v>
      </c>
      <c r="E168" s="176" t="s">
        <v>959</v>
      </c>
      <c r="F168" s="176" t="s">
        <v>960</v>
      </c>
      <c r="G168" s="163"/>
      <c r="H168" s="163"/>
      <c r="I168" s="166"/>
      <c r="J168" s="177">
        <f>BK168</f>
        <v>0</v>
      </c>
      <c r="K168" s="163"/>
      <c r="L168" s="168"/>
      <c r="M168" s="169"/>
      <c r="N168" s="170"/>
      <c r="O168" s="170"/>
      <c r="P168" s="171">
        <f>SUM(P169:P173)</f>
        <v>0</v>
      </c>
      <c r="Q168" s="170"/>
      <c r="R168" s="171">
        <f>SUM(R169:R173)</f>
        <v>1.9498149999999999</v>
      </c>
      <c r="S168" s="170"/>
      <c r="T168" s="172">
        <f>SUM(T169:T173)</f>
        <v>0</v>
      </c>
      <c r="AR168" s="173" t="s">
        <v>84</v>
      </c>
      <c r="AT168" s="174" t="s">
        <v>76</v>
      </c>
      <c r="AU168" s="174" t="s">
        <v>84</v>
      </c>
      <c r="AY168" s="173" t="s">
        <v>160</v>
      </c>
      <c r="BK168" s="175">
        <f>SUM(BK169:BK173)</f>
        <v>0</v>
      </c>
    </row>
    <row r="169" spans="1:65" s="2" customFormat="1" ht="33" customHeight="1">
      <c r="A169" s="34"/>
      <c r="B169" s="35"/>
      <c r="C169" s="178" t="s">
        <v>353</v>
      </c>
      <c r="D169" s="178" t="s">
        <v>162</v>
      </c>
      <c r="E169" s="179" t="s">
        <v>961</v>
      </c>
      <c r="F169" s="180" t="s">
        <v>962</v>
      </c>
      <c r="G169" s="181" t="s">
        <v>202</v>
      </c>
      <c r="H169" s="182">
        <v>192.1</v>
      </c>
      <c r="I169" s="183"/>
      <c r="J169" s="184">
        <f>ROUND(I169*H169,2)</f>
        <v>0</v>
      </c>
      <c r="K169" s="180" t="s">
        <v>166</v>
      </c>
      <c r="L169" s="39"/>
      <c r="M169" s="185" t="s">
        <v>19</v>
      </c>
      <c r="N169" s="186" t="s">
        <v>48</v>
      </c>
      <c r="O169" s="64"/>
      <c r="P169" s="187">
        <f>O169*H169</f>
        <v>0</v>
      </c>
      <c r="Q169" s="187">
        <v>3E-05</v>
      </c>
      <c r="R169" s="187">
        <f>Q169*H169</f>
        <v>0.005763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167</v>
      </c>
      <c r="AT169" s="189" t="s">
        <v>162</v>
      </c>
      <c r="AU169" s="189" t="s">
        <v>86</v>
      </c>
      <c r="AY169" s="17" t="s">
        <v>160</v>
      </c>
      <c r="BE169" s="190">
        <f>IF(N169="základní",J169,0)</f>
        <v>0</v>
      </c>
      <c r="BF169" s="190">
        <f>IF(N169="snížená",J169,0)</f>
        <v>0</v>
      </c>
      <c r="BG169" s="190">
        <f>IF(N169="zákl. přenesená",J169,0)</f>
        <v>0</v>
      </c>
      <c r="BH169" s="190">
        <f>IF(N169="sníž. přenesená",J169,0)</f>
        <v>0</v>
      </c>
      <c r="BI169" s="190">
        <f>IF(N169="nulová",J169,0)</f>
        <v>0</v>
      </c>
      <c r="BJ169" s="17" t="s">
        <v>84</v>
      </c>
      <c r="BK169" s="190">
        <f>ROUND(I169*H169,2)</f>
        <v>0</v>
      </c>
      <c r="BL169" s="17" t="s">
        <v>167</v>
      </c>
      <c r="BM169" s="189" t="s">
        <v>963</v>
      </c>
    </row>
    <row r="170" spans="1:47" s="2" customFormat="1" ht="11.25">
      <c r="A170" s="34"/>
      <c r="B170" s="35"/>
      <c r="C170" s="36"/>
      <c r="D170" s="191" t="s">
        <v>169</v>
      </c>
      <c r="E170" s="36"/>
      <c r="F170" s="192" t="s">
        <v>964</v>
      </c>
      <c r="G170" s="36"/>
      <c r="H170" s="36"/>
      <c r="I170" s="193"/>
      <c r="J170" s="36"/>
      <c r="K170" s="36"/>
      <c r="L170" s="39"/>
      <c r="M170" s="194"/>
      <c r="N170" s="195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169</v>
      </c>
      <c r="AU170" s="17" t="s">
        <v>86</v>
      </c>
    </row>
    <row r="171" spans="1:65" s="2" customFormat="1" ht="24.2" customHeight="1">
      <c r="A171" s="34"/>
      <c r="B171" s="35"/>
      <c r="C171" s="222" t="s">
        <v>311</v>
      </c>
      <c r="D171" s="222" t="s">
        <v>294</v>
      </c>
      <c r="E171" s="223" t="s">
        <v>965</v>
      </c>
      <c r="F171" s="224" t="s">
        <v>966</v>
      </c>
      <c r="G171" s="225" t="s">
        <v>202</v>
      </c>
      <c r="H171" s="226">
        <v>211.31</v>
      </c>
      <c r="I171" s="227"/>
      <c r="J171" s="228">
        <f>ROUND(I171*H171,2)</f>
        <v>0</v>
      </c>
      <c r="K171" s="224" t="s">
        <v>166</v>
      </c>
      <c r="L171" s="229"/>
      <c r="M171" s="230" t="s">
        <v>19</v>
      </c>
      <c r="N171" s="231" t="s">
        <v>48</v>
      </c>
      <c r="O171" s="64"/>
      <c r="P171" s="187">
        <f>O171*H171</f>
        <v>0</v>
      </c>
      <c r="Q171" s="187">
        <v>0.0092</v>
      </c>
      <c r="R171" s="187">
        <f>Q171*H171</f>
        <v>1.944052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246</v>
      </c>
      <c r="AT171" s="189" t="s">
        <v>294</v>
      </c>
      <c r="AU171" s="189" t="s">
        <v>86</v>
      </c>
      <c r="AY171" s="17" t="s">
        <v>160</v>
      </c>
      <c r="BE171" s="190">
        <f>IF(N171="základní",J171,0)</f>
        <v>0</v>
      </c>
      <c r="BF171" s="190">
        <f>IF(N171="snížená",J171,0)</f>
        <v>0</v>
      </c>
      <c r="BG171" s="190">
        <f>IF(N171="zákl. přenesená",J171,0)</f>
        <v>0</v>
      </c>
      <c r="BH171" s="190">
        <f>IF(N171="sníž. přenesená",J171,0)</f>
        <v>0</v>
      </c>
      <c r="BI171" s="190">
        <f>IF(N171="nulová",J171,0)</f>
        <v>0</v>
      </c>
      <c r="BJ171" s="17" t="s">
        <v>84</v>
      </c>
      <c r="BK171" s="190">
        <f>ROUND(I171*H171,2)</f>
        <v>0</v>
      </c>
      <c r="BL171" s="17" t="s">
        <v>167</v>
      </c>
      <c r="BM171" s="189" t="s">
        <v>967</v>
      </c>
    </row>
    <row r="172" spans="1:47" s="2" customFormat="1" ht="11.25">
      <c r="A172" s="34"/>
      <c r="B172" s="35"/>
      <c r="C172" s="36"/>
      <c r="D172" s="191" t="s">
        <v>169</v>
      </c>
      <c r="E172" s="36"/>
      <c r="F172" s="192" t="s">
        <v>968</v>
      </c>
      <c r="G172" s="36"/>
      <c r="H172" s="36"/>
      <c r="I172" s="193"/>
      <c r="J172" s="36"/>
      <c r="K172" s="36"/>
      <c r="L172" s="39"/>
      <c r="M172" s="194"/>
      <c r="N172" s="195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169</v>
      </c>
      <c r="AU172" s="17" t="s">
        <v>86</v>
      </c>
    </row>
    <row r="173" spans="2:51" s="14" customFormat="1" ht="11.25">
      <c r="B173" s="207"/>
      <c r="C173" s="208"/>
      <c r="D173" s="198" t="s">
        <v>171</v>
      </c>
      <c r="E173" s="209" t="s">
        <v>19</v>
      </c>
      <c r="F173" s="210" t="s">
        <v>969</v>
      </c>
      <c r="G173" s="208"/>
      <c r="H173" s="211">
        <v>211.31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171</v>
      </c>
      <c r="AU173" s="217" t="s">
        <v>86</v>
      </c>
      <c r="AV173" s="14" t="s">
        <v>86</v>
      </c>
      <c r="AW173" s="14" t="s">
        <v>37</v>
      </c>
      <c r="AX173" s="14" t="s">
        <v>77</v>
      </c>
      <c r="AY173" s="217" t="s">
        <v>160</v>
      </c>
    </row>
    <row r="174" spans="2:63" s="12" customFormat="1" ht="22.9" customHeight="1">
      <c r="B174" s="162"/>
      <c r="C174" s="163"/>
      <c r="D174" s="164" t="s">
        <v>76</v>
      </c>
      <c r="E174" s="176" t="s">
        <v>545</v>
      </c>
      <c r="F174" s="176" t="s">
        <v>546</v>
      </c>
      <c r="G174" s="163"/>
      <c r="H174" s="163"/>
      <c r="I174" s="166"/>
      <c r="J174" s="177">
        <f>BK174</f>
        <v>0</v>
      </c>
      <c r="K174" s="163"/>
      <c r="L174" s="168"/>
      <c r="M174" s="169"/>
      <c r="N174" s="170"/>
      <c r="O174" s="170"/>
      <c r="P174" s="171">
        <f>SUM(P175:P187)</f>
        <v>0</v>
      </c>
      <c r="Q174" s="170"/>
      <c r="R174" s="171">
        <f>SUM(R175:R187)</f>
        <v>106.96691639</v>
      </c>
      <c r="S174" s="170"/>
      <c r="T174" s="172">
        <f>SUM(T175:T187)</f>
        <v>0</v>
      </c>
      <c r="AR174" s="173" t="s">
        <v>84</v>
      </c>
      <c r="AT174" s="174" t="s">
        <v>76</v>
      </c>
      <c r="AU174" s="174" t="s">
        <v>84</v>
      </c>
      <c r="AY174" s="173" t="s">
        <v>160</v>
      </c>
      <c r="BK174" s="175">
        <f>SUM(BK175:BK187)</f>
        <v>0</v>
      </c>
    </row>
    <row r="175" spans="1:65" s="2" customFormat="1" ht="24.2" customHeight="1">
      <c r="A175" s="34"/>
      <c r="B175" s="35"/>
      <c r="C175" s="178" t="s">
        <v>370</v>
      </c>
      <c r="D175" s="178" t="s">
        <v>162</v>
      </c>
      <c r="E175" s="179" t="s">
        <v>970</v>
      </c>
      <c r="F175" s="180" t="s">
        <v>971</v>
      </c>
      <c r="G175" s="181" t="s">
        <v>273</v>
      </c>
      <c r="H175" s="182">
        <v>43.223</v>
      </c>
      <c r="I175" s="183"/>
      <c r="J175" s="184">
        <f>ROUND(I175*H175,2)</f>
        <v>0</v>
      </c>
      <c r="K175" s="180" t="s">
        <v>166</v>
      </c>
      <c r="L175" s="39"/>
      <c r="M175" s="185" t="s">
        <v>19</v>
      </c>
      <c r="N175" s="186" t="s">
        <v>48</v>
      </c>
      <c r="O175" s="64"/>
      <c r="P175" s="187">
        <f>O175*H175</f>
        <v>0</v>
      </c>
      <c r="Q175" s="187">
        <v>2.45329</v>
      </c>
      <c r="R175" s="187">
        <f>Q175*H175</f>
        <v>106.03855367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167</v>
      </c>
      <c r="AT175" s="189" t="s">
        <v>162</v>
      </c>
      <c r="AU175" s="189" t="s">
        <v>86</v>
      </c>
      <c r="AY175" s="17" t="s">
        <v>160</v>
      </c>
      <c r="BE175" s="190">
        <f>IF(N175="základní",J175,0)</f>
        <v>0</v>
      </c>
      <c r="BF175" s="190">
        <f>IF(N175="snížená",J175,0)</f>
        <v>0</v>
      </c>
      <c r="BG175" s="190">
        <f>IF(N175="zákl. přenesená",J175,0)</f>
        <v>0</v>
      </c>
      <c r="BH175" s="190">
        <f>IF(N175="sníž. přenesená",J175,0)</f>
        <v>0</v>
      </c>
      <c r="BI175" s="190">
        <f>IF(N175="nulová",J175,0)</f>
        <v>0</v>
      </c>
      <c r="BJ175" s="17" t="s">
        <v>84</v>
      </c>
      <c r="BK175" s="190">
        <f>ROUND(I175*H175,2)</f>
        <v>0</v>
      </c>
      <c r="BL175" s="17" t="s">
        <v>167</v>
      </c>
      <c r="BM175" s="189" t="s">
        <v>972</v>
      </c>
    </row>
    <row r="176" spans="1:47" s="2" customFormat="1" ht="11.25">
      <c r="A176" s="34"/>
      <c r="B176" s="35"/>
      <c r="C176" s="36"/>
      <c r="D176" s="191" t="s">
        <v>169</v>
      </c>
      <c r="E176" s="36"/>
      <c r="F176" s="192" t="s">
        <v>973</v>
      </c>
      <c r="G176" s="36"/>
      <c r="H176" s="36"/>
      <c r="I176" s="193"/>
      <c r="J176" s="36"/>
      <c r="K176" s="36"/>
      <c r="L176" s="39"/>
      <c r="M176" s="194"/>
      <c r="N176" s="195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169</v>
      </c>
      <c r="AU176" s="17" t="s">
        <v>86</v>
      </c>
    </row>
    <row r="177" spans="2:51" s="14" customFormat="1" ht="22.5">
      <c r="B177" s="207"/>
      <c r="C177" s="208"/>
      <c r="D177" s="198" t="s">
        <v>171</v>
      </c>
      <c r="E177" s="209" t="s">
        <v>19</v>
      </c>
      <c r="F177" s="210" t="s">
        <v>974</v>
      </c>
      <c r="G177" s="208"/>
      <c r="H177" s="211">
        <v>24.368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171</v>
      </c>
      <c r="AU177" s="217" t="s">
        <v>86</v>
      </c>
      <c r="AV177" s="14" t="s">
        <v>86</v>
      </c>
      <c r="AW177" s="14" t="s">
        <v>37</v>
      </c>
      <c r="AX177" s="14" t="s">
        <v>77</v>
      </c>
      <c r="AY177" s="217" t="s">
        <v>160</v>
      </c>
    </row>
    <row r="178" spans="2:51" s="14" customFormat="1" ht="11.25">
      <c r="B178" s="207"/>
      <c r="C178" s="208"/>
      <c r="D178" s="198" t="s">
        <v>171</v>
      </c>
      <c r="E178" s="209" t="s">
        <v>19</v>
      </c>
      <c r="F178" s="210" t="s">
        <v>975</v>
      </c>
      <c r="G178" s="208"/>
      <c r="H178" s="211">
        <v>7.56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171</v>
      </c>
      <c r="AU178" s="217" t="s">
        <v>86</v>
      </c>
      <c r="AV178" s="14" t="s">
        <v>86</v>
      </c>
      <c r="AW178" s="14" t="s">
        <v>37</v>
      </c>
      <c r="AX178" s="14" t="s">
        <v>77</v>
      </c>
      <c r="AY178" s="217" t="s">
        <v>160</v>
      </c>
    </row>
    <row r="179" spans="2:51" s="14" customFormat="1" ht="11.25">
      <c r="B179" s="207"/>
      <c r="C179" s="208"/>
      <c r="D179" s="198" t="s">
        <v>171</v>
      </c>
      <c r="E179" s="209" t="s">
        <v>19</v>
      </c>
      <c r="F179" s="210" t="s">
        <v>976</v>
      </c>
      <c r="G179" s="208"/>
      <c r="H179" s="211">
        <v>11.295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171</v>
      </c>
      <c r="AU179" s="217" t="s">
        <v>86</v>
      </c>
      <c r="AV179" s="14" t="s">
        <v>86</v>
      </c>
      <c r="AW179" s="14" t="s">
        <v>37</v>
      </c>
      <c r="AX179" s="14" t="s">
        <v>77</v>
      </c>
      <c r="AY179" s="217" t="s">
        <v>160</v>
      </c>
    </row>
    <row r="180" spans="1:65" s="2" customFormat="1" ht="21.75" customHeight="1">
      <c r="A180" s="34"/>
      <c r="B180" s="35"/>
      <c r="C180" s="178" t="s">
        <v>375</v>
      </c>
      <c r="D180" s="178" t="s">
        <v>162</v>
      </c>
      <c r="E180" s="179" t="s">
        <v>552</v>
      </c>
      <c r="F180" s="180" t="s">
        <v>553</v>
      </c>
      <c r="G180" s="181" t="s">
        <v>165</v>
      </c>
      <c r="H180" s="182">
        <v>230.936</v>
      </c>
      <c r="I180" s="183"/>
      <c r="J180" s="184">
        <f>ROUND(I180*H180,2)</f>
        <v>0</v>
      </c>
      <c r="K180" s="180" t="s">
        <v>166</v>
      </c>
      <c r="L180" s="39"/>
      <c r="M180" s="185" t="s">
        <v>19</v>
      </c>
      <c r="N180" s="186" t="s">
        <v>48</v>
      </c>
      <c r="O180" s="64"/>
      <c r="P180" s="187">
        <f>O180*H180</f>
        <v>0</v>
      </c>
      <c r="Q180" s="187">
        <v>0.00402</v>
      </c>
      <c r="R180" s="187">
        <f>Q180*H180</f>
        <v>0.9283627200000001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167</v>
      </c>
      <c r="AT180" s="189" t="s">
        <v>162</v>
      </c>
      <c r="AU180" s="189" t="s">
        <v>86</v>
      </c>
      <c r="AY180" s="17" t="s">
        <v>160</v>
      </c>
      <c r="BE180" s="190">
        <f>IF(N180="základní",J180,0)</f>
        <v>0</v>
      </c>
      <c r="BF180" s="190">
        <f>IF(N180="snížená",J180,0)</f>
        <v>0</v>
      </c>
      <c r="BG180" s="190">
        <f>IF(N180="zákl. přenesená",J180,0)</f>
        <v>0</v>
      </c>
      <c r="BH180" s="190">
        <f>IF(N180="sníž. přenesená",J180,0)</f>
        <v>0</v>
      </c>
      <c r="BI180" s="190">
        <f>IF(N180="nulová",J180,0)</f>
        <v>0</v>
      </c>
      <c r="BJ180" s="17" t="s">
        <v>84</v>
      </c>
      <c r="BK180" s="190">
        <f>ROUND(I180*H180,2)</f>
        <v>0</v>
      </c>
      <c r="BL180" s="17" t="s">
        <v>167</v>
      </c>
      <c r="BM180" s="189" t="s">
        <v>977</v>
      </c>
    </row>
    <row r="181" spans="1:47" s="2" customFormat="1" ht="11.25">
      <c r="A181" s="34"/>
      <c r="B181" s="35"/>
      <c r="C181" s="36"/>
      <c r="D181" s="191" t="s">
        <v>169</v>
      </c>
      <c r="E181" s="36"/>
      <c r="F181" s="192" t="s">
        <v>555</v>
      </c>
      <c r="G181" s="36"/>
      <c r="H181" s="36"/>
      <c r="I181" s="193"/>
      <c r="J181" s="36"/>
      <c r="K181" s="36"/>
      <c r="L181" s="39"/>
      <c r="M181" s="194"/>
      <c r="N181" s="195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169</v>
      </c>
      <c r="AU181" s="17" t="s">
        <v>86</v>
      </c>
    </row>
    <row r="182" spans="2:51" s="14" customFormat="1" ht="22.5">
      <c r="B182" s="207"/>
      <c r="C182" s="208"/>
      <c r="D182" s="198" t="s">
        <v>171</v>
      </c>
      <c r="E182" s="209" t="s">
        <v>19</v>
      </c>
      <c r="F182" s="210" t="s">
        <v>978</v>
      </c>
      <c r="G182" s="208"/>
      <c r="H182" s="211">
        <v>125.628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171</v>
      </c>
      <c r="AU182" s="217" t="s">
        <v>86</v>
      </c>
      <c r="AV182" s="14" t="s">
        <v>86</v>
      </c>
      <c r="AW182" s="14" t="s">
        <v>37</v>
      </c>
      <c r="AX182" s="14" t="s">
        <v>77</v>
      </c>
      <c r="AY182" s="217" t="s">
        <v>160</v>
      </c>
    </row>
    <row r="183" spans="2:51" s="14" customFormat="1" ht="11.25">
      <c r="B183" s="207"/>
      <c r="C183" s="208"/>
      <c r="D183" s="198" t="s">
        <v>171</v>
      </c>
      <c r="E183" s="209" t="s">
        <v>19</v>
      </c>
      <c r="F183" s="210" t="s">
        <v>979</v>
      </c>
      <c r="G183" s="208"/>
      <c r="H183" s="211">
        <v>4.95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171</v>
      </c>
      <c r="AU183" s="217" t="s">
        <v>86</v>
      </c>
      <c r="AV183" s="14" t="s">
        <v>86</v>
      </c>
      <c r="AW183" s="14" t="s">
        <v>37</v>
      </c>
      <c r="AX183" s="14" t="s">
        <v>77</v>
      </c>
      <c r="AY183" s="217" t="s">
        <v>160</v>
      </c>
    </row>
    <row r="184" spans="2:51" s="14" customFormat="1" ht="11.25">
      <c r="B184" s="207"/>
      <c r="C184" s="208"/>
      <c r="D184" s="198" t="s">
        <v>171</v>
      </c>
      <c r="E184" s="209" t="s">
        <v>19</v>
      </c>
      <c r="F184" s="210" t="s">
        <v>980</v>
      </c>
      <c r="G184" s="208"/>
      <c r="H184" s="211">
        <v>38.976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171</v>
      </c>
      <c r="AU184" s="217" t="s">
        <v>86</v>
      </c>
      <c r="AV184" s="14" t="s">
        <v>86</v>
      </c>
      <c r="AW184" s="14" t="s">
        <v>37</v>
      </c>
      <c r="AX184" s="14" t="s">
        <v>77</v>
      </c>
      <c r="AY184" s="217" t="s">
        <v>160</v>
      </c>
    </row>
    <row r="185" spans="2:51" s="14" customFormat="1" ht="11.25">
      <c r="B185" s="207"/>
      <c r="C185" s="208"/>
      <c r="D185" s="198" t="s">
        <v>171</v>
      </c>
      <c r="E185" s="209" t="s">
        <v>19</v>
      </c>
      <c r="F185" s="210" t="s">
        <v>981</v>
      </c>
      <c r="G185" s="208"/>
      <c r="H185" s="211">
        <v>1.35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171</v>
      </c>
      <c r="AU185" s="217" t="s">
        <v>86</v>
      </c>
      <c r="AV185" s="14" t="s">
        <v>86</v>
      </c>
      <c r="AW185" s="14" t="s">
        <v>37</v>
      </c>
      <c r="AX185" s="14" t="s">
        <v>77</v>
      </c>
      <c r="AY185" s="217" t="s">
        <v>160</v>
      </c>
    </row>
    <row r="186" spans="2:51" s="14" customFormat="1" ht="11.25">
      <c r="B186" s="207"/>
      <c r="C186" s="208"/>
      <c r="D186" s="198" t="s">
        <v>171</v>
      </c>
      <c r="E186" s="209" t="s">
        <v>19</v>
      </c>
      <c r="F186" s="210" t="s">
        <v>982</v>
      </c>
      <c r="G186" s="208"/>
      <c r="H186" s="211">
        <v>58.232</v>
      </c>
      <c r="I186" s="212"/>
      <c r="J186" s="208"/>
      <c r="K186" s="208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171</v>
      </c>
      <c r="AU186" s="217" t="s">
        <v>86</v>
      </c>
      <c r="AV186" s="14" t="s">
        <v>86</v>
      </c>
      <c r="AW186" s="14" t="s">
        <v>37</v>
      </c>
      <c r="AX186" s="14" t="s">
        <v>77</v>
      </c>
      <c r="AY186" s="217" t="s">
        <v>160</v>
      </c>
    </row>
    <row r="187" spans="2:51" s="14" customFormat="1" ht="11.25">
      <c r="B187" s="207"/>
      <c r="C187" s="208"/>
      <c r="D187" s="198" t="s">
        <v>171</v>
      </c>
      <c r="E187" s="209" t="s">
        <v>19</v>
      </c>
      <c r="F187" s="210" t="s">
        <v>983</v>
      </c>
      <c r="G187" s="208"/>
      <c r="H187" s="211">
        <v>1.8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171</v>
      </c>
      <c r="AU187" s="217" t="s">
        <v>86</v>
      </c>
      <c r="AV187" s="14" t="s">
        <v>86</v>
      </c>
      <c r="AW187" s="14" t="s">
        <v>37</v>
      </c>
      <c r="AX187" s="14" t="s">
        <v>77</v>
      </c>
      <c r="AY187" s="217" t="s">
        <v>160</v>
      </c>
    </row>
    <row r="188" spans="2:63" s="12" customFormat="1" ht="22.9" customHeight="1">
      <c r="B188" s="162"/>
      <c r="C188" s="163"/>
      <c r="D188" s="164" t="s">
        <v>76</v>
      </c>
      <c r="E188" s="176" t="s">
        <v>558</v>
      </c>
      <c r="F188" s="176" t="s">
        <v>559</v>
      </c>
      <c r="G188" s="163"/>
      <c r="H188" s="163"/>
      <c r="I188" s="166"/>
      <c r="J188" s="177">
        <f>BK188</f>
        <v>0</v>
      </c>
      <c r="K188" s="163"/>
      <c r="L188" s="168"/>
      <c r="M188" s="169"/>
      <c r="N188" s="170"/>
      <c r="O188" s="170"/>
      <c r="P188" s="171">
        <f>SUM(P189:P193)</f>
        <v>0</v>
      </c>
      <c r="Q188" s="170"/>
      <c r="R188" s="171">
        <f>SUM(R189:R193)</f>
        <v>252.20376</v>
      </c>
      <c r="S188" s="170"/>
      <c r="T188" s="172">
        <f>SUM(T189:T193)</f>
        <v>0</v>
      </c>
      <c r="AR188" s="173" t="s">
        <v>84</v>
      </c>
      <c r="AT188" s="174" t="s">
        <v>76</v>
      </c>
      <c r="AU188" s="174" t="s">
        <v>84</v>
      </c>
      <c r="AY188" s="173" t="s">
        <v>160</v>
      </c>
      <c r="BK188" s="175">
        <f>SUM(BK189:BK193)</f>
        <v>0</v>
      </c>
    </row>
    <row r="189" spans="1:65" s="2" customFormat="1" ht="33" customHeight="1">
      <c r="A189" s="34"/>
      <c r="B189" s="35"/>
      <c r="C189" s="178" t="s">
        <v>7</v>
      </c>
      <c r="D189" s="178" t="s">
        <v>162</v>
      </c>
      <c r="E189" s="179" t="s">
        <v>615</v>
      </c>
      <c r="F189" s="180" t="s">
        <v>616</v>
      </c>
      <c r="G189" s="181" t="s">
        <v>432</v>
      </c>
      <c r="H189" s="182">
        <v>36</v>
      </c>
      <c r="I189" s="183"/>
      <c r="J189" s="184">
        <f>ROUND(I189*H189,2)</f>
        <v>0</v>
      </c>
      <c r="K189" s="180" t="s">
        <v>166</v>
      </c>
      <c r="L189" s="39"/>
      <c r="M189" s="185" t="s">
        <v>19</v>
      </c>
      <c r="N189" s="186" t="s">
        <v>48</v>
      </c>
      <c r="O189" s="64"/>
      <c r="P189" s="187">
        <f>O189*H189</f>
        <v>0</v>
      </c>
      <c r="Q189" s="187">
        <v>7.00566</v>
      </c>
      <c r="R189" s="187">
        <f>Q189*H189</f>
        <v>252.20376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167</v>
      </c>
      <c r="AT189" s="189" t="s">
        <v>162</v>
      </c>
      <c r="AU189" s="189" t="s">
        <v>86</v>
      </c>
      <c r="AY189" s="17" t="s">
        <v>160</v>
      </c>
      <c r="BE189" s="190">
        <f>IF(N189="základní",J189,0)</f>
        <v>0</v>
      </c>
      <c r="BF189" s="190">
        <f>IF(N189="snížená",J189,0)</f>
        <v>0</v>
      </c>
      <c r="BG189" s="190">
        <f>IF(N189="zákl. přenesená",J189,0)</f>
        <v>0</v>
      </c>
      <c r="BH189" s="190">
        <f>IF(N189="sníž. přenesená",J189,0)</f>
        <v>0</v>
      </c>
      <c r="BI189" s="190">
        <f>IF(N189="nulová",J189,0)</f>
        <v>0</v>
      </c>
      <c r="BJ189" s="17" t="s">
        <v>84</v>
      </c>
      <c r="BK189" s="190">
        <f>ROUND(I189*H189,2)</f>
        <v>0</v>
      </c>
      <c r="BL189" s="17" t="s">
        <v>167</v>
      </c>
      <c r="BM189" s="189" t="s">
        <v>984</v>
      </c>
    </row>
    <row r="190" spans="1:47" s="2" customFormat="1" ht="11.25">
      <c r="A190" s="34"/>
      <c r="B190" s="35"/>
      <c r="C190" s="36"/>
      <c r="D190" s="191" t="s">
        <v>169</v>
      </c>
      <c r="E190" s="36"/>
      <c r="F190" s="192" t="s">
        <v>618</v>
      </c>
      <c r="G190" s="36"/>
      <c r="H190" s="36"/>
      <c r="I190" s="193"/>
      <c r="J190" s="36"/>
      <c r="K190" s="36"/>
      <c r="L190" s="39"/>
      <c r="M190" s="194"/>
      <c r="N190" s="195"/>
      <c r="O190" s="64"/>
      <c r="P190" s="64"/>
      <c r="Q190" s="64"/>
      <c r="R190" s="64"/>
      <c r="S190" s="64"/>
      <c r="T190" s="6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169</v>
      </c>
      <c r="AU190" s="17" t="s">
        <v>86</v>
      </c>
    </row>
    <row r="191" spans="2:51" s="14" customFormat="1" ht="11.25">
      <c r="B191" s="207"/>
      <c r="C191" s="208"/>
      <c r="D191" s="198" t="s">
        <v>171</v>
      </c>
      <c r="E191" s="209" t="s">
        <v>19</v>
      </c>
      <c r="F191" s="210" t="s">
        <v>384</v>
      </c>
      <c r="G191" s="208"/>
      <c r="H191" s="211">
        <v>22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171</v>
      </c>
      <c r="AU191" s="217" t="s">
        <v>86</v>
      </c>
      <c r="AV191" s="14" t="s">
        <v>86</v>
      </c>
      <c r="AW191" s="14" t="s">
        <v>37</v>
      </c>
      <c r="AX191" s="14" t="s">
        <v>77</v>
      </c>
      <c r="AY191" s="217" t="s">
        <v>160</v>
      </c>
    </row>
    <row r="192" spans="2:51" s="14" customFormat="1" ht="11.25">
      <c r="B192" s="207"/>
      <c r="C192" s="208"/>
      <c r="D192" s="198" t="s">
        <v>171</v>
      </c>
      <c r="E192" s="209" t="s">
        <v>19</v>
      </c>
      <c r="F192" s="210" t="s">
        <v>230</v>
      </c>
      <c r="G192" s="208"/>
      <c r="H192" s="211">
        <v>6</v>
      </c>
      <c r="I192" s="212"/>
      <c r="J192" s="208"/>
      <c r="K192" s="208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171</v>
      </c>
      <c r="AU192" s="217" t="s">
        <v>86</v>
      </c>
      <c r="AV192" s="14" t="s">
        <v>86</v>
      </c>
      <c r="AW192" s="14" t="s">
        <v>37</v>
      </c>
      <c r="AX192" s="14" t="s">
        <v>77</v>
      </c>
      <c r="AY192" s="217" t="s">
        <v>160</v>
      </c>
    </row>
    <row r="193" spans="2:51" s="14" customFormat="1" ht="11.25">
      <c r="B193" s="207"/>
      <c r="C193" s="208"/>
      <c r="D193" s="198" t="s">
        <v>171</v>
      </c>
      <c r="E193" s="209" t="s">
        <v>19</v>
      </c>
      <c r="F193" s="210" t="s">
        <v>246</v>
      </c>
      <c r="G193" s="208"/>
      <c r="H193" s="211">
        <v>8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171</v>
      </c>
      <c r="AU193" s="217" t="s">
        <v>86</v>
      </c>
      <c r="AV193" s="14" t="s">
        <v>86</v>
      </c>
      <c r="AW193" s="14" t="s">
        <v>37</v>
      </c>
      <c r="AX193" s="14" t="s">
        <v>77</v>
      </c>
      <c r="AY193" s="217" t="s">
        <v>160</v>
      </c>
    </row>
    <row r="194" spans="2:63" s="12" customFormat="1" ht="22.9" customHeight="1">
      <c r="B194" s="162"/>
      <c r="C194" s="163"/>
      <c r="D194" s="164" t="s">
        <v>76</v>
      </c>
      <c r="E194" s="176" t="s">
        <v>215</v>
      </c>
      <c r="F194" s="176" t="s">
        <v>216</v>
      </c>
      <c r="G194" s="163"/>
      <c r="H194" s="163"/>
      <c r="I194" s="166"/>
      <c r="J194" s="177">
        <f>BK194</f>
        <v>0</v>
      </c>
      <c r="K194" s="163"/>
      <c r="L194" s="168"/>
      <c r="M194" s="169"/>
      <c r="N194" s="170"/>
      <c r="O194" s="170"/>
      <c r="P194" s="171">
        <f>SUM(P195:P202)</f>
        <v>0</v>
      </c>
      <c r="Q194" s="170"/>
      <c r="R194" s="171">
        <f>SUM(R195:R202)</f>
        <v>0</v>
      </c>
      <c r="S194" s="170"/>
      <c r="T194" s="172">
        <f>SUM(T195:T202)</f>
        <v>0</v>
      </c>
      <c r="AR194" s="173" t="s">
        <v>84</v>
      </c>
      <c r="AT194" s="174" t="s">
        <v>76</v>
      </c>
      <c r="AU194" s="174" t="s">
        <v>84</v>
      </c>
      <c r="AY194" s="173" t="s">
        <v>160</v>
      </c>
      <c r="BK194" s="175">
        <f>SUM(BK195:BK202)</f>
        <v>0</v>
      </c>
    </row>
    <row r="195" spans="1:65" s="2" customFormat="1" ht="33" customHeight="1">
      <c r="A195" s="34"/>
      <c r="B195" s="35"/>
      <c r="C195" s="178" t="s">
        <v>384</v>
      </c>
      <c r="D195" s="178" t="s">
        <v>162</v>
      </c>
      <c r="E195" s="179" t="s">
        <v>218</v>
      </c>
      <c r="F195" s="180" t="s">
        <v>219</v>
      </c>
      <c r="G195" s="181" t="s">
        <v>220</v>
      </c>
      <c r="H195" s="182">
        <v>61.472</v>
      </c>
      <c r="I195" s="183"/>
      <c r="J195" s="184">
        <f>ROUND(I195*H195,2)</f>
        <v>0</v>
      </c>
      <c r="K195" s="180" t="s">
        <v>166</v>
      </c>
      <c r="L195" s="39"/>
      <c r="M195" s="185" t="s">
        <v>19</v>
      </c>
      <c r="N195" s="186" t="s">
        <v>48</v>
      </c>
      <c r="O195" s="64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167</v>
      </c>
      <c r="AT195" s="189" t="s">
        <v>162</v>
      </c>
      <c r="AU195" s="189" t="s">
        <v>86</v>
      </c>
      <c r="AY195" s="17" t="s">
        <v>160</v>
      </c>
      <c r="BE195" s="190">
        <f>IF(N195="základní",J195,0)</f>
        <v>0</v>
      </c>
      <c r="BF195" s="190">
        <f>IF(N195="snížená",J195,0)</f>
        <v>0</v>
      </c>
      <c r="BG195" s="190">
        <f>IF(N195="zákl. přenesená",J195,0)</f>
        <v>0</v>
      </c>
      <c r="BH195" s="190">
        <f>IF(N195="sníž. přenesená",J195,0)</f>
        <v>0</v>
      </c>
      <c r="BI195" s="190">
        <f>IF(N195="nulová",J195,0)</f>
        <v>0</v>
      </c>
      <c r="BJ195" s="17" t="s">
        <v>84</v>
      </c>
      <c r="BK195" s="190">
        <f>ROUND(I195*H195,2)</f>
        <v>0</v>
      </c>
      <c r="BL195" s="17" t="s">
        <v>167</v>
      </c>
      <c r="BM195" s="189" t="s">
        <v>985</v>
      </c>
    </row>
    <row r="196" spans="1:47" s="2" customFormat="1" ht="11.25">
      <c r="A196" s="34"/>
      <c r="B196" s="35"/>
      <c r="C196" s="36"/>
      <c r="D196" s="191" t="s">
        <v>169</v>
      </c>
      <c r="E196" s="36"/>
      <c r="F196" s="192" t="s">
        <v>222</v>
      </c>
      <c r="G196" s="36"/>
      <c r="H196" s="36"/>
      <c r="I196" s="193"/>
      <c r="J196" s="36"/>
      <c r="K196" s="36"/>
      <c r="L196" s="39"/>
      <c r="M196" s="194"/>
      <c r="N196" s="195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169</v>
      </c>
      <c r="AU196" s="17" t="s">
        <v>86</v>
      </c>
    </row>
    <row r="197" spans="1:65" s="2" customFormat="1" ht="44.25" customHeight="1">
      <c r="A197" s="34"/>
      <c r="B197" s="35"/>
      <c r="C197" s="178" t="s">
        <v>391</v>
      </c>
      <c r="D197" s="178" t="s">
        <v>162</v>
      </c>
      <c r="E197" s="179" t="s">
        <v>231</v>
      </c>
      <c r="F197" s="180" t="s">
        <v>232</v>
      </c>
      <c r="G197" s="181" t="s">
        <v>220</v>
      </c>
      <c r="H197" s="182">
        <v>614.72</v>
      </c>
      <c r="I197" s="183"/>
      <c r="J197" s="184">
        <f>ROUND(I197*H197,2)</f>
        <v>0</v>
      </c>
      <c r="K197" s="180" t="s">
        <v>166</v>
      </c>
      <c r="L197" s="39"/>
      <c r="M197" s="185" t="s">
        <v>19</v>
      </c>
      <c r="N197" s="186" t="s">
        <v>48</v>
      </c>
      <c r="O197" s="64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167</v>
      </c>
      <c r="AT197" s="189" t="s">
        <v>162</v>
      </c>
      <c r="AU197" s="189" t="s">
        <v>86</v>
      </c>
      <c r="AY197" s="17" t="s">
        <v>160</v>
      </c>
      <c r="BE197" s="190">
        <f>IF(N197="základní",J197,0)</f>
        <v>0</v>
      </c>
      <c r="BF197" s="190">
        <f>IF(N197="snížená",J197,0)</f>
        <v>0</v>
      </c>
      <c r="BG197" s="190">
        <f>IF(N197="zákl. přenesená",J197,0)</f>
        <v>0</v>
      </c>
      <c r="BH197" s="190">
        <f>IF(N197="sníž. přenesená",J197,0)</f>
        <v>0</v>
      </c>
      <c r="BI197" s="190">
        <f>IF(N197="nulová",J197,0)</f>
        <v>0</v>
      </c>
      <c r="BJ197" s="17" t="s">
        <v>84</v>
      </c>
      <c r="BK197" s="190">
        <f>ROUND(I197*H197,2)</f>
        <v>0</v>
      </c>
      <c r="BL197" s="17" t="s">
        <v>167</v>
      </c>
      <c r="BM197" s="189" t="s">
        <v>986</v>
      </c>
    </row>
    <row r="198" spans="1:47" s="2" customFormat="1" ht="11.25">
      <c r="A198" s="34"/>
      <c r="B198" s="35"/>
      <c r="C198" s="36"/>
      <c r="D198" s="191" t="s">
        <v>169</v>
      </c>
      <c r="E198" s="36"/>
      <c r="F198" s="192" t="s">
        <v>234</v>
      </c>
      <c r="G198" s="36"/>
      <c r="H198" s="36"/>
      <c r="I198" s="193"/>
      <c r="J198" s="36"/>
      <c r="K198" s="36"/>
      <c r="L198" s="39"/>
      <c r="M198" s="194"/>
      <c r="N198" s="195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169</v>
      </c>
      <c r="AU198" s="17" t="s">
        <v>86</v>
      </c>
    </row>
    <row r="199" spans="2:51" s="14" customFormat="1" ht="11.25">
      <c r="B199" s="207"/>
      <c r="C199" s="208"/>
      <c r="D199" s="198" t="s">
        <v>171</v>
      </c>
      <c r="E199" s="209" t="s">
        <v>19</v>
      </c>
      <c r="F199" s="210" t="s">
        <v>987</v>
      </c>
      <c r="G199" s="208"/>
      <c r="H199" s="211">
        <v>61.472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171</v>
      </c>
      <c r="AU199" s="217" t="s">
        <v>86</v>
      </c>
      <c r="AV199" s="14" t="s">
        <v>86</v>
      </c>
      <c r="AW199" s="14" t="s">
        <v>37</v>
      </c>
      <c r="AX199" s="14" t="s">
        <v>77</v>
      </c>
      <c r="AY199" s="217" t="s">
        <v>160</v>
      </c>
    </row>
    <row r="200" spans="2:51" s="14" customFormat="1" ht="11.25">
      <c r="B200" s="207"/>
      <c r="C200" s="208"/>
      <c r="D200" s="198" t="s">
        <v>171</v>
      </c>
      <c r="E200" s="208"/>
      <c r="F200" s="210" t="s">
        <v>988</v>
      </c>
      <c r="G200" s="208"/>
      <c r="H200" s="211">
        <v>614.72</v>
      </c>
      <c r="I200" s="212"/>
      <c r="J200" s="208"/>
      <c r="K200" s="208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171</v>
      </c>
      <c r="AU200" s="217" t="s">
        <v>86</v>
      </c>
      <c r="AV200" s="14" t="s">
        <v>86</v>
      </c>
      <c r="AW200" s="14" t="s">
        <v>4</v>
      </c>
      <c r="AX200" s="14" t="s">
        <v>84</v>
      </c>
      <c r="AY200" s="217" t="s">
        <v>160</v>
      </c>
    </row>
    <row r="201" spans="1:65" s="2" customFormat="1" ht="44.25" customHeight="1">
      <c r="A201" s="34"/>
      <c r="B201" s="35"/>
      <c r="C201" s="178" t="s">
        <v>397</v>
      </c>
      <c r="D201" s="178" t="s">
        <v>162</v>
      </c>
      <c r="E201" s="179" t="s">
        <v>576</v>
      </c>
      <c r="F201" s="180" t="s">
        <v>577</v>
      </c>
      <c r="G201" s="181" t="s">
        <v>220</v>
      </c>
      <c r="H201" s="182">
        <v>61.472</v>
      </c>
      <c r="I201" s="183"/>
      <c r="J201" s="184">
        <f>ROUND(I201*H201,2)</f>
        <v>0</v>
      </c>
      <c r="K201" s="180" t="s">
        <v>166</v>
      </c>
      <c r="L201" s="39"/>
      <c r="M201" s="185" t="s">
        <v>19</v>
      </c>
      <c r="N201" s="186" t="s">
        <v>48</v>
      </c>
      <c r="O201" s="64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167</v>
      </c>
      <c r="AT201" s="189" t="s">
        <v>162</v>
      </c>
      <c r="AU201" s="189" t="s">
        <v>86</v>
      </c>
      <c r="AY201" s="17" t="s">
        <v>160</v>
      </c>
      <c r="BE201" s="190">
        <f>IF(N201="základní",J201,0)</f>
        <v>0</v>
      </c>
      <c r="BF201" s="190">
        <f>IF(N201="snížená",J201,0)</f>
        <v>0</v>
      </c>
      <c r="BG201" s="190">
        <f>IF(N201="zákl. přenesená",J201,0)</f>
        <v>0</v>
      </c>
      <c r="BH201" s="190">
        <f>IF(N201="sníž. přenesená",J201,0)</f>
        <v>0</v>
      </c>
      <c r="BI201" s="190">
        <f>IF(N201="nulová",J201,0)</f>
        <v>0</v>
      </c>
      <c r="BJ201" s="17" t="s">
        <v>84</v>
      </c>
      <c r="BK201" s="190">
        <f>ROUND(I201*H201,2)</f>
        <v>0</v>
      </c>
      <c r="BL201" s="17" t="s">
        <v>167</v>
      </c>
      <c r="BM201" s="189" t="s">
        <v>989</v>
      </c>
    </row>
    <row r="202" spans="1:47" s="2" customFormat="1" ht="11.25">
      <c r="A202" s="34"/>
      <c r="B202" s="35"/>
      <c r="C202" s="36"/>
      <c r="D202" s="191" t="s">
        <v>169</v>
      </c>
      <c r="E202" s="36"/>
      <c r="F202" s="192" t="s">
        <v>579</v>
      </c>
      <c r="G202" s="36"/>
      <c r="H202" s="36"/>
      <c r="I202" s="193"/>
      <c r="J202" s="36"/>
      <c r="K202" s="36"/>
      <c r="L202" s="39"/>
      <c r="M202" s="194"/>
      <c r="N202" s="195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169</v>
      </c>
      <c r="AU202" s="17" t="s">
        <v>86</v>
      </c>
    </row>
    <row r="203" spans="2:63" s="12" customFormat="1" ht="22.9" customHeight="1">
      <c r="B203" s="162"/>
      <c r="C203" s="163"/>
      <c r="D203" s="164" t="s">
        <v>76</v>
      </c>
      <c r="E203" s="176" t="s">
        <v>244</v>
      </c>
      <c r="F203" s="176" t="s">
        <v>245</v>
      </c>
      <c r="G203" s="163"/>
      <c r="H203" s="163"/>
      <c r="I203" s="166"/>
      <c r="J203" s="177">
        <f>BK203</f>
        <v>0</v>
      </c>
      <c r="K203" s="163"/>
      <c r="L203" s="168"/>
      <c r="M203" s="169"/>
      <c r="N203" s="170"/>
      <c r="O203" s="170"/>
      <c r="P203" s="171">
        <f>SUM(P204:P205)</f>
        <v>0</v>
      </c>
      <c r="Q203" s="170"/>
      <c r="R203" s="171">
        <f>SUM(R204:R205)</f>
        <v>0</v>
      </c>
      <c r="S203" s="170"/>
      <c r="T203" s="172">
        <f>SUM(T204:T205)</f>
        <v>0</v>
      </c>
      <c r="AR203" s="173" t="s">
        <v>84</v>
      </c>
      <c r="AT203" s="174" t="s">
        <v>76</v>
      </c>
      <c r="AU203" s="174" t="s">
        <v>84</v>
      </c>
      <c r="AY203" s="173" t="s">
        <v>160</v>
      </c>
      <c r="BK203" s="175">
        <f>SUM(BK204:BK205)</f>
        <v>0</v>
      </c>
    </row>
    <row r="204" spans="1:65" s="2" customFormat="1" ht="44.25" customHeight="1">
      <c r="A204" s="34"/>
      <c r="B204" s="35"/>
      <c r="C204" s="178" t="s">
        <v>403</v>
      </c>
      <c r="D204" s="178" t="s">
        <v>162</v>
      </c>
      <c r="E204" s="179" t="s">
        <v>247</v>
      </c>
      <c r="F204" s="180" t="s">
        <v>248</v>
      </c>
      <c r="G204" s="181" t="s">
        <v>220</v>
      </c>
      <c r="H204" s="182">
        <v>703.779</v>
      </c>
      <c r="I204" s="183"/>
      <c r="J204" s="184">
        <f>ROUND(I204*H204,2)</f>
        <v>0</v>
      </c>
      <c r="K204" s="180" t="s">
        <v>166</v>
      </c>
      <c r="L204" s="39"/>
      <c r="M204" s="185" t="s">
        <v>19</v>
      </c>
      <c r="N204" s="186" t="s">
        <v>48</v>
      </c>
      <c r="O204" s="64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167</v>
      </c>
      <c r="AT204" s="189" t="s">
        <v>162</v>
      </c>
      <c r="AU204" s="189" t="s">
        <v>86</v>
      </c>
      <c r="AY204" s="17" t="s">
        <v>160</v>
      </c>
      <c r="BE204" s="190">
        <f>IF(N204="základní",J204,0)</f>
        <v>0</v>
      </c>
      <c r="BF204" s="190">
        <f>IF(N204="snížená",J204,0)</f>
        <v>0</v>
      </c>
      <c r="BG204" s="190">
        <f>IF(N204="zákl. přenesená",J204,0)</f>
        <v>0</v>
      </c>
      <c r="BH204" s="190">
        <f>IF(N204="sníž. přenesená",J204,0)</f>
        <v>0</v>
      </c>
      <c r="BI204" s="190">
        <f>IF(N204="nulová",J204,0)</f>
        <v>0</v>
      </c>
      <c r="BJ204" s="17" t="s">
        <v>84</v>
      </c>
      <c r="BK204" s="190">
        <f>ROUND(I204*H204,2)</f>
        <v>0</v>
      </c>
      <c r="BL204" s="17" t="s">
        <v>167</v>
      </c>
      <c r="BM204" s="189" t="s">
        <v>990</v>
      </c>
    </row>
    <row r="205" spans="1:47" s="2" customFormat="1" ht="11.25">
      <c r="A205" s="34"/>
      <c r="B205" s="35"/>
      <c r="C205" s="36"/>
      <c r="D205" s="191" t="s">
        <v>169</v>
      </c>
      <c r="E205" s="36"/>
      <c r="F205" s="192" t="s">
        <v>250</v>
      </c>
      <c r="G205" s="36"/>
      <c r="H205" s="36"/>
      <c r="I205" s="193"/>
      <c r="J205" s="36"/>
      <c r="K205" s="36"/>
      <c r="L205" s="39"/>
      <c r="M205" s="218"/>
      <c r="N205" s="219"/>
      <c r="O205" s="220"/>
      <c r="P205" s="220"/>
      <c r="Q205" s="220"/>
      <c r="R205" s="220"/>
      <c r="S205" s="220"/>
      <c r="T205" s="221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169</v>
      </c>
      <c r="AU205" s="17" t="s">
        <v>86</v>
      </c>
    </row>
    <row r="206" spans="1:31" s="2" customFormat="1" ht="6.95" customHeight="1">
      <c r="A206" s="34"/>
      <c r="B206" s="47"/>
      <c r="C206" s="48"/>
      <c r="D206" s="48"/>
      <c r="E206" s="48"/>
      <c r="F206" s="48"/>
      <c r="G206" s="48"/>
      <c r="H206" s="48"/>
      <c r="I206" s="48"/>
      <c r="J206" s="48"/>
      <c r="K206" s="48"/>
      <c r="L206" s="39"/>
      <c r="M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</row>
  </sheetData>
  <sheetProtection algorithmName="SHA-512" hashValue="9jP2spGoV3F4tWXOB0m3wL77veJb9ceu4sUvnTRE9vl1RxevQ6EizEp0jgIg16jKjv30EE5Rth9e05WhEDSPqg==" saltValue="CD+gTF+YkxXSFtIQ/cG23EpVJnZcNzvmjbjVd/i3hZTkR3Exrn0cbDDHuP/n+zCprA+wr/Ach12M3rg6Eyv3zw==" spinCount="100000" sheet="1" objects="1" scenarios="1" formatColumns="0" formatRows="0" autoFilter="0"/>
  <autoFilter ref="C96:K205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1" r:id="rId1" display="https://podminky.urs.cz/item/CS_URS_2021_02/113107223"/>
    <hyperlink ref="F107" r:id="rId2" display="https://podminky.urs.cz/item/CS_URS_2021_02/132251251"/>
    <hyperlink ref="F115" r:id="rId3" display="https://podminky.urs.cz/item/CS_URS_2021_02/162751117"/>
    <hyperlink ref="F119" r:id="rId4" display="https://podminky.urs.cz/item/CS_URS_2021_02/171201231"/>
    <hyperlink ref="F122" r:id="rId5" display="https://podminky.urs.cz/item/CS_URS_2021_02/175151101"/>
    <hyperlink ref="F127" r:id="rId6" display="https://podminky.urs.cz/item/CS_URS_2021_02/58344197"/>
    <hyperlink ref="F130" r:id="rId7" display="https://podminky.urs.cz/item/CS_URS_2021_02/181951112"/>
    <hyperlink ref="F133" r:id="rId8" display="https://podminky.urs.cz/item/CS_URS_2021_02/181351003"/>
    <hyperlink ref="F139" r:id="rId9" display="https://podminky.urs.cz/item/CS_URS_2021_02/181411132"/>
    <hyperlink ref="F141" r:id="rId10" display="https://podminky.urs.cz/item/CS_URS_2021_02/00572474"/>
    <hyperlink ref="F144" r:id="rId11" display="https://podminky.urs.cz/item/CS_URS_2021_02/182151111"/>
    <hyperlink ref="F146" r:id="rId12" display="https://podminky.urs.cz/item/CS_URS_2021_02/184802211"/>
    <hyperlink ref="F149" r:id="rId13" display="https://podminky.urs.cz/item/CS_URS_2021_02/271572211"/>
    <hyperlink ref="F155" r:id="rId14" display="https://podminky.urs.cz/item/CS_URS_2021_02/452312151"/>
    <hyperlink ref="F161" r:id="rId15" display="https://podminky.urs.cz/item/CS_URS_2021_02/564871116"/>
    <hyperlink ref="F164" r:id="rId16" display="https://podminky.urs.cz/item/CS_URS_2021_02/810391811"/>
    <hyperlink ref="F170" r:id="rId17" display="https://podminky.urs.cz/item/CS_URS_2021_02/871390430"/>
    <hyperlink ref="F172" r:id="rId18" display="https://podminky.urs.cz/item/CS_URS_2021_02/28617279"/>
    <hyperlink ref="F176" r:id="rId19" display="https://podminky.urs.cz/item/CS_URS_2021_02/899623161"/>
    <hyperlink ref="F181" r:id="rId20" display="https://podminky.urs.cz/item/CS_URS_2021_02/899643111"/>
    <hyperlink ref="F190" r:id="rId21" display="https://podminky.urs.cz/item/CS_URS_2021_02/919441211"/>
    <hyperlink ref="F196" r:id="rId22" display="https://podminky.urs.cz/item/CS_URS_2021_02/997013501"/>
    <hyperlink ref="F198" r:id="rId23" display="https://podminky.urs.cz/item/CS_URS_2021_02/997013509"/>
    <hyperlink ref="F202" r:id="rId24" display="https://podminky.urs.cz/item/CS_URS_2021_02/997013861"/>
    <hyperlink ref="F205" r:id="rId25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118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131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64" t="str">
        <f>'Rekapitulace stavby'!K6</f>
        <v>II/183 Vodokrty X II/230</v>
      </c>
      <c r="F7" s="365"/>
      <c r="G7" s="365"/>
      <c r="H7" s="365"/>
      <c r="L7" s="20"/>
    </row>
    <row r="8" spans="2:12" s="1" customFormat="1" ht="12" customHeight="1">
      <c r="B8" s="20"/>
      <c r="D8" s="112" t="s">
        <v>132</v>
      </c>
      <c r="L8" s="20"/>
    </row>
    <row r="9" spans="1:31" s="2" customFormat="1" ht="16.5" customHeight="1">
      <c r="A9" s="34"/>
      <c r="B9" s="39"/>
      <c r="C9" s="34"/>
      <c r="D9" s="34"/>
      <c r="E9" s="364" t="s">
        <v>251</v>
      </c>
      <c r="F9" s="366"/>
      <c r="G9" s="366"/>
      <c r="H9" s="366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134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67" t="s">
        <v>991</v>
      </c>
      <c r="F11" s="366"/>
      <c r="G11" s="366"/>
      <c r="H11" s="366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19. 5. 2022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68" t="str">
        <f>'Rekapitulace stavby'!E14</f>
        <v>Vyplň údaj</v>
      </c>
      <c r="F20" s="369"/>
      <c r="G20" s="369"/>
      <c r="H20" s="369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0" t="s">
        <v>19</v>
      </c>
      <c r="F29" s="370"/>
      <c r="G29" s="370"/>
      <c r="H29" s="370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ROUND(J89,2)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2" t="s">
        <v>47</v>
      </c>
      <c r="E35" s="112" t="s">
        <v>48</v>
      </c>
      <c r="F35" s="123">
        <f>ROUND((SUM(BE89:BE111)),2)</f>
        <v>0</v>
      </c>
      <c r="G35" s="34"/>
      <c r="H35" s="34"/>
      <c r="I35" s="124">
        <v>0.21</v>
      </c>
      <c r="J35" s="123">
        <f>ROUND(((SUM(BE89:BE111))*I35),2)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49</v>
      </c>
      <c r="F36" s="123">
        <f>ROUND((SUM(BF89:BF111)),2)</f>
        <v>0</v>
      </c>
      <c r="G36" s="34"/>
      <c r="H36" s="34"/>
      <c r="I36" s="124">
        <v>0.15</v>
      </c>
      <c r="J36" s="123">
        <f>ROUND(((SUM(BF89:BF111))*I36),2)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50</v>
      </c>
      <c r="F37" s="123">
        <f>ROUND((SUM(BG89:BG111)),2)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51</v>
      </c>
      <c r="F38" s="123">
        <f>ROUND((SUM(BH89:BH111)),2)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52</v>
      </c>
      <c r="F39" s="123">
        <f>ROUND((SUM(BI89:BI111)),2)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136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1" t="str">
        <f>E7</f>
        <v>II/183 Vodokrty X II/230</v>
      </c>
      <c r="F50" s="372"/>
      <c r="G50" s="372"/>
      <c r="H50" s="372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132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1" t="s">
        <v>251</v>
      </c>
      <c r="F52" s="373"/>
      <c r="G52" s="373"/>
      <c r="H52" s="373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25" t="str">
        <f>E11</f>
        <v>09 - Hospodářské sjezdy</v>
      </c>
      <c r="F54" s="373"/>
      <c r="G54" s="373"/>
      <c r="H54" s="373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 xml:space="preserve"> </v>
      </c>
      <c r="G56" s="36"/>
      <c r="H56" s="36"/>
      <c r="I56" s="29" t="s">
        <v>23</v>
      </c>
      <c r="J56" s="59" t="str">
        <f>IF(J14="","",J14)</f>
        <v>19. 5. 2022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6"/>
      <c r="E58" s="36"/>
      <c r="F58" s="27" t="str">
        <f>E17</f>
        <v>SÚS PK, p.o.</v>
      </c>
      <c r="G58" s="36"/>
      <c r="H58" s="36"/>
      <c r="I58" s="29" t="s">
        <v>33</v>
      </c>
      <c r="J58" s="32" t="str">
        <f>E23</f>
        <v>IK Plzeň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Václav Nový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137</v>
      </c>
      <c r="D61" s="137"/>
      <c r="E61" s="137"/>
      <c r="F61" s="137"/>
      <c r="G61" s="137"/>
      <c r="H61" s="137"/>
      <c r="I61" s="137"/>
      <c r="J61" s="138" t="s">
        <v>138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J89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139</v>
      </c>
    </row>
    <row r="64" spans="2:12" s="9" customFormat="1" ht="24.95" customHeight="1">
      <c r="B64" s="140"/>
      <c r="C64" s="141"/>
      <c r="D64" s="142" t="s">
        <v>140</v>
      </c>
      <c r="E64" s="143"/>
      <c r="F64" s="143"/>
      <c r="G64" s="143"/>
      <c r="H64" s="143"/>
      <c r="I64" s="143"/>
      <c r="J64" s="144">
        <f>J90</f>
        <v>0</v>
      </c>
      <c r="K64" s="141"/>
      <c r="L64" s="145"/>
    </row>
    <row r="65" spans="2:12" s="10" customFormat="1" ht="19.9" customHeight="1">
      <c r="B65" s="146"/>
      <c r="C65" s="97"/>
      <c r="D65" s="147" t="s">
        <v>141</v>
      </c>
      <c r="E65" s="148"/>
      <c r="F65" s="148"/>
      <c r="G65" s="148"/>
      <c r="H65" s="148"/>
      <c r="I65" s="148"/>
      <c r="J65" s="149">
        <f>J91</f>
        <v>0</v>
      </c>
      <c r="K65" s="97"/>
      <c r="L65" s="150"/>
    </row>
    <row r="66" spans="2:12" s="10" customFormat="1" ht="19.9" customHeight="1">
      <c r="B66" s="146"/>
      <c r="C66" s="97"/>
      <c r="D66" s="147" t="s">
        <v>254</v>
      </c>
      <c r="E66" s="148"/>
      <c r="F66" s="148"/>
      <c r="G66" s="148"/>
      <c r="H66" s="148"/>
      <c r="I66" s="148"/>
      <c r="J66" s="149">
        <f>J106</f>
        <v>0</v>
      </c>
      <c r="K66" s="97"/>
      <c r="L66" s="150"/>
    </row>
    <row r="67" spans="2:12" s="10" customFormat="1" ht="19.9" customHeight="1">
      <c r="B67" s="146"/>
      <c r="C67" s="97"/>
      <c r="D67" s="147" t="s">
        <v>144</v>
      </c>
      <c r="E67" s="148"/>
      <c r="F67" s="148"/>
      <c r="G67" s="148"/>
      <c r="H67" s="148"/>
      <c r="I67" s="148"/>
      <c r="J67" s="149">
        <f>J109</f>
        <v>0</v>
      </c>
      <c r="K67" s="97"/>
      <c r="L67" s="150"/>
    </row>
    <row r="68" spans="1:31" s="2" customFormat="1" ht="21.7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13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113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1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3" t="s">
        <v>145</v>
      </c>
      <c r="D74" s="36"/>
      <c r="E74" s="36"/>
      <c r="F74" s="36"/>
      <c r="G74" s="36"/>
      <c r="H74" s="36"/>
      <c r="I74" s="36"/>
      <c r="J74" s="36"/>
      <c r="K74" s="36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16</v>
      </c>
      <c r="D76" s="36"/>
      <c r="E76" s="36"/>
      <c r="F76" s="36"/>
      <c r="G76" s="36"/>
      <c r="H76" s="36"/>
      <c r="I76" s="36"/>
      <c r="J76" s="36"/>
      <c r="K76" s="36"/>
      <c r="L76" s="11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371" t="str">
        <f>E7</f>
        <v>II/183 Vodokrty X II/230</v>
      </c>
      <c r="F77" s="372"/>
      <c r="G77" s="372"/>
      <c r="H77" s="372"/>
      <c r="I77" s="36"/>
      <c r="J77" s="36"/>
      <c r="K77" s="36"/>
      <c r="L77" s="11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2:12" s="1" customFormat="1" ht="12" customHeight="1">
      <c r="B78" s="21"/>
      <c r="C78" s="29" t="s">
        <v>132</v>
      </c>
      <c r="D78" s="22"/>
      <c r="E78" s="22"/>
      <c r="F78" s="22"/>
      <c r="G78" s="22"/>
      <c r="H78" s="22"/>
      <c r="I78" s="22"/>
      <c r="J78" s="22"/>
      <c r="K78" s="22"/>
      <c r="L78" s="20"/>
    </row>
    <row r="79" spans="1:31" s="2" customFormat="1" ht="16.5" customHeight="1">
      <c r="A79" s="34"/>
      <c r="B79" s="35"/>
      <c r="C79" s="36"/>
      <c r="D79" s="36"/>
      <c r="E79" s="371" t="s">
        <v>251</v>
      </c>
      <c r="F79" s="373"/>
      <c r="G79" s="373"/>
      <c r="H79" s="373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134</v>
      </c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6"/>
      <c r="D81" s="36"/>
      <c r="E81" s="325" t="str">
        <f>E11</f>
        <v>09 - Hospodářské sjezdy</v>
      </c>
      <c r="F81" s="373"/>
      <c r="G81" s="373"/>
      <c r="H81" s="373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6"/>
      <c r="E83" s="36"/>
      <c r="F83" s="27" t="str">
        <f>F14</f>
        <v xml:space="preserve"> </v>
      </c>
      <c r="G83" s="36"/>
      <c r="H83" s="36"/>
      <c r="I83" s="29" t="s">
        <v>23</v>
      </c>
      <c r="J83" s="59" t="str">
        <f>IF(J14="","",J14)</f>
        <v>19. 5. 2022</v>
      </c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25</v>
      </c>
      <c r="D85" s="36"/>
      <c r="E85" s="36"/>
      <c r="F85" s="27" t="str">
        <f>E17</f>
        <v>SÚS PK, p.o.</v>
      </c>
      <c r="G85" s="36"/>
      <c r="H85" s="36"/>
      <c r="I85" s="29" t="s">
        <v>33</v>
      </c>
      <c r="J85" s="32" t="str">
        <f>E23</f>
        <v>IK Plzeň s.r.o.</v>
      </c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31</v>
      </c>
      <c r="D86" s="36"/>
      <c r="E86" s="36"/>
      <c r="F86" s="27" t="str">
        <f>IF(E20="","",E20)</f>
        <v>Vyplň údaj</v>
      </c>
      <c r="G86" s="36"/>
      <c r="H86" s="36"/>
      <c r="I86" s="29" t="s">
        <v>38</v>
      </c>
      <c r="J86" s="32" t="str">
        <f>E26</f>
        <v>Václav Nový</v>
      </c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51"/>
      <c r="B88" s="152"/>
      <c r="C88" s="153" t="s">
        <v>146</v>
      </c>
      <c r="D88" s="154" t="s">
        <v>62</v>
      </c>
      <c r="E88" s="154" t="s">
        <v>58</v>
      </c>
      <c r="F88" s="154" t="s">
        <v>59</v>
      </c>
      <c r="G88" s="154" t="s">
        <v>147</v>
      </c>
      <c r="H88" s="154" t="s">
        <v>148</v>
      </c>
      <c r="I88" s="154" t="s">
        <v>149</v>
      </c>
      <c r="J88" s="154" t="s">
        <v>138</v>
      </c>
      <c r="K88" s="155" t="s">
        <v>150</v>
      </c>
      <c r="L88" s="156"/>
      <c r="M88" s="68" t="s">
        <v>19</v>
      </c>
      <c r="N88" s="69" t="s">
        <v>47</v>
      </c>
      <c r="O88" s="69" t="s">
        <v>151</v>
      </c>
      <c r="P88" s="69" t="s">
        <v>152</v>
      </c>
      <c r="Q88" s="69" t="s">
        <v>153</v>
      </c>
      <c r="R88" s="69" t="s">
        <v>154</v>
      </c>
      <c r="S88" s="69" t="s">
        <v>155</v>
      </c>
      <c r="T88" s="70" t="s">
        <v>156</v>
      </c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</row>
    <row r="89" spans="1:63" s="2" customFormat="1" ht="22.9" customHeight="1">
      <c r="A89" s="34"/>
      <c r="B89" s="35"/>
      <c r="C89" s="75" t="s">
        <v>157</v>
      </c>
      <c r="D89" s="36"/>
      <c r="E89" s="36"/>
      <c r="F89" s="36"/>
      <c r="G89" s="36"/>
      <c r="H89" s="36"/>
      <c r="I89" s="36"/>
      <c r="J89" s="157">
        <f>BK89</f>
        <v>0</v>
      </c>
      <c r="K89" s="36"/>
      <c r="L89" s="39"/>
      <c r="M89" s="71"/>
      <c r="N89" s="158"/>
      <c r="O89" s="72"/>
      <c r="P89" s="159">
        <f>P90</f>
        <v>0</v>
      </c>
      <c r="Q89" s="72"/>
      <c r="R89" s="159">
        <f>R90</f>
        <v>90.45899999999999</v>
      </c>
      <c r="S89" s="72"/>
      <c r="T89" s="160">
        <f>T90</f>
        <v>57.684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76</v>
      </c>
      <c r="AU89" s="17" t="s">
        <v>139</v>
      </c>
      <c r="BK89" s="161">
        <f>BK90</f>
        <v>0</v>
      </c>
    </row>
    <row r="90" spans="2:63" s="12" customFormat="1" ht="25.9" customHeight="1">
      <c r="B90" s="162"/>
      <c r="C90" s="163"/>
      <c r="D90" s="164" t="s">
        <v>76</v>
      </c>
      <c r="E90" s="165" t="s">
        <v>158</v>
      </c>
      <c r="F90" s="165" t="s">
        <v>159</v>
      </c>
      <c r="G90" s="163"/>
      <c r="H90" s="163"/>
      <c r="I90" s="166"/>
      <c r="J90" s="167">
        <f>BK90</f>
        <v>0</v>
      </c>
      <c r="K90" s="163"/>
      <c r="L90" s="168"/>
      <c r="M90" s="169"/>
      <c r="N90" s="170"/>
      <c r="O90" s="170"/>
      <c r="P90" s="171">
        <f>P91+P106+P109</f>
        <v>0</v>
      </c>
      <c r="Q90" s="170"/>
      <c r="R90" s="171">
        <f>R91+R106+R109</f>
        <v>90.45899999999999</v>
      </c>
      <c r="S90" s="170"/>
      <c r="T90" s="172">
        <f>T91+T106+T109</f>
        <v>57.684</v>
      </c>
      <c r="AR90" s="173" t="s">
        <v>84</v>
      </c>
      <c r="AT90" s="174" t="s">
        <v>76</v>
      </c>
      <c r="AU90" s="174" t="s">
        <v>77</v>
      </c>
      <c r="AY90" s="173" t="s">
        <v>160</v>
      </c>
      <c r="BK90" s="175">
        <f>BK91+BK106+BK109</f>
        <v>0</v>
      </c>
    </row>
    <row r="91" spans="2:63" s="12" customFormat="1" ht="22.9" customHeight="1">
      <c r="B91" s="162"/>
      <c r="C91" s="163"/>
      <c r="D91" s="164" t="s">
        <v>76</v>
      </c>
      <c r="E91" s="176" t="s">
        <v>84</v>
      </c>
      <c r="F91" s="176" t="s">
        <v>161</v>
      </c>
      <c r="G91" s="163"/>
      <c r="H91" s="163"/>
      <c r="I91" s="166"/>
      <c r="J91" s="177">
        <f>BK91</f>
        <v>0</v>
      </c>
      <c r="K91" s="163"/>
      <c r="L91" s="168"/>
      <c r="M91" s="169"/>
      <c r="N91" s="170"/>
      <c r="O91" s="170"/>
      <c r="P91" s="171">
        <f>SUM(P92:P105)</f>
        <v>0</v>
      </c>
      <c r="Q91" s="170"/>
      <c r="R91" s="171">
        <f>SUM(R92:R105)</f>
        <v>0</v>
      </c>
      <c r="S91" s="170"/>
      <c r="T91" s="172">
        <f>SUM(T92:T105)</f>
        <v>57.684</v>
      </c>
      <c r="AR91" s="173" t="s">
        <v>84</v>
      </c>
      <c r="AT91" s="174" t="s">
        <v>76</v>
      </c>
      <c r="AU91" s="174" t="s">
        <v>84</v>
      </c>
      <c r="AY91" s="173" t="s">
        <v>160</v>
      </c>
      <c r="BK91" s="175">
        <f>SUM(BK92:BK105)</f>
        <v>0</v>
      </c>
    </row>
    <row r="92" spans="1:65" s="2" customFormat="1" ht="66.75" customHeight="1">
      <c r="A92" s="34"/>
      <c r="B92" s="35"/>
      <c r="C92" s="178" t="s">
        <v>84</v>
      </c>
      <c r="D92" s="178" t="s">
        <v>162</v>
      </c>
      <c r="E92" s="179" t="s">
        <v>908</v>
      </c>
      <c r="F92" s="180" t="s">
        <v>909</v>
      </c>
      <c r="G92" s="181" t="s">
        <v>165</v>
      </c>
      <c r="H92" s="182">
        <v>131.1</v>
      </c>
      <c r="I92" s="183"/>
      <c r="J92" s="184">
        <f>ROUND(I92*H92,2)</f>
        <v>0</v>
      </c>
      <c r="K92" s="180" t="s">
        <v>166</v>
      </c>
      <c r="L92" s="39"/>
      <c r="M92" s="185" t="s">
        <v>19</v>
      </c>
      <c r="N92" s="186" t="s">
        <v>48</v>
      </c>
      <c r="O92" s="64"/>
      <c r="P92" s="187">
        <f>O92*H92</f>
        <v>0</v>
      </c>
      <c r="Q92" s="187">
        <v>0</v>
      </c>
      <c r="R92" s="187">
        <f>Q92*H92</f>
        <v>0</v>
      </c>
      <c r="S92" s="187">
        <v>0.44</v>
      </c>
      <c r="T92" s="188">
        <f>S92*H92</f>
        <v>57.684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9" t="s">
        <v>167</v>
      </c>
      <c r="AT92" s="189" t="s">
        <v>162</v>
      </c>
      <c r="AU92" s="189" t="s">
        <v>86</v>
      </c>
      <c r="AY92" s="17" t="s">
        <v>160</v>
      </c>
      <c r="BE92" s="190">
        <f>IF(N92="základní",J92,0)</f>
        <v>0</v>
      </c>
      <c r="BF92" s="190">
        <f>IF(N92="snížená",J92,0)</f>
        <v>0</v>
      </c>
      <c r="BG92" s="190">
        <f>IF(N92="zákl. přenesená",J92,0)</f>
        <v>0</v>
      </c>
      <c r="BH92" s="190">
        <f>IF(N92="sníž. přenesená",J92,0)</f>
        <v>0</v>
      </c>
      <c r="BI92" s="190">
        <f>IF(N92="nulová",J92,0)</f>
        <v>0</v>
      </c>
      <c r="BJ92" s="17" t="s">
        <v>84</v>
      </c>
      <c r="BK92" s="190">
        <f>ROUND(I92*H92,2)</f>
        <v>0</v>
      </c>
      <c r="BL92" s="17" t="s">
        <v>167</v>
      </c>
      <c r="BM92" s="189" t="s">
        <v>992</v>
      </c>
    </row>
    <row r="93" spans="1:47" s="2" customFormat="1" ht="11.25">
      <c r="A93" s="34"/>
      <c r="B93" s="35"/>
      <c r="C93" s="36"/>
      <c r="D93" s="191" t="s">
        <v>169</v>
      </c>
      <c r="E93" s="36"/>
      <c r="F93" s="192" t="s">
        <v>911</v>
      </c>
      <c r="G93" s="36"/>
      <c r="H93" s="36"/>
      <c r="I93" s="193"/>
      <c r="J93" s="36"/>
      <c r="K93" s="36"/>
      <c r="L93" s="39"/>
      <c r="M93" s="194"/>
      <c r="N93" s="195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169</v>
      </c>
      <c r="AU93" s="17" t="s">
        <v>86</v>
      </c>
    </row>
    <row r="94" spans="2:51" s="13" customFormat="1" ht="11.25">
      <c r="B94" s="196"/>
      <c r="C94" s="197"/>
      <c r="D94" s="198" t="s">
        <v>171</v>
      </c>
      <c r="E94" s="199" t="s">
        <v>19</v>
      </c>
      <c r="F94" s="200" t="s">
        <v>362</v>
      </c>
      <c r="G94" s="197"/>
      <c r="H94" s="199" t="s">
        <v>19</v>
      </c>
      <c r="I94" s="201"/>
      <c r="J94" s="197"/>
      <c r="K94" s="197"/>
      <c r="L94" s="202"/>
      <c r="M94" s="203"/>
      <c r="N94" s="204"/>
      <c r="O94" s="204"/>
      <c r="P94" s="204"/>
      <c r="Q94" s="204"/>
      <c r="R94" s="204"/>
      <c r="S94" s="204"/>
      <c r="T94" s="205"/>
      <c r="AT94" s="206" t="s">
        <v>171</v>
      </c>
      <c r="AU94" s="206" t="s">
        <v>86</v>
      </c>
      <c r="AV94" s="13" t="s">
        <v>84</v>
      </c>
      <c r="AW94" s="13" t="s">
        <v>37</v>
      </c>
      <c r="AX94" s="13" t="s">
        <v>77</v>
      </c>
      <c r="AY94" s="206" t="s">
        <v>160</v>
      </c>
    </row>
    <row r="95" spans="2:51" s="14" customFormat="1" ht="11.25">
      <c r="B95" s="207"/>
      <c r="C95" s="208"/>
      <c r="D95" s="198" t="s">
        <v>171</v>
      </c>
      <c r="E95" s="209" t="s">
        <v>19</v>
      </c>
      <c r="F95" s="210" t="s">
        <v>993</v>
      </c>
      <c r="G95" s="208"/>
      <c r="H95" s="211">
        <v>45.3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171</v>
      </c>
      <c r="AU95" s="217" t="s">
        <v>86</v>
      </c>
      <c r="AV95" s="14" t="s">
        <v>86</v>
      </c>
      <c r="AW95" s="14" t="s">
        <v>37</v>
      </c>
      <c r="AX95" s="14" t="s">
        <v>77</v>
      </c>
      <c r="AY95" s="217" t="s">
        <v>160</v>
      </c>
    </row>
    <row r="96" spans="2:51" s="14" customFormat="1" ht="11.25">
      <c r="B96" s="207"/>
      <c r="C96" s="208"/>
      <c r="D96" s="198" t="s">
        <v>171</v>
      </c>
      <c r="E96" s="209" t="s">
        <v>19</v>
      </c>
      <c r="F96" s="210" t="s">
        <v>994</v>
      </c>
      <c r="G96" s="208"/>
      <c r="H96" s="211">
        <v>72.3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171</v>
      </c>
      <c r="AU96" s="217" t="s">
        <v>86</v>
      </c>
      <c r="AV96" s="14" t="s">
        <v>86</v>
      </c>
      <c r="AW96" s="14" t="s">
        <v>37</v>
      </c>
      <c r="AX96" s="14" t="s">
        <v>77</v>
      </c>
      <c r="AY96" s="217" t="s">
        <v>160</v>
      </c>
    </row>
    <row r="97" spans="2:51" s="14" customFormat="1" ht="11.25">
      <c r="B97" s="207"/>
      <c r="C97" s="208"/>
      <c r="D97" s="198" t="s">
        <v>171</v>
      </c>
      <c r="E97" s="209" t="s">
        <v>19</v>
      </c>
      <c r="F97" s="210" t="s">
        <v>995</v>
      </c>
      <c r="G97" s="208"/>
      <c r="H97" s="211">
        <v>13.5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171</v>
      </c>
      <c r="AU97" s="217" t="s">
        <v>86</v>
      </c>
      <c r="AV97" s="14" t="s">
        <v>86</v>
      </c>
      <c r="AW97" s="14" t="s">
        <v>37</v>
      </c>
      <c r="AX97" s="14" t="s">
        <v>77</v>
      </c>
      <c r="AY97" s="217" t="s">
        <v>160</v>
      </c>
    </row>
    <row r="98" spans="1:65" s="2" customFormat="1" ht="62.65" customHeight="1">
      <c r="A98" s="34"/>
      <c r="B98" s="35"/>
      <c r="C98" s="178" t="s">
        <v>86</v>
      </c>
      <c r="D98" s="178" t="s">
        <v>162</v>
      </c>
      <c r="E98" s="179" t="s">
        <v>279</v>
      </c>
      <c r="F98" s="180" t="s">
        <v>280</v>
      </c>
      <c r="G98" s="181" t="s">
        <v>273</v>
      </c>
      <c r="H98" s="182">
        <v>39.33</v>
      </c>
      <c r="I98" s="183"/>
      <c r="J98" s="184">
        <f>ROUND(I98*H98,2)</f>
        <v>0</v>
      </c>
      <c r="K98" s="180" t="s">
        <v>166</v>
      </c>
      <c r="L98" s="39"/>
      <c r="M98" s="185" t="s">
        <v>19</v>
      </c>
      <c r="N98" s="186" t="s">
        <v>48</v>
      </c>
      <c r="O98" s="64"/>
      <c r="P98" s="187">
        <f>O98*H98</f>
        <v>0</v>
      </c>
      <c r="Q98" s="187">
        <v>0</v>
      </c>
      <c r="R98" s="187">
        <f>Q98*H98</f>
        <v>0</v>
      </c>
      <c r="S98" s="187">
        <v>0</v>
      </c>
      <c r="T98" s="18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9" t="s">
        <v>167</v>
      </c>
      <c r="AT98" s="189" t="s">
        <v>162</v>
      </c>
      <c r="AU98" s="189" t="s">
        <v>86</v>
      </c>
      <c r="AY98" s="17" t="s">
        <v>160</v>
      </c>
      <c r="BE98" s="190">
        <f>IF(N98="základní",J98,0)</f>
        <v>0</v>
      </c>
      <c r="BF98" s="190">
        <f>IF(N98="snížená",J98,0)</f>
        <v>0</v>
      </c>
      <c r="BG98" s="190">
        <f>IF(N98="zákl. přenesená",J98,0)</f>
        <v>0</v>
      </c>
      <c r="BH98" s="190">
        <f>IF(N98="sníž. přenesená",J98,0)</f>
        <v>0</v>
      </c>
      <c r="BI98" s="190">
        <f>IF(N98="nulová",J98,0)</f>
        <v>0</v>
      </c>
      <c r="BJ98" s="17" t="s">
        <v>84</v>
      </c>
      <c r="BK98" s="190">
        <f>ROUND(I98*H98,2)</f>
        <v>0</v>
      </c>
      <c r="BL98" s="17" t="s">
        <v>167</v>
      </c>
      <c r="BM98" s="189" t="s">
        <v>996</v>
      </c>
    </row>
    <row r="99" spans="1:47" s="2" customFormat="1" ht="11.25">
      <c r="A99" s="34"/>
      <c r="B99" s="35"/>
      <c r="C99" s="36"/>
      <c r="D99" s="191" t="s">
        <v>169</v>
      </c>
      <c r="E99" s="36"/>
      <c r="F99" s="192" t="s">
        <v>282</v>
      </c>
      <c r="G99" s="36"/>
      <c r="H99" s="36"/>
      <c r="I99" s="193"/>
      <c r="J99" s="36"/>
      <c r="K99" s="36"/>
      <c r="L99" s="39"/>
      <c r="M99" s="194"/>
      <c r="N99" s="195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169</v>
      </c>
      <c r="AU99" s="17" t="s">
        <v>86</v>
      </c>
    </row>
    <row r="100" spans="2:51" s="14" customFormat="1" ht="11.25">
      <c r="B100" s="207"/>
      <c r="C100" s="208"/>
      <c r="D100" s="198" t="s">
        <v>171</v>
      </c>
      <c r="E100" s="209" t="s">
        <v>19</v>
      </c>
      <c r="F100" s="210" t="s">
        <v>997</v>
      </c>
      <c r="G100" s="208"/>
      <c r="H100" s="211">
        <v>39.33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171</v>
      </c>
      <c r="AU100" s="217" t="s">
        <v>86</v>
      </c>
      <c r="AV100" s="14" t="s">
        <v>86</v>
      </c>
      <c r="AW100" s="14" t="s">
        <v>37</v>
      </c>
      <c r="AX100" s="14" t="s">
        <v>77</v>
      </c>
      <c r="AY100" s="217" t="s">
        <v>160</v>
      </c>
    </row>
    <row r="101" spans="1:65" s="2" customFormat="1" ht="44.25" customHeight="1">
      <c r="A101" s="34"/>
      <c r="B101" s="35"/>
      <c r="C101" s="178" t="s">
        <v>191</v>
      </c>
      <c r="D101" s="178" t="s">
        <v>162</v>
      </c>
      <c r="E101" s="179" t="s">
        <v>300</v>
      </c>
      <c r="F101" s="180" t="s">
        <v>301</v>
      </c>
      <c r="G101" s="181" t="s">
        <v>220</v>
      </c>
      <c r="H101" s="182">
        <v>57.684</v>
      </c>
      <c r="I101" s="183"/>
      <c r="J101" s="184">
        <f>ROUND(I101*H101,2)</f>
        <v>0</v>
      </c>
      <c r="K101" s="180" t="s">
        <v>166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167</v>
      </c>
      <c r="AT101" s="189" t="s">
        <v>162</v>
      </c>
      <c r="AU101" s="189" t="s">
        <v>86</v>
      </c>
      <c r="AY101" s="17" t="s">
        <v>160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84</v>
      </c>
      <c r="BK101" s="190">
        <f>ROUND(I101*H101,2)</f>
        <v>0</v>
      </c>
      <c r="BL101" s="17" t="s">
        <v>167</v>
      </c>
      <c r="BM101" s="189" t="s">
        <v>998</v>
      </c>
    </row>
    <row r="102" spans="1:47" s="2" customFormat="1" ht="11.25">
      <c r="A102" s="34"/>
      <c r="B102" s="35"/>
      <c r="C102" s="36"/>
      <c r="D102" s="191" t="s">
        <v>169</v>
      </c>
      <c r="E102" s="36"/>
      <c r="F102" s="192" t="s">
        <v>303</v>
      </c>
      <c r="G102" s="36"/>
      <c r="H102" s="36"/>
      <c r="I102" s="193"/>
      <c r="J102" s="36"/>
      <c r="K102" s="36"/>
      <c r="L102" s="39"/>
      <c r="M102" s="194"/>
      <c r="N102" s="195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169</v>
      </c>
      <c r="AU102" s="17" t="s">
        <v>86</v>
      </c>
    </row>
    <row r="103" spans="2:51" s="14" customFormat="1" ht="11.25">
      <c r="B103" s="207"/>
      <c r="C103" s="208"/>
      <c r="D103" s="198" t="s">
        <v>171</v>
      </c>
      <c r="E103" s="209" t="s">
        <v>19</v>
      </c>
      <c r="F103" s="210" t="s">
        <v>999</v>
      </c>
      <c r="G103" s="208"/>
      <c r="H103" s="211">
        <v>57.684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171</v>
      </c>
      <c r="AU103" s="217" t="s">
        <v>86</v>
      </c>
      <c r="AV103" s="14" t="s">
        <v>86</v>
      </c>
      <c r="AW103" s="14" t="s">
        <v>37</v>
      </c>
      <c r="AX103" s="14" t="s">
        <v>77</v>
      </c>
      <c r="AY103" s="217" t="s">
        <v>160</v>
      </c>
    </row>
    <row r="104" spans="1:65" s="2" customFormat="1" ht="33" customHeight="1">
      <c r="A104" s="34"/>
      <c r="B104" s="35"/>
      <c r="C104" s="178" t="s">
        <v>167</v>
      </c>
      <c r="D104" s="178" t="s">
        <v>162</v>
      </c>
      <c r="E104" s="179" t="s">
        <v>305</v>
      </c>
      <c r="F104" s="180" t="s">
        <v>306</v>
      </c>
      <c r="G104" s="181" t="s">
        <v>165</v>
      </c>
      <c r="H104" s="182">
        <v>131.1</v>
      </c>
      <c r="I104" s="183"/>
      <c r="J104" s="184">
        <f>ROUND(I104*H104,2)</f>
        <v>0</v>
      </c>
      <c r="K104" s="180" t="s">
        <v>166</v>
      </c>
      <c r="L104" s="39"/>
      <c r="M104" s="185" t="s">
        <v>19</v>
      </c>
      <c r="N104" s="186" t="s">
        <v>48</v>
      </c>
      <c r="O104" s="64"/>
      <c r="P104" s="187">
        <f>O104*H104</f>
        <v>0</v>
      </c>
      <c r="Q104" s="187">
        <v>0</v>
      </c>
      <c r="R104" s="187">
        <f>Q104*H104</f>
        <v>0</v>
      </c>
      <c r="S104" s="187">
        <v>0</v>
      </c>
      <c r="T104" s="188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9" t="s">
        <v>167</v>
      </c>
      <c r="AT104" s="189" t="s">
        <v>162</v>
      </c>
      <c r="AU104" s="189" t="s">
        <v>86</v>
      </c>
      <c r="AY104" s="17" t="s">
        <v>160</v>
      </c>
      <c r="BE104" s="190">
        <f>IF(N104="základní",J104,0)</f>
        <v>0</v>
      </c>
      <c r="BF104" s="190">
        <f>IF(N104="snížená",J104,0)</f>
        <v>0</v>
      </c>
      <c r="BG104" s="190">
        <f>IF(N104="zákl. přenesená",J104,0)</f>
        <v>0</v>
      </c>
      <c r="BH104" s="190">
        <f>IF(N104="sníž. přenesená",J104,0)</f>
        <v>0</v>
      </c>
      <c r="BI104" s="190">
        <f>IF(N104="nulová",J104,0)</f>
        <v>0</v>
      </c>
      <c r="BJ104" s="17" t="s">
        <v>84</v>
      </c>
      <c r="BK104" s="190">
        <f>ROUND(I104*H104,2)</f>
        <v>0</v>
      </c>
      <c r="BL104" s="17" t="s">
        <v>167</v>
      </c>
      <c r="BM104" s="189" t="s">
        <v>1000</v>
      </c>
    </row>
    <row r="105" spans="1:47" s="2" customFormat="1" ht="11.25">
      <c r="A105" s="34"/>
      <c r="B105" s="35"/>
      <c r="C105" s="36"/>
      <c r="D105" s="191" t="s">
        <v>169</v>
      </c>
      <c r="E105" s="36"/>
      <c r="F105" s="192" t="s">
        <v>308</v>
      </c>
      <c r="G105" s="36"/>
      <c r="H105" s="36"/>
      <c r="I105" s="193"/>
      <c r="J105" s="36"/>
      <c r="K105" s="36"/>
      <c r="L105" s="39"/>
      <c r="M105" s="194"/>
      <c r="N105" s="195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169</v>
      </c>
      <c r="AU105" s="17" t="s">
        <v>86</v>
      </c>
    </row>
    <row r="106" spans="2:63" s="12" customFormat="1" ht="22.9" customHeight="1">
      <c r="B106" s="162"/>
      <c r="C106" s="163"/>
      <c r="D106" s="164" t="s">
        <v>76</v>
      </c>
      <c r="E106" s="176" t="s">
        <v>217</v>
      </c>
      <c r="F106" s="176" t="s">
        <v>330</v>
      </c>
      <c r="G106" s="163"/>
      <c r="H106" s="163"/>
      <c r="I106" s="166"/>
      <c r="J106" s="177">
        <f>BK106</f>
        <v>0</v>
      </c>
      <c r="K106" s="163"/>
      <c r="L106" s="168"/>
      <c r="M106" s="169"/>
      <c r="N106" s="170"/>
      <c r="O106" s="170"/>
      <c r="P106" s="171">
        <f>SUM(P107:P108)</f>
        <v>0</v>
      </c>
      <c r="Q106" s="170"/>
      <c r="R106" s="171">
        <f>SUM(R107:R108)</f>
        <v>90.45899999999999</v>
      </c>
      <c r="S106" s="170"/>
      <c r="T106" s="172">
        <f>SUM(T107:T108)</f>
        <v>0</v>
      </c>
      <c r="AR106" s="173" t="s">
        <v>84</v>
      </c>
      <c r="AT106" s="174" t="s">
        <v>76</v>
      </c>
      <c r="AU106" s="174" t="s">
        <v>84</v>
      </c>
      <c r="AY106" s="173" t="s">
        <v>160</v>
      </c>
      <c r="BK106" s="175">
        <f>SUM(BK107:BK108)</f>
        <v>0</v>
      </c>
    </row>
    <row r="107" spans="1:65" s="2" customFormat="1" ht="24.2" customHeight="1">
      <c r="A107" s="34"/>
      <c r="B107" s="35"/>
      <c r="C107" s="178" t="s">
        <v>217</v>
      </c>
      <c r="D107" s="178" t="s">
        <v>162</v>
      </c>
      <c r="E107" s="179" t="s">
        <v>337</v>
      </c>
      <c r="F107" s="180" t="s">
        <v>338</v>
      </c>
      <c r="G107" s="181" t="s">
        <v>165</v>
      </c>
      <c r="H107" s="182">
        <v>131.1</v>
      </c>
      <c r="I107" s="183"/>
      <c r="J107" s="184">
        <f>ROUND(I107*H107,2)</f>
        <v>0</v>
      </c>
      <c r="K107" s="180" t="s">
        <v>166</v>
      </c>
      <c r="L107" s="39"/>
      <c r="M107" s="185" t="s">
        <v>19</v>
      </c>
      <c r="N107" s="186" t="s">
        <v>48</v>
      </c>
      <c r="O107" s="64"/>
      <c r="P107" s="187">
        <f>O107*H107</f>
        <v>0</v>
      </c>
      <c r="Q107" s="187">
        <v>0.69</v>
      </c>
      <c r="R107" s="187">
        <f>Q107*H107</f>
        <v>90.45899999999999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167</v>
      </c>
      <c r="AT107" s="189" t="s">
        <v>162</v>
      </c>
      <c r="AU107" s="189" t="s">
        <v>86</v>
      </c>
      <c r="AY107" s="17" t="s">
        <v>160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7" t="s">
        <v>84</v>
      </c>
      <c r="BK107" s="190">
        <f>ROUND(I107*H107,2)</f>
        <v>0</v>
      </c>
      <c r="BL107" s="17" t="s">
        <v>167</v>
      </c>
      <c r="BM107" s="189" t="s">
        <v>1001</v>
      </c>
    </row>
    <row r="108" spans="1:47" s="2" customFormat="1" ht="11.25">
      <c r="A108" s="34"/>
      <c r="B108" s="35"/>
      <c r="C108" s="36"/>
      <c r="D108" s="191" t="s">
        <v>169</v>
      </c>
      <c r="E108" s="36"/>
      <c r="F108" s="192" t="s">
        <v>340</v>
      </c>
      <c r="G108" s="36"/>
      <c r="H108" s="36"/>
      <c r="I108" s="193"/>
      <c r="J108" s="36"/>
      <c r="K108" s="36"/>
      <c r="L108" s="39"/>
      <c r="M108" s="194"/>
      <c r="N108" s="195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169</v>
      </c>
      <c r="AU108" s="17" t="s">
        <v>86</v>
      </c>
    </row>
    <row r="109" spans="2:63" s="12" customFormat="1" ht="22.9" customHeight="1">
      <c r="B109" s="162"/>
      <c r="C109" s="163"/>
      <c r="D109" s="164" t="s">
        <v>76</v>
      </c>
      <c r="E109" s="176" t="s">
        <v>244</v>
      </c>
      <c r="F109" s="176" t="s">
        <v>245</v>
      </c>
      <c r="G109" s="163"/>
      <c r="H109" s="163"/>
      <c r="I109" s="166"/>
      <c r="J109" s="177">
        <f>BK109</f>
        <v>0</v>
      </c>
      <c r="K109" s="163"/>
      <c r="L109" s="168"/>
      <c r="M109" s="169"/>
      <c r="N109" s="170"/>
      <c r="O109" s="170"/>
      <c r="P109" s="171">
        <f>SUM(P110:P111)</f>
        <v>0</v>
      </c>
      <c r="Q109" s="170"/>
      <c r="R109" s="171">
        <f>SUM(R110:R111)</f>
        <v>0</v>
      </c>
      <c r="S109" s="170"/>
      <c r="T109" s="172">
        <f>SUM(T110:T111)</f>
        <v>0</v>
      </c>
      <c r="AR109" s="173" t="s">
        <v>84</v>
      </c>
      <c r="AT109" s="174" t="s">
        <v>76</v>
      </c>
      <c r="AU109" s="174" t="s">
        <v>84</v>
      </c>
      <c r="AY109" s="173" t="s">
        <v>160</v>
      </c>
      <c r="BK109" s="175">
        <f>SUM(BK110:BK111)</f>
        <v>0</v>
      </c>
    </row>
    <row r="110" spans="1:65" s="2" customFormat="1" ht="44.25" customHeight="1">
      <c r="A110" s="34"/>
      <c r="B110" s="35"/>
      <c r="C110" s="178" t="s">
        <v>230</v>
      </c>
      <c r="D110" s="178" t="s">
        <v>162</v>
      </c>
      <c r="E110" s="179" t="s">
        <v>247</v>
      </c>
      <c r="F110" s="180" t="s">
        <v>248</v>
      </c>
      <c r="G110" s="181" t="s">
        <v>220</v>
      </c>
      <c r="H110" s="182">
        <v>90.459</v>
      </c>
      <c r="I110" s="183"/>
      <c r="J110" s="184">
        <f>ROUND(I110*H110,2)</f>
        <v>0</v>
      </c>
      <c r="K110" s="180" t="s">
        <v>166</v>
      </c>
      <c r="L110" s="39"/>
      <c r="M110" s="185" t="s">
        <v>19</v>
      </c>
      <c r="N110" s="186" t="s">
        <v>48</v>
      </c>
      <c r="O110" s="64"/>
      <c r="P110" s="187">
        <f>O110*H110</f>
        <v>0</v>
      </c>
      <c r="Q110" s="187">
        <v>0</v>
      </c>
      <c r="R110" s="187">
        <f>Q110*H110</f>
        <v>0</v>
      </c>
      <c r="S110" s="187">
        <v>0</v>
      </c>
      <c r="T110" s="188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167</v>
      </c>
      <c r="AT110" s="189" t="s">
        <v>162</v>
      </c>
      <c r="AU110" s="189" t="s">
        <v>86</v>
      </c>
      <c r="AY110" s="17" t="s">
        <v>160</v>
      </c>
      <c r="BE110" s="190">
        <f>IF(N110="základní",J110,0)</f>
        <v>0</v>
      </c>
      <c r="BF110" s="190">
        <f>IF(N110="snížená",J110,0)</f>
        <v>0</v>
      </c>
      <c r="BG110" s="190">
        <f>IF(N110="zákl. přenesená",J110,0)</f>
        <v>0</v>
      </c>
      <c r="BH110" s="190">
        <f>IF(N110="sníž. přenesená",J110,0)</f>
        <v>0</v>
      </c>
      <c r="BI110" s="190">
        <f>IF(N110="nulová",J110,0)</f>
        <v>0</v>
      </c>
      <c r="BJ110" s="17" t="s">
        <v>84</v>
      </c>
      <c r="BK110" s="190">
        <f>ROUND(I110*H110,2)</f>
        <v>0</v>
      </c>
      <c r="BL110" s="17" t="s">
        <v>167</v>
      </c>
      <c r="BM110" s="189" t="s">
        <v>1002</v>
      </c>
    </row>
    <row r="111" spans="1:47" s="2" customFormat="1" ht="11.25">
      <c r="A111" s="34"/>
      <c r="B111" s="35"/>
      <c r="C111" s="36"/>
      <c r="D111" s="191" t="s">
        <v>169</v>
      </c>
      <c r="E111" s="36"/>
      <c r="F111" s="192" t="s">
        <v>250</v>
      </c>
      <c r="G111" s="36"/>
      <c r="H111" s="36"/>
      <c r="I111" s="193"/>
      <c r="J111" s="36"/>
      <c r="K111" s="36"/>
      <c r="L111" s="39"/>
      <c r="M111" s="218"/>
      <c r="N111" s="219"/>
      <c r="O111" s="220"/>
      <c r="P111" s="220"/>
      <c r="Q111" s="220"/>
      <c r="R111" s="220"/>
      <c r="S111" s="220"/>
      <c r="T111" s="221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169</v>
      </c>
      <c r="AU111" s="17" t="s">
        <v>86</v>
      </c>
    </row>
    <row r="112" spans="1:31" s="2" customFormat="1" ht="6.95" customHeight="1">
      <c r="A112" s="34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39"/>
      <c r="M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</sheetData>
  <sheetProtection algorithmName="SHA-512" hashValue="p+8c6jHW7aI4q4rfCngp1rRhVMIC3TM3MeZNiZDjkRtb+NmVtCFIM9490XdRs5axdb+VviZbQXo/Q3gkFy5PWw==" saltValue="r2OZqw2DGz7Yruqe2nQOPvBVi9dNwiRwPsjdZ57NsD+/0zOOM00w2UQma9bYRfi9+k0H55e7W8eLjD6kYCF1cA==" spinCount="100000" sheet="1" objects="1" scenarios="1" formatColumns="0" formatRows="0" autoFilter="0"/>
  <autoFilter ref="C88:K111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3" r:id="rId1" display="https://podminky.urs.cz/item/CS_URS_2021_02/113107223"/>
    <hyperlink ref="F99" r:id="rId2" display="https://podminky.urs.cz/item/CS_URS_2021_02/162751117"/>
    <hyperlink ref="F102" r:id="rId3" display="https://podminky.urs.cz/item/CS_URS_2021_02/171201231"/>
    <hyperlink ref="F105" r:id="rId4" display="https://podminky.urs.cz/item/CS_URS_2021_02/181951112"/>
    <hyperlink ref="F108" r:id="rId5" display="https://podminky.urs.cz/item/CS_URS_2021_02/564871116"/>
    <hyperlink ref="F111" r:id="rId6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121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131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64" t="str">
        <f>'Rekapitulace stavby'!K6</f>
        <v>II/183 Vodokrty X II/230</v>
      </c>
      <c r="F7" s="365"/>
      <c r="G7" s="365"/>
      <c r="H7" s="365"/>
      <c r="L7" s="20"/>
    </row>
    <row r="8" spans="2:12" s="1" customFormat="1" ht="12" customHeight="1">
      <c r="B8" s="20"/>
      <c r="D8" s="112" t="s">
        <v>132</v>
      </c>
      <c r="L8" s="20"/>
    </row>
    <row r="9" spans="1:31" s="2" customFormat="1" ht="16.5" customHeight="1">
      <c r="A9" s="34"/>
      <c r="B9" s="39"/>
      <c r="C9" s="34"/>
      <c r="D9" s="34"/>
      <c r="E9" s="364" t="s">
        <v>251</v>
      </c>
      <c r="F9" s="366"/>
      <c r="G9" s="366"/>
      <c r="H9" s="366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134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67" t="s">
        <v>1003</v>
      </c>
      <c r="F11" s="366"/>
      <c r="G11" s="366"/>
      <c r="H11" s="366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19. 5. 2022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68" t="str">
        <f>'Rekapitulace stavby'!E14</f>
        <v>Vyplň údaj</v>
      </c>
      <c r="F20" s="369"/>
      <c r="G20" s="369"/>
      <c r="H20" s="369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0" t="s">
        <v>19</v>
      </c>
      <c r="F29" s="370"/>
      <c r="G29" s="370"/>
      <c r="H29" s="370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ROUND(J90,2)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2" t="s">
        <v>47</v>
      </c>
      <c r="E35" s="112" t="s">
        <v>48</v>
      </c>
      <c r="F35" s="123">
        <f>ROUND((SUM(BE90:BE138)),2)</f>
        <v>0</v>
      </c>
      <c r="G35" s="34"/>
      <c r="H35" s="34"/>
      <c r="I35" s="124">
        <v>0.21</v>
      </c>
      <c r="J35" s="123">
        <f>ROUND(((SUM(BE90:BE138))*I35),2)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49</v>
      </c>
      <c r="F36" s="123">
        <f>ROUND((SUM(BF90:BF138)),2)</f>
        <v>0</v>
      </c>
      <c r="G36" s="34"/>
      <c r="H36" s="34"/>
      <c r="I36" s="124">
        <v>0.15</v>
      </c>
      <c r="J36" s="123">
        <f>ROUND(((SUM(BF90:BF138))*I36),2)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50</v>
      </c>
      <c r="F37" s="123">
        <f>ROUND((SUM(BG90:BG138)),2)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51</v>
      </c>
      <c r="F38" s="123">
        <f>ROUND((SUM(BH90:BH138)),2)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52</v>
      </c>
      <c r="F39" s="123">
        <f>ROUND((SUM(BI90:BI138)),2)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136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1" t="str">
        <f>E7</f>
        <v>II/183 Vodokrty X II/230</v>
      </c>
      <c r="F50" s="372"/>
      <c r="G50" s="372"/>
      <c r="H50" s="372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132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1" t="s">
        <v>251</v>
      </c>
      <c r="F52" s="373"/>
      <c r="G52" s="373"/>
      <c r="H52" s="373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25" t="str">
        <f>E11</f>
        <v>10 - Dopravní značení</v>
      </c>
      <c r="F54" s="373"/>
      <c r="G54" s="373"/>
      <c r="H54" s="373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 xml:space="preserve"> </v>
      </c>
      <c r="G56" s="36"/>
      <c r="H56" s="36"/>
      <c r="I56" s="29" t="s">
        <v>23</v>
      </c>
      <c r="J56" s="59" t="str">
        <f>IF(J14="","",J14)</f>
        <v>19. 5. 2022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6"/>
      <c r="E58" s="36"/>
      <c r="F58" s="27" t="str">
        <f>E17</f>
        <v>SÚS PK, p.o.</v>
      </c>
      <c r="G58" s="36"/>
      <c r="H58" s="36"/>
      <c r="I58" s="29" t="s">
        <v>33</v>
      </c>
      <c r="J58" s="32" t="str">
        <f>E23</f>
        <v>IK Plzeň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Václav Nový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137</v>
      </c>
      <c r="D61" s="137"/>
      <c r="E61" s="137"/>
      <c r="F61" s="137"/>
      <c r="G61" s="137"/>
      <c r="H61" s="137"/>
      <c r="I61" s="137"/>
      <c r="J61" s="138" t="s">
        <v>138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J90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139</v>
      </c>
    </row>
    <row r="64" spans="2:12" s="9" customFormat="1" ht="24.95" customHeight="1">
      <c r="B64" s="140"/>
      <c r="C64" s="141"/>
      <c r="D64" s="142" t="s">
        <v>140</v>
      </c>
      <c r="E64" s="143"/>
      <c r="F64" s="143"/>
      <c r="G64" s="143"/>
      <c r="H64" s="143"/>
      <c r="I64" s="143"/>
      <c r="J64" s="144">
        <f>J91</f>
        <v>0</v>
      </c>
      <c r="K64" s="141"/>
      <c r="L64" s="145"/>
    </row>
    <row r="65" spans="2:12" s="10" customFormat="1" ht="19.9" customHeight="1">
      <c r="B65" s="146"/>
      <c r="C65" s="97"/>
      <c r="D65" s="147" t="s">
        <v>142</v>
      </c>
      <c r="E65" s="148"/>
      <c r="F65" s="148"/>
      <c r="G65" s="148"/>
      <c r="H65" s="148"/>
      <c r="I65" s="148"/>
      <c r="J65" s="149">
        <f>J92</f>
        <v>0</v>
      </c>
      <c r="K65" s="97"/>
      <c r="L65" s="150"/>
    </row>
    <row r="66" spans="2:12" s="10" customFormat="1" ht="19.9" customHeight="1">
      <c r="B66" s="146"/>
      <c r="C66" s="97"/>
      <c r="D66" s="147" t="s">
        <v>465</v>
      </c>
      <c r="E66" s="148"/>
      <c r="F66" s="148"/>
      <c r="G66" s="148"/>
      <c r="H66" s="148"/>
      <c r="I66" s="148"/>
      <c r="J66" s="149">
        <f>J101</f>
        <v>0</v>
      </c>
      <c r="K66" s="97"/>
      <c r="L66" s="150"/>
    </row>
    <row r="67" spans="2:12" s="10" customFormat="1" ht="19.9" customHeight="1">
      <c r="B67" s="146"/>
      <c r="C67" s="97"/>
      <c r="D67" s="147" t="s">
        <v>143</v>
      </c>
      <c r="E67" s="148"/>
      <c r="F67" s="148"/>
      <c r="G67" s="148"/>
      <c r="H67" s="148"/>
      <c r="I67" s="148"/>
      <c r="J67" s="149">
        <f>J128</f>
        <v>0</v>
      </c>
      <c r="K67" s="97"/>
      <c r="L67" s="150"/>
    </row>
    <row r="68" spans="2:12" s="10" customFormat="1" ht="19.9" customHeight="1">
      <c r="B68" s="146"/>
      <c r="C68" s="97"/>
      <c r="D68" s="147" t="s">
        <v>144</v>
      </c>
      <c r="E68" s="148"/>
      <c r="F68" s="148"/>
      <c r="G68" s="148"/>
      <c r="H68" s="148"/>
      <c r="I68" s="148"/>
      <c r="J68" s="149">
        <f>J136</f>
        <v>0</v>
      </c>
      <c r="K68" s="97"/>
      <c r="L68" s="150"/>
    </row>
    <row r="69" spans="1:31" s="2" customFormat="1" ht="21.7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13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113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145</v>
      </c>
      <c r="D75" s="36"/>
      <c r="E75" s="36"/>
      <c r="F75" s="36"/>
      <c r="G75" s="36"/>
      <c r="H75" s="36"/>
      <c r="I75" s="36"/>
      <c r="J75" s="36"/>
      <c r="K75" s="36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1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16</v>
      </c>
      <c r="D77" s="36"/>
      <c r="E77" s="36"/>
      <c r="F77" s="36"/>
      <c r="G77" s="36"/>
      <c r="H77" s="36"/>
      <c r="I77" s="36"/>
      <c r="J77" s="36"/>
      <c r="K77" s="36"/>
      <c r="L77" s="11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71" t="str">
        <f>E7</f>
        <v>II/183 Vodokrty X II/230</v>
      </c>
      <c r="F78" s="372"/>
      <c r="G78" s="372"/>
      <c r="H78" s="372"/>
      <c r="I78" s="36"/>
      <c r="J78" s="36"/>
      <c r="K78" s="36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2:12" s="1" customFormat="1" ht="12" customHeight="1">
      <c r="B79" s="21"/>
      <c r="C79" s="29" t="s">
        <v>132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4"/>
      <c r="B80" s="35"/>
      <c r="C80" s="36"/>
      <c r="D80" s="36"/>
      <c r="E80" s="371" t="s">
        <v>251</v>
      </c>
      <c r="F80" s="373"/>
      <c r="G80" s="373"/>
      <c r="H80" s="373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134</v>
      </c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325" t="str">
        <f>E11</f>
        <v>10 - Dopravní značení</v>
      </c>
      <c r="F82" s="373"/>
      <c r="G82" s="373"/>
      <c r="H82" s="373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21</v>
      </c>
      <c r="D84" s="36"/>
      <c r="E84" s="36"/>
      <c r="F84" s="27" t="str">
        <f>F14</f>
        <v xml:space="preserve"> </v>
      </c>
      <c r="G84" s="36"/>
      <c r="H84" s="36"/>
      <c r="I84" s="29" t="s">
        <v>23</v>
      </c>
      <c r="J84" s="59" t="str">
        <f>IF(J14="","",J14)</f>
        <v>19. 5. 2022</v>
      </c>
      <c r="K84" s="36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25</v>
      </c>
      <c r="D86" s="36"/>
      <c r="E86" s="36"/>
      <c r="F86" s="27" t="str">
        <f>E17</f>
        <v>SÚS PK, p.o.</v>
      </c>
      <c r="G86" s="36"/>
      <c r="H86" s="36"/>
      <c r="I86" s="29" t="s">
        <v>33</v>
      </c>
      <c r="J86" s="32" t="str">
        <f>E23</f>
        <v>IK Plzeň s.r.o.</v>
      </c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9" t="s">
        <v>31</v>
      </c>
      <c r="D87" s="36"/>
      <c r="E87" s="36"/>
      <c r="F87" s="27" t="str">
        <f>IF(E20="","",E20)</f>
        <v>Vyplň údaj</v>
      </c>
      <c r="G87" s="36"/>
      <c r="H87" s="36"/>
      <c r="I87" s="29" t="s">
        <v>38</v>
      </c>
      <c r="J87" s="32" t="str">
        <f>E26</f>
        <v>Václav Nový</v>
      </c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0.3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11" customFormat="1" ht="29.25" customHeight="1">
      <c r="A89" s="151"/>
      <c r="B89" s="152"/>
      <c r="C89" s="153" t="s">
        <v>146</v>
      </c>
      <c r="D89" s="154" t="s">
        <v>62</v>
      </c>
      <c r="E89" s="154" t="s">
        <v>58</v>
      </c>
      <c r="F89" s="154" t="s">
        <v>59</v>
      </c>
      <c r="G89" s="154" t="s">
        <v>147</v>
      </c>
      <c r="H89" s="154" t="s">
        <v>148</v>
      </c>
      <c r="I89" s="154" t="s">
        <v>149</v>
      </c>
      <c r="J89" s="154" t="s">
        <v>138</v>
      </c>
      <c r="K89" s="155" t="s">
        <v>150</v>
      </c>
      <c r="L89" s="156"/>
      <c r="M89" s="68" t="s">
        <v>19</v>
      </c>
      <c r="N89" s="69" t="s">
        <v>47</v>
      </c>
      <c r="O89" s="69" t="s">
        <v>151</v>
      </c>
      <c r="P89" s="69" t="s">
        <v>152</v>
      </c>
      <c r="Q89" s="69" t="s">
        <v>153</v>
      </c>
      <c r="R89" s="69" t="s">
        <v>154</v>
      </c>
      <c r="S89" s="69" t="s">
        <v>155</v>
      </c>
      <c r="T89" s="70" t="s">
        <v>156</v>
      </c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</row>
    <row r="90" spans="1:63" s="2" customFormat="1" ht="22.9" customHeight="1">
      <c r="A90" s="34"/>
      <c r="B90" s="35"/>
      <c r="C90" s="75" t="s">
        <v>157</v>
      </c>
      <c r="D90" s="36"/>
      <c r="E90" s="36"/>
      <c r="F90" s="36"/>
      <c r="G90" s="36"/>
      <c r="H90" s="36"/>
      <c r="I90" s="36"/>
      <c r="J90" s="157">
        <f>BK90</f>
        <v>0</v>
      </c>
      <c r="K90" s="36"/>
      <c r="L90" s="39"/>
      <c r="M90" s="71"/>
      <c r="N90" s="158"/>
      <c r="O90" s="72"/>
      <c r="P90" s="159">
        <f>P91</f>
        <v>0</v>
      </c>
      <c r="Q90" s="72"/>
      <c r="R90" s="159">
        <f>R91</f>
        <v>2.8461937999999996</v>
      </c>
      <c r="S90" s="72"/>
      <c r="T90" s="160">
        <f>T91</f>
        <v>37.4293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76</v>
      </c>
      <c r="AU90" s="17" t="s">
        <v>139</v>
      </c>
      <c r="BK90" s="161">
        <f>BK91</f>
        <v>0</v>
      </c>
    </row>
    <row r="91" spans="2:63" s="12" customFormat="1" ht="25.9" customHeight="1">
      <c r="B91" s="162"/>
      <c r="C91" s="163"/>
      <c r="D91" s="164" t="s">
        <v>76</v>
      </c>
      <c r="E91" s="165" t="s">
        <v>158</v>
      </c>
      <c r="F91" s="165" t="s">
        <v>159</v>
      </c>
      <c r="G91" s="163"/>
      <c r="H91" s="163"/>
      <c r="I91" s="166"/>
      <c r="J91" s="167">
        <f>BK91</f>
        <v>0</v>
      </c>
      <c r="K91" s="163"/>
      <c r="L91" s="168"/>
      <c r="M91" s="169"/>
      <c r="N91" s="170"/>
      <c r="O91" s="170"/>
      <c r="P91" s="171">
        <f>P92+P101+P128+P136</f>
        <v>0</v>
      </c>
      <c r="Q91" s="170"/>
      <c r="R91" s="171">
        <f>R92+R101+R128+R136</f>
        <v>2.8461937999999996</v>
      </c>
      <c r="S91" s="170"/>
      <c r="T91" s="172">
        <f>T92+T101+T128+T136</f>
        <v>37.4293</v>
      </c>
      <c r="AR91" s="173" t="s">
        <v>84</v>
      </c>
      <c r="AT91" s="174" t="s">
        <v>76</v>
      </c>
      <c r="AU91" s="174" t="s">
        <v>77</v>
      </c>
      <c r="AY91" s="173" t="s">
        <v>160</v>
      </c>
      <c r="BK91" s="175">
        <f>BK92+BK101+BK128+BK136</f>
        <v>0</v>
      </c>
    </row>
    <row r="92" spans="2:63" s="12" customFormat="1" ht="22.9" customHeight="1">
      <c r="B92" s="162"/>
      <c r="C92" s="163"/>
      <c r="D92" s="164" t="s">
        <v>76</v>
      </c>
      <c r="E92" s="176" t="s">
        <v>198</v>
      </c>
      <c r="F92" s="176" t="s">
        <v>199</v>
      </c>
      <c r="G92" s="163"/>
      <c r="H92" s="163"/>
      <c r="I92" s="166"/>
      <c r="J92" s="177">
        <f>BK92</f>
        <v>0</v>
      </c>
      <c r="K92" s="163"/>
      <c r="L92" s="168"/>
      <c r="M92" s="169"/>
      <c r="N92" s="170"/>
      <c r="O92" s="170"/>
      <c r="P92" s="171">
        <f>SUM(P93:P100)</f>
        <v>0</v>
      </c>
      <c r="Q92" s="170"/>
      <c r="R92" s="171">
        <f>SUM(R93:R100)</f>
        <v>0.01096</v>
      </c>
      <c r="S92" s="170"/>
      <c r="T92" s="172">
        <f>SUM(T93:T100)</f>
        <v>0</v>
      </c>
      <c r="AR92" s="173" t="s">
        <v>84</v>
      </c>
      <c r="AT92" s="174" t="s">
        <v>76</v>
      </c>
      <c r="AU92" s="174" t="s">
        <v>84</v>
      </c>
      <c r="AY92" s="173" t="s">
        <v>160</v>
      </c>
      <c r="BK92" s="175">
        <f>SUM(BK93:BK100)</f>
        <v>0</v>
      </c>
    </row>
    <row r="93" spans="1:65" s="2" customFormat="1" ht="24.2" customHeight="1">
      <c r="A93" s="34"/>
      <c r="B93" s="35"/>
      <c r="C93" s="178" t="s">
        <v>84</v>
      </c>
      <c r="D93" s="178" t="s">
        <v>162</v>
      </c>
      <c r="E93" s="179" t="s">
        <v>1004</v>
      </c>
      <c r="F93" s="180" t="s">
        <v>1005</v>
      </c>
      <c r="G93" s="181" t="s">
        <v>202</v>
      </c>
      <c r="H93" s="182">
        <v>92</v>
      </c>
      <c r="I93" s="183"/>
      <c r="J93" s="184">
        <f>ROUND(I93*H93,2)</f>
        <v>0</v>
      </c>
      <c r="K93" s="180" t="s">
        <v>166</v>
      </c>
      <c r="L93" s="39"/>
      <c r="M93" s="185" t="s">
        <v>19</v>
      </c>
      <c r="N93" s="186" t="s">
        <v>48</v>
      </c>
      <c r="O93" s="64"/>
      <c r="P93" s="187">
        <f>O93*H93</f>
        <v>0</v>
      </c>
      <c r="Q93" s="187">
        <v>5E-05</v>
      </c>
      <c r="R93" s="187">
        <f>Q93*H93</f>
        <v>0.0046</v>
      </c>
      <c r="S93" s="187">
        <v>0</v>
      </c>
      <c r="T93" s="188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9" t="s">
        <v>167</v>
      </c>
      <c r="AT93" s="189" t="s">
        <v>162</v>
      </c>
      <c r="AU93" s="189" t="s">
        <v>86</v>
      </c>
      <c r="AY93" s="17" t="s">
        <v>160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7" t="s">
        <v>84</v>
      </c>
      <c r="BK93" s="190">
        <f>ROUND(I93*H93,2)</f>
        <v>0</v>
      </c>
      <c r="BL93" s="17" t="s">
        <v>167</v>
      </c>
      <c r="BM93" s="189" t="s">
        <v>1006</v>
      </c>
    </row>
    <row r="94" spans="1:47" s="2" customFormat="1" ht="11.25">
      <c r="A94" s="34"/>
      <c r="B94" s="35"/>
      <c r="C94" s="36"/>
      <c r="D94" s="191" t="s">
        <v>169</v>
      </c>
      <c r="E94" s="36"/>
      <c r="F94" s="192" t="s">
        <v>1007</v>
      </c>
      <c r="G94" s="36"/>
      <c r="H94" s="36"/>
      <c r="I94" s="193"/>
      <c r="J94" s="36"/>
      <c r="K94" s="36"/>
      <c r="L94" s="39"/>
      <c r="M94" s="194"/>
      <c r="N94" s="195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169</v>
      </c>
      <c r="AU94" s="17" t="s">
        <v>86</v>
      </c>
    </row>
    <row r="95" spans="2:51" s="13" customFormat="1" ht="11.25">
      <c r="B95" s="196"/>
      <c r="C95" s="197"/>
      <c r="D95" s="198" t="s">
        <v>171</v>
      </c>
      <c r="E95" s="199" t="s">
        <v>19</v>
      </c>
      <c r="F95" s="200" t="s">
        <v>1008</v>
      </c>
      <c r="G95" s="197"/>
      <c r="H95" s="199" t="s">
        <v>19</v>
      </c>
      <c r="I95" s="201"/>
      <c r="J95" s="197"/>
      <c r="K95" s="197"/>
      <c r="L95" s="202"/>
      <c r="M95" s="203"/>
      <c r="N95" s="204"/>
      <c r="O95" s="204"/>
      <c r="P95" s="204"/>
      <c r="Q95" s="204"/>
      <c r="R95" s="204"/>
      <c r="S95" s="204"/>
      <c r="T95" s="205"/>
      <c r="AT95" s="206" t="s">
        <v>171</v>
      </c>
      <c r="AU95" s="206" t="s">
        <v>86</v>
      </c>
      <c r="AV95" s="13" t="s">
        <v>84</v>
      </c>
      <c r="AW95" s="13" t="s">
        <v>37</v>
      </c>
      <c r="AX95" s="13" t="s">
        <v>77</v>
      </c>
      <c r="AY95" s="206" t="s">
        <v>160</v>
      </c>
    </row>
    <row r="96" spans="2:51" s="14" customFormat="1" ht="11.25">
      <c r="B96" s="207"/>
      <c r="C96" s="208"/>
      <c r="D96" s="198" t="s">
        <v>171</v>
      </c>
      <c r="E96" s="209" t="s">
        <v>19</v>
      </c>
      <c r="F96" s="210" t="s">
        <v>1009</v>
      </c>
      <c r="G96" s="208"/>
      <c r="H96" s="211">
        <v>92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171</v>
      </c>
      <c r="AU96" s="217" t="s">
        <v>86</v>
      </c>
      <c r="AV96" s="14" t="s">
        <v>86</v>
      </c>
      <c r="AW96" s="14" t="s">
        <v>37</v>
      </c>
      <c r="AX96" s="14" t="s">
        <v>77</v>
      </c>
      <c r="AY96" s="217" t="s">
        <v>160</v>
      </c>
    </row>
    <row r="97" spans="1:65" s="2" customFormat="1" ht="24.2" customHeight="1">
      <c r="A97" s="34"/>
      <c r="B97" s="35"/>
      <c r="C97" s="178" t="s">
        <v>86</v>
      </c>
      <c r="D97" s="178" t="s">
        <v>162</v>
      </c>
      <c r="E97" s="179" t="s">
        <v>1010</v>
      </c>
      <c r="F97" s="180" t="s">
        <v>1011</v>
      </c>
      <c r="G97" s="181" t="s">
        <v>432</v>
      </c>
      <c r="H97" s="182">
        <v>12</v>
      </c>
      <c r="I97" s="183"/>
      <c r="J97" s="184">
        <f>ROUND(I97*H97,2)</f>
        <v>0</v>
      </c>
      <c r="K97" s="180" t="s">
        <v>166</v>
      </c>
      <c r="L97" s="39"/>
      <c r="M97" s="185" t="s">
        <v>19</v>
      </c>
      <c r="N97" s="186" t="s">
        <v>48</v>
      </c>
      <c r="O97" s="64"/>
      <c r="P97" s="187">
        <f>O97*H97</f>
        <v>0</v>
      </c>
      <c r="Q97" s="187">
        <v>0.00053</v>
      </c>
      <c r="R97" s="187">
        <f>Q97*H97</f>
        <v>0.006359999999999999</v>
      </c>
      <c r="S97" s="187">
        <v>0</v>
      </c>
      <c r="T97" s="188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9" t="s">
        <v>167</v>
      </c>
      <c r="AT97" s="189" t="s">
        <v>162</v>
      </c>
      <c r="AU97" s="189" t="s">
        <v>86</v>
      </c>
      <c r="AY97" s="17" t="s">
        <v>160</v>
      </c>
      <c r="BE97" s="190">
        <f>IF(N97="základní",J97,0)</f>
        <v>0</v>
      </c>
      <c r="BF97" s="190">
        <f>IF(N97="snížená",J97,0)</f>
        <v>0</v>
      </c>
      <c r="BG97" s="190">
        <f>IF(N97="zákl. přenesená",J97,0)</f>
        <v>0</v>
      </c>
      <c r="BH97" s="190">
        <f>IF(N97="sníž. přenesená",J97,0)</f>
        <v>0</v>
      </c>
      <c r="BI97" s="190">
        <f>IF(N97="nulová",J97,0)</f>
        <v>0</v>
      </c>
      <c r="BJ97" s="17" t="s">
        <v>84</v>
      </c>
      <c r="BK97" s="190">
        <f>ROUND(I97*H97,2)</f>
        <v>0</v>
      </c>
      <c r="BL97" s="17" t="s">
        <v>167</v>
      </c>
      <c r="BM97" s="189" t="s">
        <v>1012</v>
      </c>
    </row>
    <row r="98" spans="1:47" s="2" customFormat="1" ht="11.25">
      <c r="A98" s="34"/>
      <c r="B98" s="35"/>
      <c r="C98" s="36"/>
      <c r="D98" s="191" t="s">
        <v>169</v>
      </c>
      <c r="E98" s="36"/>
      <c r="F98" s="192" t="s">
        <v>1013</v>
      </c>
      <c r="G98" s="36"/>
      <c r="H98" s="36"/>
      <c r="I98" s="193"/>
      <c r="J98" s="36"/>
      <c r="K98" s="36"/>
      <c r="L98" s="39"/>
      <c r="M98" s="194"/>
      <c r="N98" s="195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169</v>
      </c>
      <c r="AU98" s="17" t="s">
        <v>86</v>
      </c>
    </row>
    <row r="99" spans="2:51" s="13" customFormat="1" ht="11.25">
      <c r="B99" s="196"/>
      <c r="C99" s="197"/>
      <c r="D99" s="198" t="s">
        <v>171</v>
      </c>
      <c r="E99" s="199" t="s">
        <v>19</v>
      </c>
      <c r="F99" s="200" t="s">
        <v>1008</v>
      </c>
      <c r="G99" s="197"/>
      <c r="H99" s="199" t="s">
        <v>19</v>
      </c>
      <c r="I99" s="201"/>
      <c r="J99" s="197"/>
      <c r="K99" s="197"/>
      <c r="L99" s="202"/>
      <c r="M99" s="203"/>
      <c r="N99" s="204"/>
      <c r="O99" s="204"/>
      <c r="P99" s="204"/>
      <c r="Q99" s="204"/>
      <c r="R99" s="204"/>
      <c r="S99" s="204"/>
      <c r="T99" s="205"/>
      <c r="AT99" s="206" t="s">
        <v>171</v>
      </c>
      <c r="AU99" s="206" t="s">
        <v>86</v>
      </c>
      <c r="AV99" s="13" t="s">
        <v>84</v>
      </c>
      <c r="AW99" s="13" t="s">
        <v>37</v>
      </c>
      <c r="AX99" s="13" t="s">
        <v>77</v>
      </c>
      <c r="AY99" s="206" t="s">
        <v>160</v>
      </c>
    </row>
    <row r="100" spans="2:51" s="14" customFormat="1" ht="11.25">
      <c r="B100" s="207"/>
      <c r="C100" s="208"/>
      <c r="D100" s="198" t="s">
        <v>171</v>
      </c>
      <c r="E100" s="209" t="s">
        <v>19</v>
      </c>
      <c r="F100" s="210" t="s">
        <v>1014</v>
      </c>
      <c r="G100" s="208"/>
      <c r="H100" s="211">
        <v>12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171</v>
      </c>
      <c r="AU100" s="217" t="s">
        <v>86</v>
      </c>
      <c r="AV100" s="14" t="s">
        <v>86</v>
      </c>
      <c r="AW100" s="14" t="s">
        <v>37</v>
      </c>
      <c r="AX100" s="14" t="s">
        <v>77</v>
      </c>
      <c r="AY100" s="217" t="s">
        <v>160</v>
      </c>
    </row>
    <row r="101" spans="2:63" s="12" customFormat="1" ht="22.9" customHeight="1">
      <c r="B101" s="162"/>
      <c r="C101" s="163"/>
      <c r="D101" s="164" t="s">
        <v>76</v>
      </c>
      <c r="E101" s="176" t="s">
        <v>558</v>
      </c>
      <c r="F101" s="176" t="s">
        <v>559</v>
      </c>
      <c r="G101" s="163"/>
      <c r="H101" s="163"/>
      <c r="I101" s="166"/>
      <c r="J101" s="177">
        <f>BK101</f>
        <v>0</v>
      </c>
      <c r="K101" s="163"/>
      <c r="L101" s="168"/>
      <c r="M101" s="169"/>
      <c r="N101" s="170"/>
      <c r="O101" s="170"/>
      <c r="P101" s="171">
        <f>SUM(P102:P127)</f>
        <v>0</v>
      </c>
      <c r="Q101" s="170"/>
      <c r="R101" s="171">
        <f>SUM(R102:R127)</f>
        <v>2.8352337999999997</v>
      </c>
      <c r="S101" s="170"/>
      <c r="T101" s="172">
        <f>SUM(T102:T127)</f>
        <v>37.4293</v>
      </c>
      <c r="AR101" s="173" t="s">
        <v>84</v>
      </c>
      <c r="AT101" s="174" t="s">
        <v>76</v>
      </c>
      <c r="AU101" s="174" t="s">
        <v>84</v>
      </c>
      <c r="AY101" s="173" t="s">
        <v>160</v>
      </c>
      <c r="BK101" s="175">
        <f>SUM(BK102:BK127)</f>
        <v>0</v>
      </c>
    </row>
    <row r="102" spans="1:65" s="2" customFormat="1" ht="33" customHeight="1">
      <c r="A102" s="34"/>
      <c r="B102" s="35"/>
      <c r="C102" s="178" t="s">
        <v>191</v>
      </c>
      <c r="D102" s="178" t="s">
        <v>162</v>
      </c>
      <c r="E102" s="179" t="s">
        <v>1015</v>
      </c>
      <c r="F102" s="180" t="s">
        <v>1016</v>
      </c>
      <c r="G102" s="181" t="s">
        <v>432</v>
      </c>
      <c r="H102" s="182">
        <v>175</v>
      </c>
      <c r="I102" s="183"/>
      <c r="J102" s="184">
        <f>ROUND(I102*H102,2)</f>
        <v>0</v>
      </c>
      <c r="K102" s="180" t="s">
        <v>166</v>
      </c>
      <c r="L102" s="39"/>
      <c r="M102" s="185" t="s">
        <v>19</v>
      </c>
      <c r="N102" s="186" t="s">
        <v>48</v>
      </c>
      <c r="O102" s="64"/>
      <c r="P102" s="187">
        <f>O102*H102</f>
        <v>0</v>
      </c>
      <c r="Q102" s="187">
        <v>0</v>
      </c>
      <c r="R102" s="187">
        <f>Q102*H102</f>
        <v>0</v>
      </c>
      <c r="S102" s="187">
        <v>0</v>
      </c>
      <c r="T102" s="18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167</v>
      </c>
      <c r="AT102" s="189" t="s">
        <v>162</v>
      </c>
      <c r="AU102" s="189" t="s">
        <v>86</v>
      </c>
      <c r="AY102" s="17" t="s">
        <v>160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17" t="s">
        <v>84</v>
      </c>
      <c r="BK102" s="190">
        <f>ROUND(I102*H102,2)</f>
        <v>0</v>
      </c>
      <c r="BL102" s="17" t="s">
        <v>167</v>
      </c>
      <c r="BM102" s="189" t="s">
        <v>1017</v>
      </c>
    </row>
    <row r="103" spans="1:47" s="2" customFormat="1" ht="11.25">
      <c r="A103" s="34"/>
      <c r="B103" s="35"/>
      <c r="C103" s="36"/>
      <c r="D103" s="191" t="s">
        <v>169</v>
      </c>
      <c r="E103" s="36"/>
      <c r="F103" s="192" t="s">
        <v>1018</v>
      </c>
      <c r="G103" s="36"/>
      <c r="H103" s="36"/>
      <c r="I103" s="193"/>
      <c r="J103" s="36"/>
      <c r="K103" s="36"/>
      <c r="L103" s="39"/>
      <c r="M103" s="194"/>
      <c r="N103" s="195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169</v>
      </c>
      <c r="AU103" s="17" t="s">
        <v>86</v>
      </c>
    </row>
    <row r="104" spans="2:51" s="14" customFormat="1" ht="11.25">
      <c r="B104" s="207"/>
      <c r="C104" s="208"/>
      <c r="D104" s="198" t="s">
        <v>171</v>
      </c>
      <c r="E104" s="209" t="s">
        <v>19</v>
      </c>
      <c r="F104" s="210" t="s">
        <v>1019</v>
      </c>
      <c r="G104" s="208"/>
      <c r="H104" s="211">
        <v>91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171</v>
      </c>
      <c r="AU104" s="217" t="s">
        <v>86</v>
      </c>
      <c r="AV104" s="14" t="s">
        <v>86</v>
      </c>
      <c r="AW104" s="14" t="s">
        <v>37</v>
      </c>
      <c r="AX104" s="14" t="s">
        <v>77</v>
      </c>
      <c r="AY104" s="217" t="s">
        <v>160</v>
      </c>
    </row>
    <row r="105" spans="2:51" s="14" customFormat="1" ht="11.25">
      <c r="B105" s="207"/>
      <c r="C105" s="208"/>
      <c r="D105" s="198" t="s">
        <v>171</v>
      </c>
      <c r="E105" s="209" t="s">
        <v>19</v>
      </c>
      <c r="F105" s="210" t="s">
        <v>1020</v>
      </c>
      <c r="G105" s="208"/>
      <c r="H105" s="211">
        <v>66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171</v>
      </c>
      <c r="AU105" s="217" t="s">
        <v>86</v>
      </c>
      <c r="AV105" s="14" t="s">
        <v>86</v>
      </c>
      <c r="AW105" s="14" t="s">
        <v>37</v>
      </c>
      <c r="AX105" s="14" t="s">
        <v>77</v>
      </c>
      <c r="AY105" s="217" t="s">
        <v>160</v>
      </c>
    </row>
    <row r="106" spans="2:51" s="14" customFormat="1" ht="11.25">
      <c r="B106" s="207"/>
      <c r="C106" s="208"/>
      <c r="D106" s="198" t="s">
        <v>171</v>
      </c>
      <c r="E106" s="209" t="s">
        <v>19</v>
      </c>
      <c r="F106" s="210" t="s">
        <v>1021</v>
      </c>
      <c r="G106" s="208"/>
      <c r="H106" s="211">
        <v>18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171</v>
      </c>
      <c r="AU106" s="217" t="s">
        <v>86</v>
      </c>
      <c r="AV106" s="14" t="s">
        <v>86</v>
      </c>
      <c r="AW106" s="14" t="s">
        <v>37</v>
      </c>
      <c r="AX106" s="14" t="s">
        <v>77</v>
      </c>
      <c r="AY106" s="217" t="s">
        <v>160</v>
      </c>
    </row>
    <row r="107" spans="1:65" s="2" customFormat="1" ht="16.5" customHeight="1">
      <c r="A107" s="34"/>
      <c r="B107" s="35"/>
      <c r="C107" s="222" t="s">
        <v>167</v>
      </c>
      <c r="D107" s="222" t="s">
        <v>294</v>
      </c>
      <c r="E107" s="223" t="s">
        <v>1022</v>
      </c>
      <c r="F107" s="224" t="s">
        <v>1023</v>
      </c>
      <c r="G107" s="225" t="s">
        <v>432</v>
      </c>
      <c r="H107" s="226">
        <v>175</v>
      </c>
      <c r="I107" s="227"/>
      <c r="J107" s="228">
        <f>ROUND(I107*H107,2)</f>
        <v>0</v>
      </c>
      <c r="K107" s="224" t="s">
        <v>166</v>
      </c>
      <c r="L107" s="229"/>
      <c r="M107" s="230" t="s">
        <v>19</v>
      </c>
      <c r="N107" s="231" t="s">
        <v>48</v>
      </c>
      <c r="O107" s="64"/>
      <c r="P107" s="187">
        <f>O107*H107</f>
        <v>0</v>
      </c>
      <c r="Q107" s="187">
        <v>0.0021</v>
      </c>
      <c r="R107" s="187">
        <f>Q107*H107</f>
        <v>0.3675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246</v>
      </c>
      <c r="AT107" s="189" t="s">
        <v>294</v>
      </c>
      <c r="AU107" s="189" t="s">
        <v>86</v>
      </c>
      <c r="AY107" s="17" t="s">
        <v>160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7" t="s">
        <v>84</v>
      </c>
      <c r="BK107" s="190">
        <f>ROUND(I107*H107,2)</f>
        <v>0</v>
      </c>
      <c r="BL107" s="17" t="s">
        <v>167</v>
      </c>
      <c r="BM107" s="189" t="s">
        <v>1024</v>
      </c>
    </row>
    <row r="108" spans="1:47" s="2" customFormat="1" ht="11.25">
      <c r="A108" s="34"/>
      <c r="B108" s="35"/>
      <c r="C108" s="36"/>
      <c r="D108" s="191" t="s">
        <v>169</v>
      </c>
      <c r="E108" s="36"/>
      <c r="F108" s="192" t="s">
        <v>1025</v>
      </c>
      <c r="G108" s="36"/>
      <c r="H108" s="36"/>
      <c r="I108" s="193"/>
      <c r="J108" s="36"/>
      <c r="K108" s="36"/>
      <c r="L108" s="39"/>
      <c r="M108" s="194"/>
      <c r="N108" s="195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169</v>
      </c>
      <c r="AU108" s="17" t="s">
        <v>86</v>
      </c>
    </row>
    <row r="109" spans="1:65" s="2" customFormat="1" ht="24.2" customHeight="1">
      <c r="A109" s="34"/>
      <c r="B109" s="35"/>
      <c r="C109" s="178" t="s">
        <v>217</v>
      </c>
      <c r="D109" s="178" t="s">
        <v>162</v>
      </c>
      <c r="E109" s="179" t="s">
        <v>1026</v>
      </c>
      <c r="F109" s="180" t="s">
        <v>1027</v>
      </c>
      <c r="G109" s="181" t="s">
        <v>432</v>
      </c>
      <c r="H109" s="182">
        <v>10</v>
      </c>
      <c r="I109" s="183"/>
      <c r="J109" s="184">
        <f>ROUND(I109*H109,2)</f>
        <v>0</v>
      </c>
      <c r="K109" s="180" t="s">
        <v>166</v>
      </c>
      <c r="L109" s="39"/>
      <c r="M109" s="185" t="s">
        <v>19</v>
      </c>
      <c r="N109" s="186" t="s">
        <v>48</v>
      </c>
      <c r="O109" s="64"/>
      <c r="P109" s="187">
        <f>O109*H109</f>
        <v>0</v>
      </c>
      <c r="Q109" s="187">
        <v>0.00036</v>
      </c>
      <c r="R109" s="187">
        <f>Q109*H109</f>
        <v>0.0036000000000000003</v>
      </c>
      <c r="S109" s="187">
        <v>0</v>
      </c>
      <c r="T109" s="18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167</v>
      </c>
      <c r="AT109" s="189" t="s">
        <v>162</v>
      </c>
      <c r="AU109" s="189" t="s">
        <v>86</v>
      </c>
      <c r="AY109" s="17" t="s">
        <v>160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7" t="s">
        <v>84</v>
      </c>
      <c r="BK109" s="190">
        <f>ROUND(I109*H109,2)</f>
        <v>0</v>
      </c>
      <c r="BL109" s="17" t="s">
        <v>167</v>
      </c>
      <c r="BM109" s="189" t="s">
        <v>1028</v>
      </c>
    </row>
    <row r="110" spans="1:47" s="2" customFormat="1" ht="11.25">
      <c r="A110" s="34"/>
      <c r="B110" s="35"/>
      <c r="C110" s="36"/>
      <c r="D110" s="191" t="s">
        <v>169</v>
      </c>
      <c r="E110" s="36"/>
      <c r="F110" s="192" t="s">
        <v>1029</v>
      </c>
      <c r="G110" s="36"/>
      <c r="H110" s="36"/>
      <c r="I110" s="193"/>
      <c r="J110" s="36"/>
      <c r="K110" s="36"/>
      <c r="L110" s="39"/>
      <c r="M110" s="194"/>
      <c r="N110" s="195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169</v>
      </c>
      <c r="AU110" s="17" t="s">
        <v>86</v>
      </c>
    </row>
    <row r="111" spans="1:65" s="2" customFormat="1" ht="16.5" customHeight="1">
      <c r="A111" s="34"/>
      <c r="B111" s="35"/>
      <c r="C111" s="222" t="s">
        <v>230</v>
      </c>
      <c r="D111" s="222" t="s">
        <v>294</v>
      </c>
      <c r="E111" s="223" t="s">
        <v>1030</v>
      </c>
      <c r="F111" s="224" t="s">
        <v>1031</v>
      </c>
      <c r="G111" s="225" t="s">
        <v>432</v>
      </c>
      <c r="H111" s="226">
        <v>10</v>
      </c>
      <c r="I111" s="227"/>
      <c r="J111" s="228">
        <f>ROUND(I111*H111,2)</f>
        <v>0</v>
      </c>
      <c r="K111" s="224" t="s">
        <v>166</v>
      </c>
      <c r="L111" s="229"/>
      <c r="M111" s="230" t="s">
        <v>19</v>
      </c>
      <c r="N111" s="231" t="s">
        <v>48</v>
      </c>
      <c r="O111" s="64"/>
      <c r="P111" s="187">
        <f>O111*H111</f>
        <v>0</v>
      </c>
      <c r="Q111" s="187">
        <v>0.0025</v>
      </c>
      <c r="R111" s="187">
        <f>Q111*H111</f>
        <v>0.025</v>
      </c>
      <c r="S111" s="187">
        <v>0</v>
      </c>
      <c r="T111" s="18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246</v>
      </c>
      <c r="AT111" s="189" t="s">
        <v>294</v>
      </c>
      <c r="AU111" s="189" t="s">
        <v>86</v>
      </c>
      <c r="AY111" s="17" t="s">
        <v>160</v>
      </c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7" t="s">
        <v>84</v>
      </c>
      <c r="BK111" s="190">
        <f>ROUND(I111*H111,2)</f>
        <v>0</v>
      </c>
      <c r="BL111" s="17" t="s">
        <v>167</v>
      </c>
      <c r="BM111" s="189" t="s">
        <v>1032</v>
      </c>
    </row>
    <row r="112" spans="1:47" s="2" customFormat="1" ht="11.25">
      <c r="A112" s="34"/>
      <c r="B112" s="35"/>
      <c r="C112" s="36"/>
      <c r="D112" s="191" t="s">
        <v>169</v>
      </c>
      <c r="E112" s="36"/>
      <c r="F112" s="192" t="s">
        <v>1033</v>
      </c>
      <c r="G112" s="36"/>
      <c r="H112" s="36"/>
      <c r="I112" s="193"/>
      <c r="J112" s="36"/>
      <c r="K112" s="36"/>
      <c r="L112" s="39"/>
      <c r="M112" s="194"/>
      <c r="N112" s="195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169</v>
      </c>
      <c r="AU112" s="17" t="s">
        <v>86</v>
      </c>
    </row>
    <row r="113" spans="1:65" s="2" customFormat="1" ht="33" customHeight="1">
      <c r="A113" s="34"/>
      <c r="B113" s="35"/>
      <c r="C113" s="178" t="s">
        <v>239</v>
      </c>
      <c r="D113" s="178" t="s">
        <v>162</v>
      </c>
      <c r="E113" s="179" t="s">
        <v>1034</v>
      </c>
      <c r="F113" s="180" t="s">
        <v>1035</v>
      </c>
      <c r="G113" s="181" t="s">
        <v>202</v>
      </c>
      <c r="H113" s="182">
        <v>7197.86</v>
      </c>
      <c r="I113" s="183"/>
      <c r="J113" s="184">
        <f>ROUND(I113*H113,2)</f>
        <v>0</v>
      </c>
      <c r="K113" s="180" t="s">
        <v>166</v>
      </c>
      <c r="L113" s="39"/>
      <c r="M113" s="185" t="s">
        <v>19</v>
      </c>
      <c r="N113" s="186" t="s">
        <v>48</v>
      </c>
      <c r="O113" s="64"/>
      <c r="P113" s="187">
        <f>O113*H113</f>
        <v>0</v>
      </c>
      <c r="Q113" s="187">
        <v>0.00033</v>
      </c>
      <c r="R113" s="187">
        <f>Q113*H113</f>
        <v>2.3752937999999997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167</v>
      </c>
      <c r="AT113" s="189" t="s">
        <v>162</v>
      </c>
      <c r="AU113" s="189" t="s">
        <v>86</v>
      </c>
      <c r="AY113" s="17" t="s">
        <v>160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7" t="s">
        <v>84</v>
      </c>
      <c r="BK113" s="190">
        <f>ROUND(I113*H113,2)</f>
        <v>0</v>
      </c>
      <c r="BL113" s="17" t="s">
        <v>167</v>
      </c>
      <c r="BM113" s="189" t="s">
        <v>1036</v>
      </c>
    </row>
    <row r="114" spans="1:47" s="2" customFormat="1" ht="11.25">
      <c r="A114" s="34"/>
      <c r="B114" s="35"/>
      <c r="C114" s="36"/>
      <c r="D114" s="191" t="s">
        <v>169</v>
      </c>
      <c r="E114" s="36"/>
      <c r="F114" s="192" t="s">
        <v>1037</v>
      </c>
      <c r="G114" s="36"/>
      <c r="H114" s="36"/>
      <c r="I114" s="193"/>
      <c r="J114" s="36"/>
      <c r="K114" s="36"/>
      <c r="L114" s="39"/>
      <c r="M114" s="194"/>
      <c r="N114" s="195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169</v>
      </c>
      <c r="AU114" s="17" t="s">
        <v>86</v>
      </c>
    </row>
    <row r="115" spans="2:51" s="14" customFormat="1" ht="11.25">
      <c r="B115" s="207"/>
      <c r="C115" s="208"/>
      <c r="D115" s="198" t="s">
        <v>171</v>
      </c>
      <c r="E115" s="209" t="s">
        <v>19</v>
      </c>
      <c r="F115" s="210" t="s">
        <v>1038</v>
      </c>
      <c r="G115" s="208"/>
      <c r="H115" s="211">
        <v>7330.36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171</v>
      </c>
      <c r="AU115" s="217" t="s">
        <v>86</v>
      </c>
      <c r="AV115" s="14" t="s">
        <v>86</v>
      </c>
      <c r="AW115" s="14" t="s">
        <v>37</v>
      </c>
      <c r="AX115" s="14" t="s">
        <v>77</v>
      </c>
      <c r="AY115" s="217" t="s">
        <v>160</v>
      </c>
    </row>
    <row r="116" spans="2:51" s="14" customFormat="1" ht="11.25">
      <c r="B116" s="207"/>
      <c r="C116" s="208"/>
      <c r="D116" s="198" t="s">
        <v>171</v>
      </c>
      <c r="E116" s="209" t="s">
        <v>19</v>
      </c>
      <c r="F116" s="210" t="s">
        <v>1039</v>
      </c>
      <c r="G116" s="208"/>
      <c r="H116" s="211">
        <v>-132.5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171</v>
      </c>
      <c r="AU116" s="217" t="s">
        <v>86</v>
      </c>
      <c r="AV116" s="14" t="s">
        <v>86</v>
      </c>
      <c r="AW116" s="14" t="s">
        <v>37</v>
      </c>
      <c r="AX116" s="14" t="s">
        <v>77</v>
      </c>
      <c r="AY116" s="217" t="s">
        <v>160</v>
      </c>
    </row>
    <row r="117" spans="1:65" s="2" customFormat="1" ht="33" customHeight="1">
      <c r="A117" s="34"/>
      <c r="B117" s="35"/>
      <c r="C117" s="178" t="s">
        <v>246</v>
      </c>
      <c r="D117" s="178" t="s">
        <v>162</v>
      </c>
      <c r="E117" s="179" t="s">
        <v>1040</v>
      </c>
      <c r="F117" s="180" t="s">
        <v>1041</v>
      </c>
      <c r="G117" s="181" t="s">
        <v>202</v>
      </c>
      <c r="H117" s="182">
        <v>168</v>
      </c>
      <c r="I117" s="183"/>
      <c r="J117" s="184">
        <f>ROUND(I117*H117,2)</f>
        <v>0</v>
      </c>
      <c r="K117" s="180" t="s">
        <v>166</v>
      </c>
      <c r="L117" s="39"/>
      <c r="M117" s="185" t="s">
        <v>19</v>
      </c>
      <c r="N117" s="186" t="s">
        <v>48</v>
      </c>
      <c r="O117" s="64"/>
      <c r="P117" s="187">
        <f>O117*H117</f>
        <v>0</v>
      </c>
      <c r="Q117" s="187">
        <v>0.00038</v>
      </c>
      <c r="R117" s="187">
        <f>Q117*H117</f>
        <v>0.06384000000000001</v>
      </c>
      <c r="S117" s="187">
        <v>0</v>
      </c>
      <c r="T117" s="188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167</v>
      </c>
      <c r="AT117" s="189" t="s">
        <v>162</v>
      </c>
      <c r="AU117" s="189" t="s">
        <v>86</v>
      </c>
      <c r="AY117" s="17" t="s">
        <v>160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7" t="s">
        <v>84</v>
      </c>
      <c r="BK117" s="190">
        <f>ROUND(I117*H117,2)</f>
        <v>0</v>
      </c>
      <c r="BL117" s="17" t="s">
        <v>167</v>
      </c>
      <c r="BM117" s="189" t="s">
        <v>1042</v>
      </c>
    </row>
    <row r="118" spans="1:47" s="2" customFormat="1" ht="11.25">
      <c r="A118" s="34"/>
      <c r="B118" s="35"/>
      <c r="C118" s="36"/>
      <c r="D118" s="191" t="s">
        <v>169</v>
      </c>
      <c r="E118" s="36"/>
      <c r="F118" s="192" t="s">
        <v>1043</v>
      </c>
      <c r="G118" s="36"/>
      <c r="H118" s="36"/>
      <c r="I118" s="193"/>
      <c r="J118" s="36"/>
      <c r="K118" s="36"/>
      <c r="L118" s="39"/>
      <c r="M118" s="194"/>
      <c r="N118" s="195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169</v>
      </c>
      <c r="AU118" s="17" t="s">
        <v>86</v>
      </c>
    </row>
    <row r="119" spans="2:51" s="14" customFormat="1" ht="11.25">
      <c r="B119" s="207"/>
      <c r="C119" s="208"/>
      <c r="D119" s="198" t="s">
        <v>171</v>
      </c>
      <c r="E119" s="209" t="s">
        <v>19</v>
      </c>
      <c r="F119" s="210" t="s">
        <v>1044</v>
      </c>
      <c r="G119" s="208"/>
      <c r="H119" s="211">
        <v>35.5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171</v>
      </c>
      <c r="AU119" s="217" t="s">
        <v>86</v>
      </c>
      <c r="AV119" s="14" t="s">
        <v>86</v>
      </c>
      <c r="AW119" s="14" t="s">
        <v>37</v>
      </c>
      <c r="AX119" s="14" t="s">
        <v>77</v>
      </c>
      <c r="AY119" s="217" t="s">
        <v>160</v>
      </c>
    </row>
    <row r="120" spans="2:51" s="14" customFormat="1" ht="11.25">
      <c r="B120" s="207"/>
      <c r="C120" s="208"/>
      <c r="D120" s="198" t="s">
        <v>171</v>
      </c>
      <c r="E120" s="209" t="s">
        <v>19</v>
      </c>
      <c r="F120" s="210" t="s">
        <v>1045</v>
      </c>
      <c r="G120" s="208"/>
      <c r="H120" s="211">
        <v>132.5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171</v>
      </c>
      <c r="AU120" s="217" t="s">
        <v>86</v>
      </c>
      <c r="AV120" s="14" t="s">
        <v>86</v>
      </c>
      <c r="AW120" s="14" t="s">
        <v>37</v>
      </c>
      <c r="AX120" s="14" t="s">
        <v>77</v>
      </c>
      <c r="AY120" s="217" t="s">
        <v>160</v>
      </c>
    </row>
    <row r="121" spans="1:65" s="2" customFormat="1" ht="37.9" customHeight="1">
      <c r="A121" s="34"/>
      <c r="B121" s="35"/>
      <c r="C121" s="178" t="s">
        <v>198</v>
      </c>
      <c r="D121" s="178" t="s">
        <v>162</v>
      </c>
      <c r="E121" s="179" t="s">
        <v>1046</v>
      </c>
      <c r="F121" s="180" t="s">
        <v>1047</v>
      </c>
      <c r="G121" s="181" t="s">
        <v>202</v>
      </c>
      <c r="H121" s="182">
        <v>7365.86</v>
      </c>
      <c r="I121" s="183"/>
      <c r="J121" s="184">
        <f>ROUND(I121*H121,2)</f>
        <v>0</v>
      </c>
      <c r="K121" s="180" t="s">
        <v>166</v>
      </c>
      <c r="L121" s="39"/>
      <c r="M121" s="185" t="s">
        <v>19</v>
      </c>
      <c r="N121" s="186" t="s">
        <v>48</v>
      </c>
      <c r="O121" s="64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167</v>
      </c>
      <c r="AT121" s="189" t="s">
        <v>162</v>
      </c>
      <c r="AU121" s="189" t="s">
        <v>86</v>
      </c>
      <c r="AY121" s="17" t="s">
        <v>160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7" t="s">
        <v>84</v>
      </c>
      <c r="BK121" s="190">
        <f>ROUND(I121*H121,2)</f>
        <v>0</v>
      </c>
      <c r="BL121" s="17" t="s">
        <v>167</v>
      </c>
      <c r="BM121" s="189" t="s">
        <v>1048</v>
      </c>
    </row>
    <row r="122" spans="1:47" s="2" customFormat="1" ht="11.25">
      <c r="A122" s="34"/>
      <c r="B122" s="35"/>
      <c r="C122" s="36"/>
      <c r="D122" s="191" t="s">
        <v>169</v>
      </c>
      <c r="E122" s="36"/>
      <c r="F122" s="192" t="s">
        <v>1049</v>
      </c>
      <c r="G122" s="36"/>
      <c r="H122" s="36"/>
      <c r="I122" s="193"/>
      <c r="J122" s="36"/>
      <c r="K122" s="36"/>
      <c r="L122" s="39"/>
      <c r="M122" s="194"/>
      <c r="N122" s="195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169</v>
      </c>
      <c r="AU122" s="17" t="s">
        <v>86</v>
      </c>
    </row>
    <row r="123" spans="2:51" s="14" customFormat="1" ht="11.25">
      <c r="B123" s="207"/>
      <c r="C123" s="208"/>
      <c r="D123" s="198" t="s">
        <v>171</v>
      </c>
      <c r="E123" s="209" t="s">
        <v>19</v>
      </c>
      <c r="F123" s="210" t="s">
        <v>1050</v>
      </c>
      <c r="G123" s="208"/>
      <c r="H123" s="211">
        <v>7365.86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171</v>
      </c>
      <c r="AU123" s="217" t="s">
        <v>86</v>
      </c>
      <c r="AV123" s="14" t="s">
        <v>86</v>
      </c>
      <c r="AW123" s="14" t="s">
        <v>37</v>
      </c>
      <c r="AX123" s="14" t="s">
        <v>77</v>
      </c>
      <c r="AY123" s="217" t="s">
        <v>160</v>
      </c>
    </row>
    <row r="124" spans="1:65" s="2" customFormat="1" ht="33" customHeight="1">
      <c r="A124" s="34"/>
      <c r="B124" s="35"/>
      <c r="C124" s="178" t="s">
        <v>119</v>
      </c>
      <c r="D124" s="178" t="s">
        <v>162</v>
      </c>
      <c r="E124" s="179" t="s">
        <v>1051</v>
      </c>
      <c r="F124" s="180" t="s">
        <v>1052</v>
      </c>
      <c r="G124" s="181" t="s">
        <v>165</v>
      </c>
      <c r="H124" s="182">
        <v>3742.93</v>
      </c>
      <c r="I124" s="183"/>
      <c r="J124" s="184">
        <f>ROUND(I124*H124,2)</f>
        <v>0</v>
      </c>
      <c r="K124" s="180" t="s">
        <v>166</v>
      </c>
      <c r="L124" s="39"/>
      <c r="M124" s="185" t="s">
        <v>19</v>
      </c>
      <c r="N124" s="186" t="s">
        <v>48</v>
      </c>
      <c r="O124" s="64"/>
      <c r="P124" s="187">
        <f>O124*H124</f>
        <v>0</v>
      </c>
      <c r="Q124" s="187">
        <v>0</v>
      </c>
      <c r="R124" s="187">
        <f>Q124*H124</f>
        <v>0</v>
      </c>
      <c r="S124" s="187">
        <v>0.01</v>
      </c>
      <c r="T124" s="188">
        <f>S124*H124</f>
        <v>37.4293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167</v>
      </c>
      <c r="AT124" s="189" t="s">
        <v>162</v>
      </c>
      <c r="AU124" s="189" t="s">
        <v>86</v>
      </c>
      <c r="AY124" s="17" t="s">
        <v>160</v>
      </c>
      <c r="BE124" s="190">
        <f>IF(N124="základní",J124,0)</f>
        <v>0</v>
      </c>
      <c r="BF124" s="190">
        <f>IF(N124="snížená",J124,0)</f>
        <v>0</v>
      </c>
      <c r="BG124" s="190">
        <f>IF(N124="zákl. přenesená",J124,0)</f>
        <v>0</v>
      </c>
      <c r="BH124" s="190">
        <f>IF(N124="sníž. přenesená",J124,0)</f>
        <v>0</v>
      </c>
      <c r="BI124" s="190">
        <f>IF(N124="nulová",J124,0)</f>
        <v>0</v>
      </c>
      <c r="BJ124" s="17" t="s">
        <v>84</v>
      </c>
      <c r="BK124" s="190">
        <f>ROUND(I124*H124,2)</f>
        <v>0</v>
      </c>
      <c r="BL124" s="17" t="s">
        <v>167</v>
      </c>
      <c r="BM124" s="189" t="s">
        <v>1053</v>
      </c>
    </row>
    <row r="125" spans="1:47" s="2" customFormat="1" ht="11.25">
      <c r="A125" s="34"/>
      <c r="B125" s="35"/>
      <c r="C125" s="36"/>
      <c r="D125" s="191" t="s">
        <v>169</v>
      </c>
      <c r="E125" s="36"/>
      <c r="F125" s="192" t="s">
        <v>1054</v>
      </c>
      <c r="G125" s="36"/>
      <c r="H125" s="36"/>
      <c r="I125" s="193"/>
      <c r="J125" s="36"/>
      <c r="K125" s="36"/>
      <c r="L125" s="39"/>
      <c r="M125" s="194"/>
      <c r="N125" s="195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169</v>
      </c>
      <c r="AU125" s="17" t="s">
        <v>86</v>
      </c>
    </row>
    <row r="126" spans="2:51" s="14" customFormat="1" ht="11.25">
      <c r="B126" s="207"/>
      <c r="C126" s="208"/>
      <c r="D126" s="198" t="s">
        <v>171</v>
      </c>
      <c r="E126" s="209" t="s">
        <v>19</v>
      </c>
      <c r="F126" s="210" t="s">
        <v>1055</v>
      </c>
      <c r="G126" s="208"/>
      <c r="H126" s="211">
        <v>60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171</v>
      </c>
      <c r="AU126" s="217" t="s">
        <v>86</v>
      </c>
      <c r="AV126" s="14" t="s">
        <v>86</v>
      </c>
      <c r="AW126" s="14" t="s">
        <v>37</v>
      </c>
      <c r="AX126" s="14" t="s">
        <v>77</v>
      </c>
      <c r="AY126" s="217" t="s">
        <v>160</v>
      </c>
    </row>
    <row r="127" spans="2:51" s="14" customFormat="1" ht="11.25">
      <c r="B127" s="207"/>
      <c r="C127" s="208"/>
      <c r="D127" s="198" t="s">
        <v>171</v>
      </c>
      <c r="E127" s="209" t="s">
        <v>19</v>
      </c>
      <c r="F127" s="210" t="s">
        <v>1056</v>
      </c>
      <c r="G127" s="208"/>
      <c r="H127" s="211">
        <v>3682.93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171</v>
      </c>
      <c r="AU127" s="217" t="s">
        <v>86</v>
      </c>
      <c r="AV127" s="14" t="s">
        <v>86</v>
      </c>
      <c r="AW127" s="14" t="s">
        <v>37</v>
      </c>
      <c r="AX127" s="14" t="s">
        <v>77</v>
      </c>
      <c r="AY127" s="217" t="s">
        <v>160</v>
      </c>
    </row>
    <row r="128" spans="2:63" s="12" customFormat="1" ht="22.9" customHeight="1">
      <c r="B128" s="162"/>
      <c r="C128" s="163"/>
      <c r="D128" s="164" t="s">
        <v>76</v>
      </c>
      <c r="E128" s="176" t="s">
        <v>215</v>
      </c>
      <c r="F128" s="176" t="s">
        <v>216</v>
      </c>
      <c r="G128" s="163"/>
      <c r="H128" s="163"/>
      <c r="I128" s="166"/>
      <c r="J128" s="177">
        <f>BK128</f>
        <v>0</v>
      </c>
      <c r="K128" s="163"/>
      <c r="L128" s="168"/>
      <c r="M128" s="169"/>
      <c r="N128" s="170"/>
      <c r="O128" s="170"/>
      <c r="P128" s="171">
        <f>SUM(P129:P135)</f>
        <v>0</v>
      </c>
      <c r="Q128" s="170"/>
      <c r="R128" s="171">
        <f>SUM(R129:R135)</f>
        <v>0</v>
      </c>
      <c r="S128" s="170"/>
      <c r="T128" s="172">
        <f>SUM(T129:T135)</f>
        <v>0</v>
      </c>
      <c r="AR128" s="173" t="s">
        <v>84</v>
      </c>
      <c r="AT128" s="174" t="s">
        <v>76</v>
      </c>
      <c r="AU128" s="174" t="s">
        <v>84</v>
      </c>
      <c r="AY128" s="173" t="s">
        <v>160</v>
      </c>
      <c r="BK128" s="175">
        <f>SUM(BK129:BK135)</f>
        <v>0</v>
      </c>
    </row>
    <row r="129" spans="1:65" s="2" customFormat="1" ht="33" customHeight="1">
      <c r="A129" s="34"/>
      <c r="B129" s="35"/>
      <c r="C129" s="178" t="s">
        <v>317</v>
      </c>
      <c r="D129" s="178" t="s">
        <v>162</v>
      </c>
      <c r="E129" s="179" t="s">
        <v>218</v>
      </c>
      <c r="F129" s="180" t="s">
        <v>219</v>
      </c>
      <c r="G129" s="181" t="s">
        <v>220</v>
      </c>
      <c r="H129" s="182">
        <v>37.429</v>
      </c>
      <c r="I129" s="183"/>
      <c r="J129" s="184">
        <f>ROUND(I129*H129,2)</f>
        <v>0</v>
      </c>
      <c r="K129" s="180" t="s">
        <v>166</v>
      </c>
      <c r="L129" s="39"/>
      <c r="M129" s="185" t="s">
        <v>19</v>
      </c>
      <c r="N129" s="186" t="s">
        <v>48</v>
      </c>
      <c r="O129" s="64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167</v>
      </c>
      <c r="AT129" s="189" t="s">
        <v>162</v>
      </c>
      <c r="AU129" s="189" t="s">
        <v>86</v>
      </c>
      <c r="AY129" s="17" t="s">
        <v>160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7" t="s">
        <v>84</v>
      </c>
      <c r="BK129" s="190">
        <f>ROUND(I129*H129,2)</f>
        <v>0</v>
      </c>
      <c r="BL129" s="17" t="s">
        <v>167</v>
      </c>
      <c r="BM129" s="189" t="s">
        <v>1057</v>
      </c>
    </row>
    <row r="130" spans="1:47" s="2" customFormat="1" ht="11.25">
      <c r="A130" s="34"/>
      <c r="B130" s="35"/>
      <c r="C130" s="36"/>
      <c r="D130" s="191" t="s">
        <v>169</v>
      </c>
      <c r="E130" s="36"/>
      <c r="F130" s="192" t="s">
        <v>222</v>
      </c>
      <c r="G130" s="36"/>
      <c r="H130" s="36"/>
      <c r="I130" s="193"/>
      <c r="J130" s="36"/>
      <c r="K130" s="36"/>
      <c r="L130" s="39"/>
      <c r="M130" s="194"/>
      <c r="N130" s="195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169</v>
      </c>
      <c r="AU130" s="17" t="s">
        <v>86</v>
      </c>
    </row>
    <row r="131" spans="1:65" s="2" customFormat="1" ht="44.25" customHeight="1">
      <c r="A131" s="34"/>
      <c r="B131" s="35"/>
      <c r="C131" s="178" t="s">
        <v>324</v>
      </c>
      <c r="D131" s="178" t="s">
        <v>162</v>
      </c>
      <c r="E131" s="179" t="s">
        <v>231</v>
      </c>
      <c r="F131" s="180" t="s">
        <v>232</v>
      </c>
      <c r="G131" s="181" t="s">
        <v>220</v>
      </c>
      <c r="H131" s="182">
        <v>374.29</v>
      </c>
      <c r="I131" s="183"/>
      <c r="J131" s="184">
        <f>ROUND(I131*H131,2)</f>
        <v>0</v>
      </c>
      <c r="K131" s="180" t="s">
        <v>166</v>
      </c>
      <c r="L131" s="39"/>
      <c r="M131" s="185" t="s">
        <v>19</v>
      </c>
      <c r="N131" s="186" t="s">
        <v>48</v>
      </c>
      <c r="O131" s="64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167</v>
      </c>
      <c r="AT131" s="189" t="s">
        <v>162</v>
      </c>
      <c r="AU131" s="189" t="s">
        <v>86</v>
      </c>
      <c r="AY131" s="17" t="s">
        <v>160</v>
      </c>
      <c r="BE131" s="190">
        <f>IF(N131="základní",J131,0)</f>
        <v>0</v>
      </c>
      <c r="BF131" s="190">
        <f>IF(N131="snížená",J131,0)</f>
        <v>0</v>
      </c>
      <c r="BG131" s="190">
        <f>IF(N131="zákl. přenesená",J131,0)</f>
        <v>0</v>
      </c>
      <c r="BH131" s="190">
        <f>IF(N131="sníž. přenesená",J131,0)</f>
        <v>0</v>
      </c>
      <c r="BI131" s="190">
        <f>IF(N131="nulová",J131,0)</f>
        <v>0</v>
      </c>
      <c r="BJ131" s="17" t="s">
        <v>84</v>
      </c>
      <c r="BK131" s="190">
        <f>ROUND(I131*H131,2)</f>
        <v>0</v>
      </c>
      <c r="BL131" s="17" t="s">
        <v>167</v>
      </c>
      <c r="BM131" s="189" t="s">
        <v>1058</v>
      </c>
    </row>
    <row r="132" spans="1:47" s="2" customFormat="1" ht="11.25">
      <c r="A132" s="34"/>
      <c r="B132" s="35"/>
      <c r="C132" s="36"/>
      <c r="D132" s="191" t="s">
        <v>169</v>
      </c>
      <c r="E132" s="36"/>
      <c r="F132" s="192" t="s">
        <v>234</v>
      </c>
      <c r="G132" s="36"/>
      <c r="H132" s="36"/>
      <c r="I132" s="193"/>
      <c r="J132" s="36"/>
      <c r="K132" s="36"/>
      <c r="L132" s="39"/>
      <c r="M132" s="194"/>
      <c r="N132" s="195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169</v>
      </c>
      <c r="AU132" s="17" t="s">
        <v>86</v>
      </c>
    </row>
    <row r="133" spans="2:51" s="14" customFormat="1" ht="11.25">
      <c r="B133" s="207"/>
      <c r="C133" s="208"/>
      <c r="D133" s="198" t="s">
        <v>171</v>
      </c>
      <c r="E133" s="208"/>
      <c r="F133" s="210" t="s">
        <v>1059</v>
      </c>
      <c r="G133" s="208"/>
      <c r="H133" s="211">
        <v>374.29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171</v>
      </c>
      <c r="AU133" s="217" t="s">
        <v>86</v>
      </c>
      <c r="AV133" s="14" t="s">
        <v>86</v>
      </c>
      <c r="AW133" s="14" t="s">
        <v>4</v>
      </c>
      <c r="AX133" s="14" t="s">
        <v>84</v>
      </c>
      <c r="AY133" s="217" t="s">
        <v>160</v>
      </c>
    </row>
    <row r="134" spans="1:65" s="2" customFormat="1" ht="44.25" customHeight="1">
      <c r="A134" s="34"/>
      <c r="B134" s="35"/>
      <c r="C134" s="178" t="s">
        <v>331</v>
      </c>
      <c r="D134" s="178" t="s">
        <v>162</v>
      </c>
      <c r="E134" s="179" t="s">
        <v>240</v>
      </c>
      <c r="F134" s="180" t="s">
        <v>241</v>
      </c>
      <c r="G134" s="181" t="s">
        <v>220</v>
      </c>
      <c r="H134" s="182">
        <v>37.429</v>
      </c>
      <c r="I134" s="183"/>
      <c r="J134" s="184">
        <f>ROUND(I134*H134,2)</f>
        <v>0</v>
      </c>
      <c r="K134" s="180" t="s">
        <v>166</v>
      </c>
      <c r="L134" s="39"/>
      <c r="M134" s="185" t="s">
        <v>19</v>
      </c>
      <c r="N134" s="186" t="s">
        <v>48</v>
      </c>
      <c r="O134" s="64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167</v>
      </c>
      <c r="AT134" s="189" t="s">
        <v>162</v>
      </c>
      <c r="AU134" s="189" t="s">
        <v>86</v>
      </c>
      <c r="AY134" s="17" t="s">
        <v>160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17" t="s">
        <v>84</v>
      </c>
      <c r="BK134" s="190">
        <f>ROUND(I134*H134,2)</f>
        <v>0</v>
      </c>
      <c r="BL134" s="17" t="s">
        <v>167</v>
      </c>
      <c r="BM134" s="189" t="s">
        <v>1060</v>
      </c>
    </row>
    <row r="135" spans="1:47" s="2" customFormat="1" ht="11.25">
      <c r="A135" s="34"/>
      <c r="B135" s="35"/>
      <c r="C135" s="36"/>
      <c r="D135" s="191" t="s">
        <v>169</v>
      </c>
      <c r="E135" s="36"/>
      <c r="F135" s="192" t="s">
        <v>243</v>
      </c>
      <c r="G135" s="36"/>
      <c r="H135" s="36"/>
      <c r="I135" s="193"/>
      <c r="J135" s="36"/>
      <c r="K135" s="36"/>
      <c r="L135" s="39"/>
      <c r="M135" s="194"/>
      <c r="N135" s="195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169</v>
      </c>
      <c r="AU135" s="17" t="s">
        <v>86</v>
      </c>
    </row>
    <row r="136" spans="2:63" s="12" customFormat="1" ht="22.9" customHeight="1">
      <c r="B136" s="162"/>
      <c r="C136" s="163"/>
      <c r="D136" s="164" t="s">
        <v>76</v>
      </c>
      <c r="E136" s="176" t="s">
        <v>244</v>
      </c>
      <c r="F136" s="176" t="s">
        <v>245</v>
      </c>
      <c r="G136" s="163"/>
      <c r="H136" s="163"/>
      <c r="I136" s="166"/>
      <c r="J136" s="177">
        <f>BK136</f>
        <v>0</v>
      </c>
      <c r="K136" s="163"/>
      <c r="L136" s="168"/>
      <c r="M136" s="169"/>
      <c r="N136" s="170"/>
      <c r="O136" s="170"/>
      <c r="P136" s="171">
        <f>SUM(P137:P138)</f>
        <v>0</v>
      </c>
      <c r="Q136" s="170"/>
      <c r="R136" s="171">
        <f>SUM(R137:R138)</f>
        <v>0</v>
      </c>
      <c r="S136" s="170"/>
      <c r="T136" s="172">
        <f>SUM(T137:T138)</f>
        <v>0</v>
      </c>
      <c r="AR136" s="173" t="s">
        <v>84</v>
      </c>
      <c r="AT136" s="174" t="s">
        <v>76</v>
      </c>
      <c r="AU136" s="174" t="s">
        <v>84</v>
      </c>
      <c r="AY136" s="173" t="s">
        <v>160</v>
      </c>
      <c r="BK136" s="175">
        <f>SUM(BK137:BK138)</f>
        <v>0</v>
      </c>
    </row>
    <row r="137" spans="1:65" s="2" customFormat="1" ht="44.25" customHeight="1">
      <c r="A137" s="34"/>
      <c r="B137" s="35"/>
      <c r="C137" s="178" t="s">
        <v>336</v>
      </c>
      <c r="D137" s="178" t="s">
        <v>162</v>
      </c>
      <c r="E137" s="179" t="s">
        <v>247</v>
      </c>
      <c r="F137" s="180" t="s">
        <v>248</v>
      </c>
      <c r="G137" s="181" t="s">
        <v>220</v>
      </c>
      <c r="H137" s="182">
        <v>2.846</v>
      </c>
      <c r="I137" s="183"/>
      <c r="J137" s="184">
        <f>ROUND(I137*H137,2)</f>
        <v>0</v>
      </c>
      <c r="K137" s="180" t="s">
        <v>166</v>
      </c>
      <c r="L137" s="39"/>
      <c r="M137" s="185" t="s">
        <v>19</v>
      </c>
      <c r="N137" s="186" t="s">
        <v>48</v>
      </c>
      <c r="O137" s="64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167</v>
      </c>
      <c r="AT137" s="189" t="s">
        <v>162</v>
      </c>
      <c r="AU137" s="189" t="s">
        <v>86</v>
      </c>
      <c r="AY137" s="17" t="s">
        <v>160</v>
      </c>
      <c r="BE137" s="190">
        <f>IF(N137="základní",J137,0)</f>
        <v>0</v>
      </c>
      <c r="BF137" s="190">
        <f>IF(N137="snížená",J137,0)</f>
        <v>0</v>
      </c>
      <c r="BG137" s="190">
        <f>IF(N137="zákl. přenesená",J137,0)</f>
        <v>0</v>
      </c>
      <c r="BH137" s="190">
        <f>IF(N137="sníž. přenesená",J137,0)</f>
        <v>0</v>
      </c>
      <c r="BI137" s="190">
        <f>IF(N137="nulová",J137,0)</f>
        <v>0</v>
      </c>
      <c r="BJ137" s="17" t="s">
        <v>84</v>
      </c>
      <c r="BK137" s="190">
        <f>ROUND(I137*H137,2)</f>
        <v>0</v>
      </c>
      <c r="BL137" s="17" t="s">
        <v>167</v>
      </c>
      <c r="BM137" s="189" t="s">
        <v>1061</v>
      </c>
    </row>
    <row r="138" spans="1:47" s="2" customFormat="1" ht="11.25">
      <c r="A138" s="34"/>
      <c r="B138" s="35"/>
      <c r="C138" s="36"/>
      <c r="D138" s="191" t="s">
        <v>169</v>
      </c>
      <c r="E138" s="36"/>
      <c r="F138" s="192" t="s">
        <v>250</v>
      </c>
      <c r="G138" s="36"/>
      <c r="H138" s="36"/>
      <c r="I138" s="193"/>
      <c r="J138" s="36"/>
      <c r="K138" s="36"/>
      <c r="L138" s="39"/>
      <c r="M138" s="218"/>
      <c r="N138" s="219"/>
      <c r="O138" s="220"/>
      <c r="P138" s="220"/>
      <c r="Q138" s="220"/>
      <c r="R138" s="220"/>
      <c r="S138" s="220"/>
      <c r="T138" s="221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169</v>
      </c>
      <c r="AU138" s="17" t="s">
        <v>86</v>
      </c>
    </row>
    <row r="139" spans="1:31" s="2" customFormat="1" ht="6.95" customHeight="1">
      <c r="A139" s="34"/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39"/>
      <c r="M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</sheetData>
  <sheetProtection algorithmName="SHA-512" hashValue="kNj6frGe404ENny8sbA4j8Er7F77jelbHKbA4xH+7b3dOqi7z6ITBvU7fUbwAoVOx8u7hlRdH1IEThpYAy1w9A==" saltValue="oVIO7r8YjBjnu+NNiTxDkhVMuVELbcS2ItkfYk0bxQIiaAsfVFzaKbEO5S41UZqkIifCJqybcms45n/D28RnMw==" spinCount="100000" sheet="1" objects="1" scenarios="1" formatColumns="0" formatRows="0" autoFilter="0"/>
  <autoFilter ref="C89:K138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display="https://podminky.urs.cz/item/CS_URS_2021_02/915331112"/>
    <hyperlink ref="F98" r:id="rId2" display="https://podminky.urs.cz/item/CS_URS_2021_02/915351111"/>
    <hyperlink ref="F103" r:id="rId3" display="https://podminky.urs.cz/item/CS_URS_2021_02/912211111"/>
    <hyperlink ref="F108" r:id="rId4" display="https://podminky.urs.cz/item/CS_URS_2021_02/40445158"/>
    <hyperlink ref="F110" r:id="rId5" display="https://podminky.urs.cz/item/CS_URS_2021_02/912211121"/>
    <hyperlink ref="F112" r:id="rId6" display="https://podminky.urs.cz/item/CS_URS_2021_02/40445153"/>
    <hyperlink ref="F114" r:id="rId7" display="https://podminky.urs.cz/item/CS_URS_2021_02/915211112"/>
    <hyperlink ref="F118" r:id="rId8" display="https://podminky.urs.cz/item/CS_URS_2021_02/915221122"/>
    <hyperlink ref="F122" r:id="rId9" display="https://podminky.urs.cz/item/CS_URS_2021_02/915611111"/>
    <hyperlink ref="F125" r:id="rId10" display="https://podminky.urs.cz/item/CS_URS_2021_02/938908411"/>
    <hyperlink ref="F130" r:id="rId11" display="https://podminky.urs.cz/item/CS_URS_2021_02/997013501"/>
    <hyperlink ref="F132" r:id="rId12" display="https://podminky.urs.cz/item/CS_URS_2021_02/997013509"/>
    <hyperlink ref="F135" r:id="rId13" display="https://podminky.urs.cz/item/CS_URS_2021_02/997013875"/>
    <hyperlink ref="F138" r:id="rId14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125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131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64" t="str">
        <f>'Rekapitulace stavby'!K6</f>
        <v>II/183 Vodokrty X II/230</v>
      </c>
      <c r="F7" s="365"/>
      <c r="G7" s="365"/>
      <c r="H7" s="365"/>
      <c r="L7" s="20"/>
    </row>
    <row r="8" spans="2:12" s="1" customFormat="1" ht="12" customHeight="1">
      <c r="B8" s="20"/>
      <c r="D8" s="112" t="s">
        <v>132</v>
      </c>
      <c r="L8" s="20"/>
    </row>
    <row r="9" spans="1:31" s="2" customFormat="1" ht="16.5" customHeight="1">
      <c r="A9" s="34"/>
      <c r="B9" s="39"/>
      <c r="C9" s="34"/>
      <c r="D9" s="34"/>
      <c r="E9" s="364" t="s">
        <v>1062</v>
      </c>
      <c r="F9" s="366"/>
      <c r="G9" s="366"/>
      <c r="H9" s="366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134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67" t="s">
        <v>1063</v>
      </c>
      <c r="F11" s="366"/>
      <c r="G11" s="366"/>
      <c r="H11" s="366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19. 5. 2022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68" t="str">
        <f>'Rekapitulace stavby'!E14</f>
        <v>Vyplň údaj</v>
      </c>
      <c r="F20" s="369"/>
      <c r="G20" s="369"/>
      <c r="H20" s="369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0" t="s">
        <v>19</v>
      </c>
      <c r="F29" s="370"/>
      <c r="G29" s="370"/>
      <c r="H29" s="370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ROUND(J88,2)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2" t="s">
        <v>47</v>
      </c>
      <c r="E35" s="112" t="s">
        <v>48</v>
      </c>
      <c r="F35" s="123">
        <f>ROUND((SUM(BE88:BE145)),2)</f>
        <v>0</v>
      </c>
      <c r="G35" s="34"/>
      <c r="H35" s="34"/>
      <c r="I35" s="124">
        <v>0.21</v>
      </c>
      <c r="J35" s="123">
        <f>ROUND(((SUM(BE88:BE145))*I35),2)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49</v>
      </c>
      <c r="F36" s="123">
        <f>ROUND((SUM(BF88:BF145)),2)</f>
        <v>0</v>
      </c>
      <c r="G36" s="34"/>
      <c r="H36" s="34"/>
      <c r="I36" s="124">
        <v>0.15</v>
      </c>
      <c r="J36" s="123">
        <f>ROUND(((SUM(BF88:BF145))*I36),2)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50</v>
      </c>
      <c r="F37" s="123">
        <f>ROUND((SUM(BG88:BG145)),2)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51</v>
      </c>
      <c r="F38" s="123">
        <f>ROUND((SUM(BH88:BH145)),2)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52</v>
      </c>
      <c r="F39" s="123">
        <f>ROUND((SUM(BI88:BI145)),2)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136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1" t="str">
        <f>E7</f>
        <v>II/183 Vodokrty X II/230</v>
      </c>
      <c r="F50" s="372"/>
      <c r="G50" s="372"/>
      <c r="H50" s="372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132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1" t="s">
        <v>1062</v>
      </c>
      <c r="F52" s="373"/>
      <c r="G52" s="373"/>
      <c r="H52" s="373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25" t="str">
        <f>E11</f>
        <v>01 - Přechodné dopravní značení</v>
      </c>
      <c r="F54" s="373"/>
      <c r="G54" s="373"/>
      <c r="H54" s="373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 xml:space="preserve"> </v>
      </c>
      <c r="G56" s="36"/>
      <c r="H56" s="36"/>
      <c r="I56" s="29" t="s">
        <v>23</v>
      </c>
      <c r="J56" s="59" t="str">
        <f>IF(J14="","",J14)</f>
        <v>19. 5. 2022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6"/>
      <c r="E58" s="36"/>
      <c r="F58" s="27" t="str">
        <f>E17</f>
        <v>SÚS PK, p.o.</v>
      </c>
      <c r="G58" s="36"/>
      <c r="H58" s="36"/>
      <c r="I58" s="29" t="s">
        <v>33</v>
      </c>
      <c r="J58" s="32" t="str">
        <f>E23</f>
        <v>IK Plzeň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Václav Nový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137</v>
      </c>
      <c r="D61" s="137"/>
      <c r="E61" s="137"/>
      <c r="F61" s="137"/>
      <c r="G61" s="137"/>
      <c r="H61" s="137"/>
      <c r="I61" s="137"/>
      <c r="J61" s="138" t="s">
        <v>138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J88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139</v>
      </c>
    </row>
    <row r="64" spans="2:12" s="9" customFormat="1" ht="24.95" customHeight="1">
      <c r="B64" s="140"/>
      <c r="C64" s="141"/>
      <c r="D64" s="142" t="s">
        <v>140</v>
      </c>
      <c r="E64" s="143"/>
      <c r="F64" s="143"/>
      <c r="G64" s="143"/>
      <c r="H64" s="143"/>
      <c r="I64" s="143"/>
      <c r="J64" s="144">
        <f>J89</f>
        <v>0</v>
      </c>
      <c r="K64" s="141"/>
      <c r="L64" s="145"/>
    </row>
    <row r="65" spans="2:12" s="10" customFormat="1" ht="19.9" customHeight="1">
      <c r="B65" s="146"/>
      <c r="C65" s="97"/>
      <c r="D65" s="147" t="s">
        <v>142</v>
      </c>
      <c r="E65" s="148"/>
      <c r="F65" s="148"/>
      <c r="G65" s="148"/>
      <c r="H65" s="148"/>
      <c r="I65" s="148"/>
      <c r="J65" s="149">
        <f>J90</f>
        <v>0</v>
      </c>
      <c r="K65" s="97"/>
      <c r="L65" s="150"/>
    </row>
    <row r="66" spans="2:12" s="10" customFormat="1" ht="19.9" customHeight="1">
      <c r="B66" s="146"/>
      <c r="C66" s="97"/>
      <c r="D66" s="147" t="s">
        <v>465</v>
      </c>
      <c r="E66" s="148"/>
      <c r="F66" s="148"/>
      <c r="G66" s="148"/>
      <c r="H66" s="148"/>
      <c r="I66" s="148"/>
      <c r="J66" s="149">
        <f>J99</f>
        <v>0</v>
      </c>
      <c r="K66" s="97"/>
      <c r="L66" s="150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1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13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5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3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3" t="s">
        <v>145</v>
      </c>
      <c r="D73" s="36"/>
      <c r="E73" s="36"/>
      <c r="F73" s="36"/>
      <c r="G73" s="36"/>
      <c r="H73" s="36"/>
      <c r="I73" s="36"/>
      <c r="J73" s="36"/>
      <c r="K73" s="36"/>
      <c r="L73" s="11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71" t="str">
        <f>E7</f>
        <v>II/183 Vodokrty X II/230</v>
      </c>
      <c r="F76" s="372"/>
      <c r="G76" s="372"/>
      <c r="H76" s="372"/>
      <c r="I76" s="36"/>
      <c r="J76" s="36"/>
      <c r="K76" s="36"/>
      <c r="L76" s="11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2:12" s="1" customFormat="1" ht="12" customHeight="1">
      <c r="B77" s="21"/>
      <c r="C77" s="29" t="s">
        <v>132</v>
      </c>
      <c r="D77" s="22"/>
      <c r="E77" s="22"/>
      <c r="F77" s="22"/>
      <c r="G77" s="22"/>
      <c r="H77" s="22"/>
      <c r="I77" s="22"/>
      <c r="J77" s="22"/>
      <c r="K77" s="22"/>
      <c r="L77" s="20"/>
    </row>
    <row r="78" spans="1:31" s="2" customFormat="1" ht="16.5" customHeight="1">
      <c r="A78" s="34"/>
      <c r="B78" s="35"/>
      <c r="C78" s="36"/>
      <c r="D78" s="36"/>
      <c r="E78" s="371" t="s">
        <v>1062</v>
      </c>
      <c r="F78" s="373"/>
      <c r="G78" s="373"/>
      <c r="H78" s="373"/>
      <c r="I78" s="36"/>
      <c r="J78" s="36"/>
      <c r="K78" s="36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134</v>
      </c>
      <c r="D79" s="36"/>
      <c r="E79" s="36"/>
      <c r="F79" s="36"/>
      <c r="G79" s="36"/>
      <c r="H79" s="36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325" t="str">
        <f>E11</f>
        <v>01 - Přechodné dopravní značení</v>
      </c>
      <c r="F80" s="373"/>
      <c r="G80" s="373"/>
      <c r="H80" s="373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21</v>
      </c>
      <c r="D82" s="36"/>
      <c r="E82" s="36"/>
      <c r="F82" s="27" t="str">
        <f>F14</f>
        <v xml:space="preserve"> </v>
      </c>
      <c r="G82" s="36"/>
      <c r="H82" s="36"/>
      <c r="I82" s="29" t="s">
        <v>23</v>
      </c>
      <c r="J82" s="59" t="str">
        <f>IF(J14="","",J14)</f>
        <v>19. 5. 2022</v>
      </c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25</v>
      </c>
      <c r="D84" s="36"/>
      <c r="E84" s="36"/>
      <c r="F84" s="27" t="str">
        <f>E17</f>
        <v>SÚS PK, p.o.</v>
      </c>
      <c r="G84" s="36"/>
      <c r="H84" s="36"/>
      <c r="I84" s="29" t="s">
        <v>33</v>
      </c>
      <c r="J84" s="32" t="str">
        <f>E23</f>
        <v>IK Plzeň s.r.o.</v>
      </c>
      <c r="K84" s="36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31</v>
      </c>
      <c r="D85" s="36"/>
      <c r="E85" s="36"/>
      <c r="F85" s="27" t="str">
        <f>IF(E20="","",E20)</f>
        <v>Vyplň údaj</v>
      </c>
      <c r="G85" s="36"/>
      <c r="H85" s="36"/>
      <c r="I85" s="29" t="s">
        <v>38</v>
      </c>
      <c r="J85" s="32" t="str">
        <f>E26</f>
        <v>Václav Nový</v>
      </c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51"/>
      <c r="B87" s="152"/>
      <c r="C87" s="153" t="s">
        <v>146</v>
      </c>
      <c r="D87" s="154" t="s">
        <v>62</v>
      </c>
      <c r="E87" s="154" t="s">
        <v>58</v>
      </c>
      <c r="F87" s="154" t="s">
        <v>59</v>
      </c>
      <c r="G87" s="154" t="s">
        <v>147</v>
      </c>
      <c r="H87" s="154" t="s">
        <v>148</v>
      </c>
      <c r="I87" s="154" t="s">
        <v>149</v>
      </c>
      <c r="J87" s="154" t="s">
        <v>138</v>
      </c>
      <c r="K87" s="155" t="s">
        <v>150</v>
      </c>
      <c r="L87" s="156"/>
      <c r="M87" s="68" t="s">
        <v>19</v>
      </c>
      <c r="N87" s="69" t="s">
        <v>47</v>
      </c>
      <c r="O87" s="69" t="s">
        <v>151</v>
      </c>
      <c r="P87" s="69" t="s">
        <v>152</v>
      </c>
      <c r="Q87" s="69" t="s">
        <v>153</v>
      </c>
      <c r="R87" s="69" t="s">
        <v>154</v>
      </c>
      <c r="S87" s="69" t="s">
        <v>155</v>
      </c>
      <c r="T87" s="70" t="s">
        <v>156</v>
      </c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</row>
    <row r="88" spans="1:63" s="2" customFormat="1" ht="22.9" customHeight="1">
      <c r="A88" s="34"/>
      <c r="B88" s="35"/>
      <c r="C88" s="75" t="s">
        <v>157</v>
      </c>
      <c r="D88" s="36"/>
      <c r="E88" s="36"/>
      <c r="F88" s="36"/>
      <c r="G88" s="36"/>
      <c r="H88" s="36"/>
      <c r="I88" s="36"/>
      <c r="J88" s="157">
        <f>BK88</f>
        <v>0</v>
      </c>
      <c r="K88" s="36"/>
      <c r="L88" s="39"/>
      <c r="M88" s="71"/>
      <c r="N88" s="158"/>
      <c r="O88" s="72"/>
      <c r="P88" s="159">
        <f>P89</f>
        <v>0</v>
      </c>
      <c r="Q88" s="72"/>
      <c r="R88" s="159">
        <f>R89</f>
        <v>0</v>
      </c>
      <c r="S88" s="72"/>
      <c r="T88" s="160">
        <f>T89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76</v>
      </c>
      <c r="AU88" s="17" t="s">
        <v>139</v>
      </c>
      <c r="BK88" s="161">
        <f>BK89</f>
        <v>0</v>
      </c>
    </row>
    <row r="89" spans="2:63" s="12" customFormat="1" ht="25.9" customHeight="1">
      <c r="B89" s="162"/>
      <c r="C89" s="163"/>
      <c r="D89" s="164" t="s">
        <v>76</v>
      </c>
      <c r="E89" s="165" t="s">
        <v>158</v>
      </c>
      <c r="F89" s="165" t="s">
        <v>159</v>
      </c>
      <c r="G89" s="163"/>
      <c r="H89" s="163"/>
      <c r="I89" s="166"/>
      <c r="J89" s="167">
        <f>BK89</f>
        <v>0</v>
      </c>
      <c r="K89" s="163"/>
      <c r="L89" s="168"/>
      <c r="M89" s="169"/>
      <c r="N89" s="170"/>
      <c r="O89" s="170"/>
      <c r="P89" s="171">
        <f>P90+P99</f>
        <v>0</v>
      </c>
      <c r="Q89" s="170"/>
      <c r="R89" s="171">
        <f>R90+R99</f>
        <v>0</v>
      </c>
      <c r="S89" s="170"/>
      <c r="T89" s="172">
        <f>T90+T99</f>
        <v>0</v>
      </c>
      <c r="AR89" s="173" t="s">
        <v>84</v>
      </c>
      <c r="AT89" s="174" t="s">
        <v>76</v>
      </c>
      <c r="AU89" s="174" t="s">
        <v>77</v>
      </c>
      <c r="AY89" s="173" t="s">
        <v>160</v>
      </c>
      <c r="BK89" s="175">
        <f>BK90+BK99</f>
        <v>0</v>
      </c>
    </row>
    <row r="90" spans="2:63" s="12" customFormat="1" ht="22.9" customHeight="1">
      <c r="B90" s="162"/>
      <c r="C90" s="163"/>
      <c r="D90" s="164" t="s">
        <v>76</v>
      </c>
      <c r="E90" s="176" t="s">
        <v>198</v>
      </c>
      <c r="F90" s="176" t="s">
        <v>199</v>
      </c>
      <c r="G90" s="163"/>
      <c r="H90" s="163"/>
      <c r="I90" s="166"/>
      <c r="J90" s="177">
        <f>BK90</f>
        <v>0</v>
      </c>
      <c r="K90" s="163"/>
      <c r="L90" s="168"/>
      <c r="M90" s="169"/>
      <c r="N90" s="170"/>
      <c r="O90" s="170"/>
      <c r="P90" s="171">
        <f>SUM(P91:P98)</f>
        <v>0</v>
      </c>
      <c r="Q90" s="170"/>
      <c r="R90" s="171">
        <f>SUM(R91:R98)</f>
        <v>0</v>
      </c>
      <c r="S90" s="170"/>
      <c r="T90" s="172">
        <f>SUM(T91:T98)</f>
        <v>0</v>
      </c>
      <c r="AR90" s="173" t="s">
        <v>84</v>
      </c>
      <c r="AT90" s="174" t="s">
        <v>76</v>
      </c>
      <c r="AU90" s="174" t="s">
        <v>84</v>
      </c>
      <c r="AY90" s="173" t="s">
        <v>160</v>
      </c>
      <c r="BK90" s="175">
        <f>SUM(BK91:BK98)</f>
        <v>0</v>
      </c>
    </row>
    <row r="91" spans="1:65" s="2" customFormat="1" ht="24.2" customHeight="1">
      <c r="A91" s="34"/>
      <c r="B91" s="35"/>
      <c r="C91" s="178" t="s">
        <v>84</v>
      </c>
      <c r="D91" s="178" t="s">
        <v>162</v>
      </c>
      <c r="E91" s="179" t="s">
        <v>1064</v>
      </c>
      <c r="F91" s="180" t="s">
        <v>1065</v>
      </c>
      <c r="G91" s="181" t="s">
        <v>432</v>
      </c>
      <c r="H91" s="182">
        <v>40</v>
      </c>
      <c r="I91" s="183"/>
      <c r="J91" s="184">
        <f>ROUND(I91*H91,2)</f>
        <v>0</v>
      </c>
      <c r="K91" s="180" t="s">
        <v>166</v>
      </c>
      <c r="L91" s="39"/>
      <c r="M91" s="185" t="s">
        <v>19</v>
      </c>
      <c r="N91" s="186" t="s">
        <v>48</v>
      </c>
      <c r="O91" s="64"/>
      <c r="P91" s="187">
        <f>O91*H91</f>
        <v>0</v>
      </c>
      <c r="Q91" s="187">
        <v>0</v>
      </c>
      <c r="R91" s="187">
        <f>Q91*H91</f>
        <v>0</v>
      </c>
      <c r="S91" s="187">
        <v>0</v>
      </c>
      <c r="T91" s="188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9" t="s">
        <v>167</v>
      </c>
      <c r="AT91" s="189" t="s">
        <v>162</v>
      </c>
      <c r="AU91" s="189" t="s">
        <v>86</v>
      </c>
      <c r="AY91" s="17" t="s">
        <v>160</v>
      </c>
      <c r="BE91" s="190">
        <f>IF(N91="základní",J91,0)</f>
        <v>0</v>
      </c>
      <c r="BF91" s="190">
        <f>IF(N91="snížená",J91,0)</f>
        <v>0</v>
      </c>
      <c r="BG91" s="190">
        <f>IF(N91="zákl. přenesená",J91,0)</f>
        <v>0</v>
      </c>
      <c r="BH91" s="190">
        <f>IF(N91="sníž. přenesená",J91,0)</f>
        <v>0</v>
      </c>
      <c r="BI91" s="190">
        <f>IF(N91="nulová",J91,0)</f>
        <v>0</v>
      </c>
      <c r="BJ91" s="17" t="s">
        <v>84</v>
      </c>
      <c r="BK91" s="190">
        <f>ROUND(I91*H91,2)</f>
        <v>0</v>
      </c>
      <c r="BL91" s="17" t="s">
        <v>167</v>
      </c>
      <c r="BM91" s="189" t="s">
        <v>1066</v>
      </c>
    </row>
    <row r="92" spans="1:47" s="2" customFormat="1" ht="11.25">
      <c r="A92" s="34"/>
      <c r="B92" s="35"/>
      <c r="C92" s="36"/>
      <c r="D92" s="191" t="s">
        <v>169</v>
      </c>
      <c r="E92" s="36"/>
      <c r="F92" s="192" t="s">
        <v>1067</v>
      </c>
      <c r="G92" s="36"/>
      <c r="H92" s="36"/>
      <c r="I92" s="193"/>
      <c r="J92" s="36"/>
      <c r="K92" s="36"/>
      <c r="L92" s="39"/>
      <c r="M92" s="194"/>
      <c r="N92" s="195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169</v>
      </c>
      <c r="AU92" s="17" t="s">
        <v>86</v>
      </c>
    </row>
    <row r="93" spans="2:51" s="13" customFormat="1" ht="11.25">
      <c r="B93" s="196"/>
      <c r="C93" s="197"/>
      <c r="D93" s="198" t="s">
        <v>171</v>
      </c>
      <c r="E93" s="199" t="s">
        <v>19</v>
      </c>
      <c r="F93" s="200" t="s">
        <v>1068</v>
      </c>
      <c r="G93" s="197"/>
      <c r="H93" s="199" t="s">
        <v>19</v>
      </c>
      <c r="I93" s="201"/>
      <c r="J93" s="197"/>
      <c r="K93" s="197"/>
      <c r="L93" s="202"/>
      <c r="M93" s="203"/>
      <c r="N93" s="204"/>
      <c r="O93" s="204"/>
      <c r="P93" s="204"/>
      <c r="Q93" s="204"/>
      <c r="R93" s="204"/>
      <c r="S93" s="204"/>
      <c r="T93" s="205"/>
      <c r="AT93" s="206" t="s">
        <v>171</v>
      </c>
      <c r="AU93" s="206" t="s">
        <v>86</v>
      </c>
      <c r="AV93" s="13" t="s">
        <v>84</v>
      </c>
      <c r="AW93" s="13" t="s">
        <v>37</v>
      </c>
      <c r="AX93" s="13" t="s">
        <v>77</v>
      </c>
      <c r="AY93" s="206" t="s">
        <v>160</v>
      </c>
    </row>
    <row r="94" spans="2:51" s="13" customFormat="1" ht="11.25">
      <c r="B94" s="196"/>
      <c r="C94" s="197"/>
      <c r="D94" s="198" t="s">
        <v>171</v>
      </c>
      <c r="E94" s="199" t="s">
        <v>19</v>
      </c>
      <c r="F94" s="200" t="s">
        <v>1069</v>
      </c>
      <c r="G94" s="197"/>
      <c r="H94" s="199" t="s">
        <v>19</v>
      </c>
      <c r="I94" s="201"/>
      <c r="J94" s="197"/>
      <c r="K94" s="197"/>
      <c r="L94" s="202"/>
      <c r="M94" s="203"/>
      <c r="N94" s="204"/>
      <c r="O94" s="204"/>
      <c r="P94" s="204"/>
      <c r="Q94" s="204"/>
      <c r="R94" s="204"/>
      <c r="S94" s="204"/>
      <c r="T94" s="205"/>
      <c r="AT94" s="206" t="s">
        <v>171</v>
      </c>
      <c r="AU94" s="206" t="s">
        <v>86</v>
      </c>
      <c r="AV94" s="13" t="s">
        <v>84</v>
      </c>
      <c r="AW94" s="13" t="s">
        <v>37</v>
      </c>
      <c r="AX94" s="13" t="s">
        <v>77</v>
      </c>
      <c r="AY94" s="206" t="s">
        <v>160</v>
      </c>
    </row>
    <row r="95" spans="2:51" s="14" customFormat="1" ht="11.25">
      <c r="B95" s="207"/>
      <c r="C95" s="208"/>
      <c r="D95" s="198" t="s">
        <v>171</v>
      </c>
      <c r="E95" s="209" t="s">
        <v>19</v>
      </c>
      <c r="F95" s="210" t="s">
        <v>1070</v>
      </c>
      <c r="G95" s="208"/>
      <c r="H95" s="211">
        <v>40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171</v>
      </c>
      <c r="AU95" s="217" t="s">
        <v>86</v>
      </c>
      <c r="AV95" s="14" t="s">
        <v>86</v>
      </c>
      <c r="AW95" s="14" t="s">
        <v>37</v>
      </c>
      <c r="AX95" s="14" t="s">
        <v>77</v>
      </c>
      <c r="AY95" s="217" t="s">
        <v>160</v>
      </c>
    </row>
    <row r="96" spans="1:65" s="2" customFormat="1" ht="49.15" customHeight="1">
      <c r="A96" s="34"/>
      <c r="B96" s="35"/>
      <c r="C96" s="178" t="s">
        <v>86</v>
      </c>
      <c r="D96" s="178" t="s">
        <v>162</v>
      </c>
      <c r="E96" s="179" t="s">
        <v>1071</v>
      </c>
      <c r="F96" s="180" t="s">
        <v>1072</v>
      </c>
      <c r="G96" s="181" t="s">
        <v>432</v>
      </c>
      <c r="H96" s="182">
        <v>4800</v>
      </c>
      <c r="I96" s="183"/>
      <c r="J96" s="184">
        <f>ROUND(I96*H96,2)</f>
        <v>0</v>
      </c>
      <c r="K96" s="180" t="s">
        <v>166</v>
      </c>
      <c r="L96" s="39"/>
      <c r="M96" s="185" t="s">
        <v>19</v>
      </c>
      <c r="N96" s="186" t="s">
        <v>48</v>
      </c>
      <c r="O96" s="64"/>
      <c r="P96" s="187">
        <f>O96*H96</f>
        <v>0</v>
      </c>
      <c r="Q96" s="187">
        <v>0</v>
      </c>
      <c r="R96" s="187">
        <f>Q96*H96</f>
        <v>0</v>
      </c>
      <c r="S96" s="187">
        <v>0</v>
      </c>
      <c r="T96" s="188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9" t="s">
        <v>167</v>
      </c>
      <c r="AT96" s="189" t="s">
        <v>162</v>
      </c>
      <c r="AU96" s="189" t="s">
        <v>86</v>
      </c>
      <c r="AY96" s="17" t="s">
        <v>160</v>
      </c>
      <c r="BE96" s="190">
        <f>IF(N96="základní",J96,0)</f>
        <v>0</v>
      </c>
      <c r="BF96" s="190">
        <f>IF(N96="snížená",J96,0)</f>
        <v>0</v>
      </c>
      <c r="BG96" s="190">
        <f>IF(N96="zákl. přenesená",J96,0)</f>
        <v>0</v>
      </c>
      <c r="BH96" s="190">
        <f>IF(N96="sníž. přenesená",J96,0)</f>
        <v>0</v>
      </c>
      <c r="BI96" s="190">
        <f>IF(N96="nulová",J96,0)</f>
        <v>0</v>
      </c>
      <c r="BJ96" s="17" t="s">
        <v>84</v>
      </c>
      <c r="BK96" s="190">
        <f>ROUND(I96*H96,2)</f>
        <v>0</v>
      </c>
      <c r="BL96" s="17" t="s">
        <v>167</v>
      </c>
      <c r="BM96" s="189" t="s">
        <v>1073</v>
      </c>
    </row>
    <row r="97" spans="1:47" s="2" customFormat="1" ht="11.25">
      <c r="A97" s="34"/>
      <c r="B97" s="35"/>
      <c r="C97" s="36"/>
      <c r="D97" s="191" t="s">
        <v>169</v>
      </c>
      <c r="E97" s="36"/>
      <c r="F97" s="192" t="s">
        <v>1074</v>
      </c>
      <c r="G97" s="36"/>
      <c r="H97" s="36"/>
      <c r="I97" s="193"/>
      <c r="J97" s="36"/>
      <c r="K97" s="36"/>
      <c r="L97" s="39"/>
      <c r="M97" s="194"/>
      <c r="N97" s="195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169</v>
      </c>
      <c r="AU97" s="17" t="s">
        <v>86</v>
      </c>
    </row>
    <row r="98" spans="2:51" s="14" customFormat="1" ht="11.25">
      <c r="B98" s="207"/>
      <c r="C98" s="208"/>
      <c r="D98" s="198" t="s">
        <v>171</v>
      </c>
      <c r="E98" s="209" t="s">
        <v>19</v>
      </c>
      <c r="F98" s="210" t="s">
        <v>1075</v>
      </c>
      <c r="G98" s="208"/>
      <c r="H98" s="211">
        <v>4800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171</v>
      </c>
      <c r="AU98" s="217" t="s">
        <v>86</v>
      </c>
      <c r="AV98" s="14" t="s">
        <v>86</v>
      </c>
      <c r="AW98" s="14" t="s">
        <v>37</v>
      </c>
      <c r="AX98" s="14" t="s">
        <v>77</v>
      </c>
      <c r="AY98" s="217" t="s">
        <v>160</v>
      </c>
    </row>
    <row r="99" spans="2:63" s="12" customFormat="1" ht="22.9" customHeight="1">
      <c r="B99" s="162"/>
      <c r="C99" s="163"/>
      <c r="D99" s="164" t="s">
        <v>76</v>
      </c>
      <c r="E99" s="176" t="s">
        <v>558</v>
      </c>
      <c r="F99" s="176" t="s">
        <v>559</v>
      </c>
      <c r="G99" s="163"/>
      <c r="H99" s="163"/>
      <c r="I99" s="166"/>
      <c r="J99" s="177">
        <f>BK99</f>
        <v>0</v>
      </c>
      <c r="K99" s="163"/>
      <c r="L99" s="168"/>
      <c r="M99" s="169"/>
      <c r="N99" s="170"/>
      <c r="O99" s="170"/>
      <c r="P99" s="171">
        <f>SUM(P100:P145)</f>
        <v>0</v>
      </c>
      <c r="Q99" s="170"/>
      <c r="R99" s="171">
        <f>SUM(R100:R145)</f>
        <v>0</v>
      </c>
      <c r="S99" s="170"/>
      <c r="T99" s="172">
        <f>SUM(T100:T145)</f>
        <v>0</v>
      </c>
      <c r="AR99" s="173" t="s">
        <v>84</v>
      </c>
      <c r="AT99" s="174" t="s">
        <v>76</v>
      </c>
      <c r="AU99" s="174" t="s">
        <v>84</v>
      </c>
      <c r="AY99" s="173" t="s">
        <v>160</v>
      </c>
      <c r="BK99" s="175">
        <f>SUM(BK100:BK145)</f>
        <v>0</v>
      </c>
    </row>
    <row r="100" spans="1:65" s="2" customFormat="1" ht="37.9" customHeight="1">
      <c r="A100" s="34"/>
      <c r="B100" s="35"/>
      <c r="C100" s="178" t="s">
        <v>191</v>
      </c>
      <c r="D100" s="178" t="s">
        <v>162</v>
      </c>
      <c r="E100" s="179" t="s">
        <v>1076</v>
      </c>
      <c r="F100" s="180" t="s">
        <v>1077</v>
      </c>
      <c r="G100" s="181" t="s">
        <v>432</v>
      </c>
      <c r="H100" s="182">
        <v>21</v>
      </c>
      <c r="I100" s="183"/>
      <c r="J100" s="184">
        <f>ROUND(I100*H100,2)</f>
        <v>0</v>
      </c>
      <c r="K100" s="180" t="s">
        <v>166</v>
      </c>
      <c r="L100" s="39"/>
      <c r="M100" s="185" t="s">
        <v>19</v>
      </c>
      <c r="N100" s="186" t="s">
        <v>48</v>
      </c>
      <c r="O100" s="64"/>
      <c r="P100" s="187">
        <f>O100*H100</f>
        <v>0</v>
      </c>
      <c r="Q100" s="187">
        <v>0</v>
      </c>
      <c r="R100" s="187">
        <f>Q100*H100</f>
        <v>0</v>
      </c>
      <c r="S100" s="187">
        <v>0</v>
      </c>
      <c r="T100" s="18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9" t="s">
        <v>167</v>
      </c>
      <c r="AT100" s="189" t="s">
        <v>162</v>
      </c>
      <c r="AU100" s="189" t="s">
        <v>86</v>
      </c>
      <c r="AY100" s="17" t="s">
        <v>160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7" t="s">
        <v>84</v>
      </c>
      <c r="BK100" s="190">
        <f>ROUND(I100*H100,2)</f>
        <v>0</v>
      </c>
      <c r="BL100" s="17" t="s">
        <v>167</v>
      </c>
      <c r="BM100" s="189" t="s">
        <v>1078</v>
      </c>
    </row>
    <row r="101" spans="1:47" s="2" customFormat="1" ht="11.25">
      <c r="A101" s="34"/>
      <c r="B101" s="35"/>
      <c r="C101" s="36"/>
      <c r="D101" s="191" t="s">
        <v>169</v>
      </c>
      <c r="E101" s="36"/>
      <c r="F101" s="192" t="s">
        <v>1079</v>
      </c>
      <c r="G101" s="36"/>
      <c r="H101" s="36"/>
      <c r="I101" s="193"/>
      <c r="J101" s="36"/>
      <c r="K101" s="36"/>
      <c r="L101" s="39"/>
      <c r="M101" s="194"/>
      <c r="N101" s="195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169</v>
      </c>
      <c r="AU101" s="17" t="s">
        <v>86</v>
      </c>
    </row>
    <row r="102" spans="2:51" s="13" customFormat="1" ht="11.25">
      <c r="B102" s="196"/>
      <c r="C102" s="197"/>
      <c r="D102" s="198" t="s">
        <v>171</v>
      </c>
      <c r="E102" s="199" t="s">
        <v>19</v>
      </c>
      <c r="F102" s="200" t="s">
        <v>1080</v>
      </c>
      <c r="G102" s="197"/>
      <c r="H102" s="199" t="s">
        <v>19</v>
      </c>
      <c r="I102" s="201"/>
      <c r="J102" s="197"/>
      <c r="K102" s="197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171</v>
      </c>
      <c r="AU102" s="206" t="s">
        <v>86</v>
      </c>
      <c r="AV102" s="13" t="s">
        <v>84</v>
      </c>
      <c r="AW102" s="13" t="s">
        <v>37</v>
      </c>
      <c r="AX102" s="13" t="s">
        <v>77</v>
      </c>
      <c r="AY102" s="206" t="s">
        <v>160</v>
      </c>
    </row>
    <row r="103" spans="2:51" s="14" customFormat="1" ht="11.25">
      <c r="B103" s="207"/>
      <c r="C103" s="208"/>
      <c r="D103" s="198" t="s">
        <v>171</v>
      </c>
      <c r="E103" s="209" t="s">
        <v>19</v>
      </c>
      <c r="F103" s="210" t="s">
        <v>84</v>
      </c>
      <c r="G103" s="208"/>
      <c r="H103" s="211">
        <v>1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171</v>
      </c>
      <c r="AU103" s="217" t="s">
        <v>86</v>
      </c>
      <c r="AV103" s="14" t="s">
        <v>86</v>
      </c>
      <c r="AW103" s="14" t="s">
        <v>37</v>
      </c>
      <c r="AX103" s="14" t="s">
        <v>77</v>
      </c>
      <c r="AY103" s="217" t="s">
        <v>160</v>
      </c>
    </row>
    <row r="104" spans="2:51" s="13" customFormat="1" ht="11.25">
      <c r="B104" s="196"/>
      <c r="C104" s="197"/>
      <c r="D104" s="198" t="s">
        <v>171</v>
      </c>
      <c r="E104" s="199" t="s">
        <v>19</v>
      </c>
      <c r="F104" s="200" t="s">
        <v>1081</v>
      </c>
      <c r="G104" s="197"/>
      <c r="H104" s="199" t="s">
        <v>19</v>
      </c>
      <c r="I104" s="201"/>
      <c r="J104" s="197"/>
      <c r="K104" s="197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171</v>
      </c>
      <c r="AU104" s="206" t="s">
        <v>86</v>
      </c>
      <c r="AV104" s="13" t="s">
        <v>84</v>
      </c>
      <c r="AW104" s="13" t="s">
        <v>37</v>
      </c>
      <c r="AX104" s="13" t="s">
        <v>77</v>
      </c>
      <c r="AY104" s="206" t="s">
        <v>160</v>
      </c>
    </row>
    <row r="105" spans="2:51" s="14" customFormat="1" ht="11.25">
      <c r="B105" s="207"/>
      <c r="C105" s="208"/>
      <c r="D105" s="198" t="s">
        <v>171</v>
      </c>
      <c r="E105" s="209" t="s">
        <v>19</v>
      </c>
      <c r="F105" s="210" t="s">
        <v>246</v>
      </c>
      <c r="G105" s="208"/>
      <c r="H105" s="211">
        <v>8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171</v>
      </c>
      <c r="AU105" s="217" t="s">
        <v>86</v>
      </c>
      <c r="AV105" s="14" t="s">
        <v>86</v>
      </c>
      <c r="AW105" s="14" t="s">
        <v>37</v>
      </c>
      <c r="AX105" s="14" t="s">
        <v>77</v>
      </c>
      <c r="AY105" s="217" t="s">
        <v>160</v>
      </c>
    </row>
    <row r="106" spans="2:51" s="13" customFormat="1" ht="11.25">
      <c r="B106" s="196"/>
      <c r="C106" s="197"/>
      <c r="D106" s="198" t="s">
        <v>171</v>
      </c>
      <c r="E106" s="199" t="s">
        <v>19</v>
      </c>
      <c r="F106" s="200" t="s">
        <v>1082</v>
      </c>
      <c r="G106" s="197"/>
      <c r="H106" s="199" t="s">
        <v>19</v>
      </c>
      <c r="I106" s="201"/>
      <c r="J106" s="197"/>
      <c r="K106" s="197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171</v>
      </c>
      <c r="AU106" s="206" t="s">
        <v>86</v>
      </c>
      <c r="AV106" s="13" t="s">
        <v>84</v>
      </c>
      <c r="AW106" s="13" t="s">
        <v>37</v>
      </c>
      <c r="AX106" s="13" t="s">
        <v>77</v>
      </c>
      <c r="AY106" s="206" t="s">
        <v>160</v>
      </c>
    </row>
    <row r="107" spans="2:51" s="14" customFormat="1" ht="11.25">
      <c r="B107" s="207"/>
      <c r="C107" s="208"/>
      <c r="D107" s="198" t="s">
        <v>171</v>
      </c>
      <c r="E107" s="209" t="s">
        <v>19</v>
      </c>
      <c r="F107" s="210" t="s">
        <v>324</v>
      </c>
      <c r="G107" s="208"/>
      <c r="H107" s="211">
        <v>12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171</v>
      </c>
      <c r="AU107" s="217" t="s">
        <v>86</v>
      </c>
      <c r="AV107" s="14" t="s">
        <v>86</v>
      </c>
      <c r="AW107" s="14" t="s">
        <v>37</v>
      </c>
      <c r="AX107" s="14" t="s">
        <v>77</v>
      </c>
      <c r="AY107" s="217" t="s">
        <v>160</v>
      </c>
    </row>
    <row r="108" spans="1:65" s="2" customFormat="1" ht="37.9" customHeight="1">
      <c r="A108" s="34"/>
      <c r="B108" s="35"/>
      <c r="C108" s="178" t="s">
        <v>167</v>
      </c>
      <c r="D108" s="178" t="s">
        <v>162</v>
      </c>
      <c r="E108" s="179" t="s">
        <v>1083</v>
      </c>
      <c r="F108" s="180" t="s">
        <v>1084</v>
      </c>
      <c r="G108" s="181" t="s">
        <v>432</v>
      </c>
      <c r="H108" s="182">
        <v>31</v>
      </c>
      <c r="I108" s="183"/>
      <c r="J108" s="184">
        <f>ROUND(I108*H108,2)</f>
        <v>0</v>
      </c>
      <c r="K108" s="180" t="s">
        <v>166</v>
      </c>
      <c r="L108" s="39"/>
      <c r="M108" s="185" t="s">
        <v>19</v>
      </c>
      <c r="N108" s="186" t="s">
        <v>48</v>
      </c>
      <c r="O108" s="64"/>
      <c r="P108" s="187">
        <f>O108*H108</f>
        <v>0</v>
      </c>
      <c r="Q108" s="187">
        <v>0</v>
      </c>
      <c r="R108" s="187">
        <f>Q108*H108</f>
        <v>0</v>
      </c>
      <c r="S108" s="187">
        <v>0</v>
      </c>
      <c r="T108" s="188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167</v>
      </c>
      <c r="AT108" s="189" t="s">
        <v>162</v>
      </c>
      <c r="AU108" s="189" t="s">
        <v>86</v>
      </c>
      <c r="AY108" s="17" t="s">
        <v>160</v>
      </c>
      <c r="BE108" s="190">
        <f>IF(N108="základní",J108,0)</f>
        <v>0</v>
      </c>
      <c r="BF108" s="190">
        <f>IF(N108="snížená",J108,0)</f>
        <v>0</v>
      </c>
      <c r="BG108" s="190">
        <f>IF(N108="zákl. přenesená",J108,0)</f>
        <v>0</v>
      </c>
      <c r="BH108" s="190">
        <f>IF(N108="sníž. přenesená",J108,0)</f>
        <v>0</v>
      </c>
      <c r="BI108" s="190">
        <f>IF(N108="nulová",J108,0)</f>
        <v>0</v>
      </c>
      <c r="BJ108" s="17" t="s">
        <v>84</v>
      </c>
      <c r="BK108" s="190">
        <f>ROUND(I108*H108,2)</f>
        <v>0</v>
      </c>
      <c r="BL108" s="17" t="s">
        <v>167</v>
      </c>
      <c r="BM108" s="189" t="s">
        <v>1085</v>
      </c>
    </row>
    <row r="109" spans="1:47" s="2" customFormat="1" ht="11.25">
      <c r="A109" s="34"/>
      <c r="B109" s="35"/>
      <c r="C109" s="36"/>
      <c r="D109" s="191" t="s">
        <v>169</v>
      </c>
      <c r="E109" s="36"/>
      <c r="F109" s="192" t="s">
        <v>1086</v>
      </c>
      <c r="G109" s="36"/>
      <c r="H109" s="36"/>
      <c r="I109" s="193"/>
      <c r="J109" s="36"/>
      <c r="K109" s="36"/>
      <c r="L109" s="39"/>
      <c r="M109" s="194"/>
      <c r="N109" s="195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169</v>
      </c>
      <c r="AU109" s="17" t="s">
        <v>86</v>
      </c>
    </row>
    <row r="110" spans="2:51" s="13" customFormat="1" ht="11.25">
      <c r="B110" s="196"/>
      <c r="C110" s="197"/>
      <c r="D110" s="198" t="s">
        <v>171</v>
      </c>
      <c r="E110" s="199" t="s">
        <v>19</v>
      </c>
      <c r="F110" s="200" t="s">
        <v>1087</v>
      </c>
      <c r="G110" s="197"/>
      <c r="H110" s="199" t="s">
        <v>19</v>
      </c>
      <c r="I110" s="201"/>
      <c r="J110" s="197"/>
      <c r="K110" s="197"/>
      <c r="L110" s="202"/>
      <c r="M110" s="203"/>
      <c r="N110" s="204"/>
      <c r="O110" s="204"/>
      <c r="P110" s="204"/>
      <c r="Q110" s="204"/>
      <c r="R110" s="204"/>
      <c r="S110" s="204"/>
      <c r="T110" s="205"/>
      <c r="AT110" s="206" t="s">
        <v>171</v>
      </c>
      <c r="AU110" s="206" t="s">
        <v>86</v>
      </c>
      <c r="AV110" s="13" t="s">
        <v>84</v>
      </c>
      <c r="AW110" s="13" t="s">
        <v>37</v>
      </c>
      <c r="AX110" s="13" t="s">
        <v>77</v>
      </c>
      <c r="AY110" s="206" t="s">
        <v>160</v>
      </c>
    </row>
    <row r="111" spans="2:51" s="14" customFormat="1" ht="11.25">
      <c r="B111" s="207"/>
      <c r="C111" s="208"/>
      <c r="D111" s="198" t="s">
        <v>171</v>
      </c>
      <c r="E111" s="209" t="s">
        <v>19</v>
      </c>
      <c r="F111" s="210" t="s">
        <v>191</v>
      </c>
      <c r="G111" s="208"/>
      <c r="H111" s="211">
        <v>3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171</v>
      </c>
      <c r="AU111" s="217" t="s">
        <v>86</v>
      </c>
      <c r="AV111" s="14" t="s">
        <v>86</v>
      </c>
      <c r="AW111" s="14" t="s">
        <v>37</v>
      </c>
      <c r="AX111" s="14" t="s">
        <v>77</v>
      </c>
      <c r="AY111" s="217" t="s">
        <v>160</v>
      </c>
    </row>
    <row r="112" spans="2:51" s="13" customFormat="1" ht="11.25">
      <c r="B112" s="196"/>
      <c r="C112" s="197"/>
      <c r="D112" s="198" t="s">
        <v>171</v>
      </c>
      <c r="E112" s="199" t="s">
        <v>19</v>
      </c>
      <c r="F112" s="200" t="s">
        <v>1088</v>
      </c>
      <c r="G112" s="197"/>
      <c r="H112" s="199" t="s">
        <v>19</v>
      </c>
      <c r="I112" s="201"/>
      <c r="J112" s="197"/>
      <c r="K112" s="197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171</v>
      </c>
      <c r="AU112" s="206" t="s">
        <v>86</v>
      </c>
      <c r="AV112" s="13" t="s">
        <v>84</v>
      </c>
      <c r="AW112" s="13" t="s">
        <v>37</v>
      </c>
      <c r="AX112" s="13" t="s">
        <v>77</v>
      </c>
      <c r="AY112" s="206" t="s">
        <v>160</v>
      </c>
    </row>
    <row r="113" spans="2:51" s="14" customFormat="1" ht="11.25">
      <c r="B113" s="207"/>
      <c r="C113" s="208"/>
      <c r="D113" s="198" t="s">
        <v>171</v>
      </c>
      <c r="E113" s="209" t="s">
        <v>19</v>
      </c>
      <c r="F113" s="210" t="s">
        <v>86</v>
      </c>
      <c r="G113" s="208"/>
      <c r="H113" s="211">
        <v>2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171</v>
      </c>
      <c r="AU113" s="217" t="s">
        <v>86</v>
      </c>
      <c r="AV113" s="14" t="s">
        <v>86</v>
      </c>
      <c r="AW113" s="14" t="s">
        <v>37</v>
      </c>
      <c r="AX113" s="14" t="s">
        <v>77</v>
      </c>
      <c r="AY113" s="217" t="s">
        <v>160</v>
      </c>
    </row>
    <row r="114" spans="2:51" s="13" customFormat="1" ht="11.25">
      <c r="B114" s="196"/>
      <c r="C114" s="197"/>
      <c r="D114" s="198" t="s">
        <v>171</v>
      </c>
      <c r="E114" s="199" t="s">
        <v>19</v>
      </c>
      <c r="F114" s="200" t="s">
        <v>1089</v>
      </c>
      <c r="G114" s="197"/>
      <c r="H114" s="199" t="s">
        <v>19</v>
      </c>
      <c r="I114" s="201"/>
      <c r="J114" s="197"/>
      <c r="K114" s="197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171</v>
      </c>
      <c r="AU114" s="206" t="s">
        <v>86</v>
      </c>
      <c r="AV114" s="13" t="s">
        <v>84</v>
      </c>
      <c r="AW114" s="13" t="s">
        <v>37</v>
      </c>
      <c r="AX114" s="13" t="s">
        <v>77</v>
      </c>
      <c r="AY114" s="206" t="s">
        <v>160</v>
      </c>
    </row>
    <row r="115" spans="2:51" s="14" customFormat="1" ht="11.25">
      <c r="B115" s="207"/>
      <c r="C115" s="208"/>
      <c r="D115" s="198" t="s">
        <v>171</v>
      </c>
      <c r="E115" s="209" t="s">
        <v>19</v>
      </c>
      <c r="F115" s="210" t="s">
        <v>191</v>
      </c>
      <c r="G115" s="208"/>
      <c r="H115" s="211">
        <v>3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171</v>
      </c>
      <c r="AU115" s="217" t="s">
        <v>86</v>
      </c>
      <c r="AV115" s="14" t="s">
        <v>86</v>
      </c>
      <c r="AW115" s="14" t="s">
        <v>37</v>
      </c>
      <c r="AX115" s="14" t="s">
        <v>77</v>
      </c>
      <c r="AY115" s="217" t="s">
        <v>160</v>
      </c>
    </row>
    <row r="116" spans="2:51" s="13" customFormat="1" ht="11.25">
      <c r="B116" s="196"/>
      <c r="C116" s="197"/>
      <c r="D116" s="198" t="s">
        <v>171</v>
      </c>
      <c r="E116" s="199" t="s">
        <v>19</v>
      </c>
      <c r="F116" s="200" t="s">
        <v>1090</v>
      </c>
      <c r="G116" s="197"/>
      <c r="H116" s="199" t="s">
        <v>19</v>
      </c>
      <c r="I116" s="201"/>
      <c r="J116" s="197"/>
      <c r="K116" s="197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171</v>
      </c>
      <c r="AU116" s="206" t="s">
        <v>86</v>
      </c>
      <c r="AV116" s="13" t="s">
        <v>84</v>
      </c>
      <c r="AW116" s="13" t="s">
        <v>37</v>
      </c>
      <c r="AX116" s="13" t="s">
        <v>77</v>
      </c>
      <c r="AY116" s="206" t="s">
        <v>160</v>
      </c>
    </row>
    <row r="117" spans="2:51" s="14" customFormat="1" ht="11.25">
      <c r="B117" s="207"/>
      <c r="C117" s="208"/>
      <c r="D117" s="198" t="s">
        <v>171</v>
      </c>
      <c r="E117" s="209" t="s">
        <v>19</v>
      </c>
      <c r="F117" s="210" t="s">
        <v>84</v>
      </c>
      <c r="G117" s="208"/>
      <c r="H117" s="211">
        <v>1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171</v>
      </c>
      <c r="AU117" s="217" t="s">
        <v>86</v>
      </c>
      <c r="AV117" s="14" t="s">
        <v>86</v>
      </c>
      <c r="AW117" s="14" t="s">
        <v>37</v>
      </c>
      <c r="AX117" s="14" t="s">
        <v>77</v>
      </c>
      <c r="AY117" s="217" t="s">
        <v>160</v>
      </c>
    </row>
    <row r="118" spans="2:51" s="13" customFormat="1" ht="11.25">
      <c r="B118" s="196"/>
      <c r="C118" s="197"/>
      <c r="D118" s="198" t="s">
        <v>171</v>
      </c>
      <c r="E118" s="199" t="s">
        <v>19</v>
      </c>
      <c r="F118" s="200" t="s">
        <v>1091</v>
      </c>
      <c r="G118" s="197"/>
      <c r="H118" s="199" t="s">
        <v>19</v>
      </c>
      <c r="I118" s="201"/>
      <c r="J118" s="197"/>
      <c r="K118" s="197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171</v>
      </c>
      <c r="AU118" s="206" t="s">
        <v>86</v>
      </c>
      <c r="AV118" s="13" t="s">
        <v>84</v>
      </c>
      <c r="AW118" s="13" t="s">
        <v>37</v>
      </c>
      <c r="AX118" s="13" t="s">
        <v>77</v>
      </c>
      <c r="AY118" s="206" t="s">
        <v>160</v>
      </c>
    </row>
    <row r="119" spans="2:51" s="14" customFormat="1" ht="11.25">
      <c r="B119" s="207"/>
      <c r="C119" s="208"/>
      <c r="D119" s="198" t="s">
        <v>171</v>
      </c>
      <c r="E119" s="209" t="s">
        <v>19</v>
      </c>
      <c r="F119" s="210" t="s">
        <v>84</v>
      </c>
      <c r="G119" s="208"/>
      <c r="H119" s="211">
        <v>1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171</v>
      </c>
      <c r="AU119" s="217" t="s">
        <v>86</v>
      </c>
      <c r="AV119" s="14" t="s">
        <v>86</v>
      </c>
      <c r="AW119" s="14" t="s">
        <v>37</v>
      </c>
      <c r="AX119" s="14" t="s">
        <v>77</v>
      </c>
      <c r="AY119" s="217" t="s">
        <v>160</v>
      </c>
    </row>
    <row r="120" spans="2:51" s="13" customFormat="1" ht="11.25">
      <c r="B120" s="196"/>
      <c r="C120" s="197"/>
      <c r="D120" s="198" t="s">
        <v>171</v>
      </c>
      <c r="E120" s="199" t="s">
        <v>19</v>
      </c>
      <c r="F120" s="200" t="s">
        <v>1092</v>
      </c>
      <c r="G120" s="197"/>
      <c r="H120" s="199" t="s">
        <v>19</v>
      </c>
      <c r="I120" s="201"/>
      <c r="J120" s="197"/>
      <c r="K120" s="197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171</v>
      </c>
      <c r="AU120" s="206" t="s">
        <v>86</v>
      </c>
      <c r="AV120" s="13" t="s">
        <v>84</v>
      </c>
      <c r="AW120" s="13" t="s">
        <v>37</v>
      </c>
      <c r="AX120" s="13" t="s">
        <v>77</v>
      </c>
      <c r="AY120" s="206" t="s">
        <v>160</v>
      </c>
    </row>
    <row r="121" spans="2:51" s="14" customFormat="1" ht="11.25">
      <c r="B121" s="207"/>
      <c r="C121" s="208"/>
      <c r="D121" s="198" t="s">
        <v>171</v>
      </c>
      <c r="E121" s="209" t="s">
        <v>19</v>
      </c>
      <c r="F121" s="210" t="s">
        <v>86</v>
      </c>
      <c r="G121" s="208"/>
      <c r="H121" s="211">
        <v>2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171</v>
      </c>
      <c r="AU121" s="217" t="s">
        <v>86</v>
      </c>
      <c r="AV121" s="14" t="s">
        <v>86</v>
      </c>
      <c r="AW121" s="14" t="s">
        <v>37</v>
      </c>
      <c r="AX121" s="14" t="s">
        <v>77</v>
      </c>
      <c r="AY121" s="217" t="s">
        <v>160</v>
      </c>
    </row>
    <row r="122" spans="2:51" s="13" customFormat="1" ht="11.25">
      <c r="B122" s="196"/>
      <c r="C122" s="197"/>
      <c r="D122" s="198" t="s">
        <v>171</v>
      </c>
      <c r="E122" s="199" t="s">
        <v>19</v>
      </c>
      <c r="F122" s="200" t="s">
        <v>1093</v>
      </c>
      <c r="G122" s="197"/>
      <c r="H122" s="199" t="s">
        <v>19</v>
      </c>
      <c r="I122" s="201"/>
      <c r="J122" s="197"/>
      <c r="K122" s="197"/>
      <c r="L122" s="202"/>
      <c r="M122" s="203"/>
      <c r="N122" s="204"/>
      <c r="O122" s="204"/>
      <c r="P122" s="204"/>
      <c r="Q122" s="204"/>
      <c r="R122" s="204"/>
      <c r="S122" s="204"/>
      <c r="T122" s="205"/>
      <c r="AT122" s="206" t="s">
        <v>171</v>
      </c>
      <c r="AU122" s="206" t="s">
        <v>86</v>
      </c>
      <c r="AV122" s="13" t="s">
        <v>84</v>
      </c>
      <c r="AW122" s="13" t="s">
        <v>37</v>
      </c>
      <c r="AX122" s="13" t="s">
        <v>77</v>
      </c>
      <c r="AY122" s="206" t="s">
        <v>160</v>
      </c>
    </row>
    <row r="123" spans="2:51" s="14" customFormat="1" ht="11.25">
      <c r="B123" s="207"/>
      <c r="C123" s="208"/>
      <c r="D123" s="198" t="s">
        <v>171</v>
      </c>
      <c r="E123" s="209" t="s">
        <v>19</v>
      </c>
      <c r="F123" s="210" t="s">
        <v>191</v>
      </c>
      <c r="G123" s="208"/>
      <c r="H123" s="211">
        <v>3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171</v>
      </c>
      <c r="AU123" s="217" t="s">
        <v>86</v>
      </c>
      <c r="AV123" s="14" t="s">
        <v>86</v>
      </c>
      <c r="AW123" s="14" t="s">
        <v>37</v>
      </c>
      <c r="AX123" s="14" t="s">
        <v>77</v>
      </c>
      <c r="AY123" s="217" t="s">
        <v>160</v>
      </c>
    </row>
    <row r="124" spans="2:51" s="13" customFormat="1" ht="11.25">
      <c r="B124" s="196"/>
      <c r="C124" s="197"/>
      <c r="D124" s="198" t="s">
        <v>171</v>
      </c>
      <c r="E124" s="199" t="s">
        <v>19</v>
      </c>
      <c r="F124" s="200" t="s">
        <v>1068</v>
      </c>
      <c r="G124" s="197"/>
      <c r="H124" s="199" t="s">
        <v>19</v>
      </c>
      <c r="I124" s="201"/>
      <c r="J124" s="197"/>
      <c r="K124" s="197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171</v>
      </c>
      <c r="AU124" s="206" t="s">
        <v>86</v>
      </c>
      <c r="AV124" s="13" t="s">
        <v>84</v>
      </c>
      <c r="AW124" s="13" t="s">
        <v>37</v>
      </c>
      <c r="AX124" s="13" t="s">
        <v>77</v>
      </c>
      <c r="AY124" s="206" t="s">
        <v>160</v>
      </c>
    </row>
    <row r="125" spans="2:51" s="13" customFormat="1" ht="11.25">
      <c r="B125" s="196"/>
      <c r="C125" s="197"/>
      <c r="D125" s="198" t="s">
        <v>171</v>
      </c>
      <c r="E125" s="199" t="s">
        <v>19</v>
      </c>
      <c r="F125" s="200" t="s">
        <v>1094</v>
      </c>
      <c r="G125" s="197"/>
      <c r="H125" s="199" t="s">
        <v>19</v>
      </c>
      <c r="I125" s="201"/>
      <c r="J125" s="197"/>
      <c r="K125" s="197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171</v>
      </c>
      <c r="AU125" s="206" t="s">
        <v>86</v>
      </c>
      <c r="AV125" s="13" t="s">
        <v>84</v>
      </c>
      <c r="AW125" s="13" t="s">
        <v>37</v>
      </c>
      <c r="AX125" s="13" t="s">
        <v>77</v>
      </c>
      <c r="AY125" s="206" t="s">
        <v>160</v>
      </c>
    </row>
    <row r="126" spans="2:51" s="14" customFormat="1" ht="11.25">
      <c r="B126" s="207"/>
      <c r="C126" s="208"/>
      <c r="D126" s="198" t="s">
        <v>171</v>
      </c>
      <c r="E126" s="209" t="s">
        <v>19</v>
      </c>
      <c r="F126" s="210" t="s">
        <v>167</v>
      </c>
      <c r="G126" s="208"/>
      <c r="H126" s="211">
        <v>4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171</v>
      </c>
      <c r="AU126" s="217" t="s">
        <v>86</v>
      </c>
      <c r="AV126" s="14" t="s">
        <v>86</v>
      </c>
      <c r="AW126" s="14" t="s">
        <v>37</v>
      </c>
      <c r="AX126" s="14" t="s">
        <v>77</v>
      </c>
      <c r="AY126" s="217" t="s">
        <v>160</v>
      </c>
    </row>
    <row r="127" spans="2:51" s="13" customFormat="1" ht="11.25">
      <c r="B127" s="196"/>
      <c r="C127" s="197"/>
      <c r="D127" s="198" t="s">
        <v>171</v>
      </c>
      <c r="E127" s="199" t="s">
        <v>19</v>
      </c>
      <c r="F127" s="200" t="s">
        <v>1095</v>
      </c>
      <c r="G127" s="197"/>
      <c r="H127" s="199" t="s">
        <v>19</v>
      </c>
      <c r="I127" s="201"/>
      <c r="J127" s="197"/>
      <c r="K127" s="197"/>
      <c r="L127" s="202"/>
      <c r="M127" s="203"/>
      <c r="N127" s="204"/>
      <c r="O127" s="204"/>
      <c r="P127" s="204"/>
      <c r="Q127" s="204"/>
      <c r="R127" s="204"/>
      <c r="S127" s="204"/>
      <c r="T127" s="205"/>
      <c r="AT127" s="206" t="s">
        <v>171</v>
      </c>
      <c r="AU127" s="206" t="s">
        <v>86</v>
      </c>
      <c r="AV127" s="13" t="s">
        <v>84</v>
      </c>
      <c r="AW127" s="13" t="s">
        <v>37</v>
      </c>
      <c r="AX127" s="13" t="s">
        <v>77</v>
      </c>
      <c r="AY127" s="206" t="s">
        <v>160</v>
      </c>
    </row>
    <row r="128" spans="2:51" s="14" customFormat="1" ht="11.25">
      <c r="B128" s="207"/>
      <c r="C128" s="208"/>
      <c r="D128" s="198" t="s">
        <v>171</v>
      </c>
      <c r="E128" s="209" t="s">
        <v>19</v>
      </c>
      <c r="F128" s="210" t="s">
        <v>167</v>
      </c>
      <c r="G128" s="208"/>
      <c r="H128" s="211">
        <v>4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171</v>
      </c>
      <c r="AU128" s="217" t="s">
        <v>86</v>
      </c>
      <c r="AV128" s="14" t="s">
        <v>86</v>
      </c>
      <c r="AW128" s="14" t="s">
        <v>37</v>
      </c>
      <c r="AX128" s="14" t="s">
        <v>77</v>
      </c>
      <c r="AY128" s="217" t="s">
        <v>160</v>
      </c>
    </row>
    <row r="129" spans="2:51" s="13" customFormat="1" ht="11.25">
      <c r="B129" s="196"/>
      <c r="C129" s="197"/>
      <c r="D129" s="198" t="s">
        <v>171</v>
      </c>
      <c r="E129" s="199" t="s">
        <v>19</v>
      </c>
      <c r="F129" s="200" t="s">
        <v>1096</v>
      </c>
      <c r="G129" s="197"/>
      <c r="H129" s="199" t="s">
        <v>19</v>
      </c>
      <c r="I129" s="201"/>
      <c r="J129" s="197"/>
      <c r="K129" s="197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171</v>
      </c>
      <c r="AU129" s="206" t="s">
        <v>86</v>
      </c>
      <c r="AV129" s="13" t="s">
        <v>84</v>
      </c>
      <c r="AW129" s="13" t="s">
        <v>37</v>
      </c>
      <c r="AX129" s="13" t="s">
        <v>77</v>
      </c>
      <c r="AY129" s="206" t="s">
        <v>160</v>
      </c>
    </row>
    <row r="130" spans="2:51" s="14" customFormat="1" ht="11.25">
      <c r="B130" s="207"/>
      <c r="C130" s="208"/>
      <c r="D130" s="198" t="s">
        <v>171</v>
      </c>
      <c r="E130" s="209" t="s">
        <v>19</v>
      </c>
      <c r="F130" s="210" t="s">
        <v>246</v>
      </c>
      <c r="G130" s="208"/>
      <c r="H130" s="211">
        <v>8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171</v>
      </c>
      <c r="AU130" s="217" t="s">
        <v>86</v>
      </c>
      <c r="AV130" s="14" t="s">
        <v>86</v>
      </c>
      <c r="AW130" s="14" t="s">
        <v>37</v>
      </c>
      <c r="AX130" s="14" t="s">
        <v>77</v>
      </c>
      <c r="AY130" s="217" t="s">
        <v>160</v>
      </c>
    </row>
    <row r="131" spans="1:65" s="2" customFormat="1" ht="44.25" customHeight="1">
      <c r="A131" s="34"/>
      <c r="B131" s="35"/>
      <c r="C131" s="178" t="s">
        <v>217</v>
      </c>
      <c r="D131" s="178" t="s">
        <v>162</v>
      </c>
      <c r="E131" s="179" t="s">
        <v>1097</v>
      </c>
      <c r="F131" s="180" t="s">
        <v>1098</v>
      </c>
      <c r="G131" s="181" t="s">
        <v>432</v>
      </c>
      <c r="H131" s="182">
        <v>2520</v>
      </c>
      <c r="I131" s="183"/>
      <c r="J131" s="184">
        <f>ROUND(I131*H131,2)</f>
        <v>0</v>
      </c>
      <c r="K131" s="180" t="s">
        <v>166</v>
      </c>
      <c r="L131" s="39"/>
      <c r="M131" s="185" t="s">
        <v>19</v>
      </c>
      <c r="N131" s="186" t="s">
        <v>48</v>
      </c>
      <c r="O131" s="64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167</v>
      </c>
      <c r="AT131" s="189" t="s">
        <v>162</v>
      </c>
      <c r="AU131" s="189" t="s">
        <v>86</v>
      </c>
      <c r="AY131" s="17" t="s">
        <v>160</v>
      </c>
      <c r="BE131" s="190">
        <f>IF(N131="základní",J131,0)</f>
        <v>0</v>
      </c>
      <c r="BF131" s="190">
        <f>IF(N131="snížená",J131,0)</f>
        <v>0</v>
      </c>
      <c r="BG131" s="190">
        <f>IF(N131="zákl. přenesená",J131,0)</f>
        <v>0</v>
      </c>
      <c r="BH131" s="190">
        <f>IF(N131="sníž. přenesená",J131,0)</f>
        <v>0</v>
      </c>
      <c r="BI131" s="190">
        <f>IF(N131="nulová",J131,0)</f>
        <v>0</v>
      </c>
      <c r="BJ131" s="17" t="s">
        <v>84</v>
      </c>
      <c r="BK131" s="190">
        <f>ROUND(I131*H131,2)</f>
        <v>0</v>
      </c>
      <c r="BL131" s="17" t="s">
        <v>167</v>
      </c>
      <c r="BM131" s="189" t="s">
        <v>1099</v>
      </c>
    </row>
    <row r="132" spans="1:47" s="2" customFormat="1" ht="11.25">
      <c r="A132" s="34"/>
      <c r="B132" s="35"/>
      <c r="C132" s="36"/>
      <c r="D132" s="191" t="s">
        <v>169</v>
      </c>
      <c r="E132" s="36"/>
      <c r="F132" s="192" t="s">
        <v>1100</v>
      </c>
      <c r="G132" s="36"/>
      <c r="H132" s="36"/>
      <c r="I132" s="193"/>
      <c r="J132" s="36"/>
      <c r="K132" s="36"/>
      <c r="L132" s="39"/>
      <c r="M132" s="194"/>
      <c r="N132" s="195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169</v>
      </c>
      <c r="AU132" s="17" t="s">
        <v>86</v>
      </c>
    </row>
    <row r="133" spans="2:51" s="14" customFormat="1" ht="11.25">
      <c r="B133" s="207"/>
      <c r="C133" s="208"/>
      <c r="D133" s="198" t="s">
        <v>171</v>
      </c>
      <c r="E133" s="209" t="s">
        <v>19</v>
      </c>
      <c r="F133" s="210" t="s">
        <v>1101</v>
      </c>
      <c r="G133" s="208"/>
      <c r="H133" s="211">
        <v>2520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171</v>
      </c>
      <c r="AU133" s="217" t="s">
        <v>86</v>
      </c>
      <c r="AV133" s="14" t="s">
        <v>86</v>
      </c>
      <c r="AW133" s="14" t="s">
        <v>37</v>
      </c>
      <c r="AX133" s="14" t="s">
        <v>77</v>
      </c>
      <c r="AY133" s="217" t="s">
        <v>160</v>
      </c>
    </row>
    <row r="134" spans="1:65" s="2" customFormat="1" ht="44.25" customHeight="1">
      <c r="A134" s="34"/>
      <c r="B134" s="35"/>
      <c r="C134" s="178" t="s">
        <v>230</v>
      </c>
      <c r="D134" s="178" t="s">
        <v>162</v>
      </c>
      <c r="E134" s="179" t="s">
        <v>1102</v>
      </c>
      <c r="F134" s="180" t="s">
        <v>1103</v>
      </c>
      <c r="G134" s="181" t="s">
        <v>432</v>
      </c>
      <c r="H134" s="182">
        <v>3720</v>
      </c>
      <c r="I134" s="183"/>
      <c r="J134" s="184">
        <f>ROUND(I134*H134,2)</f>
        <v>0</v>
      </c>
      <c r="K134" s="180" t="s">
        <v>166</v>
      </c>
      <c r="L134" s="39"/>
      <c r="M134" s="185" t="s">
        <v>19</v>
      </c>
      <c r="N134" s="186" t="s">
        <v>48</v>
      </c>
      <c r="O134" s="64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167</v>
      </c>
      <c r="AT134" s="189" t="s">
        <v>162</v>
      </c>
      <c r="AU134" s="189" t="s">
        <v>86</v>
      </c>
      <c r="AY134" s="17" t="s">
        <v>160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17" t="s">
        <v>84</v>
      </c>
      <c r="BK134" s="190">
        <f>ROUND(I134*H134,2)</f>
        <v>0</v>
      </c>
      <c r="BL134" s="17" t="s">
        <v>167</v>
      </c>
      <c r="BM134" s="189" t="s">
        <v>1104</v>
      </c>
    </row>
    <row r="135" spans="1:47" s="2" customFormat="1" ht="11.25">
      <c r="A135" s="34"/>
      <c r="B135" s="35"/>
      <c r="C135" s="36"/>
      <c r="D135" s="191" t="s">
        <v>169</v>
      </c>
      <c r="E135" s="36"/>
      <c r="F135" s="192" t="s">
        <v>1105</v>
      </c>
      <c r="G135" s="36"/>
      <c r="H135" s="36"/>
      <c r="I135" s="193"/>
      <c r="J135" s="36"/>
      <c r="K135" s="36"/>
      <c r="L135" s="39"/>
      <c r="M135" s="194"/>
      <c r="N135" s="195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169</v>
      </c>
      <c r="AU135" s="17" t="s">
        <v>86</v>
      </c>
    </row>
    <row r="136" spans="2:51" s="14" customFormat="1" ht="11.25">
      <c r="B136" s="207"/>
      <c r="C136" s="208"/>
      <c r="D136" s="198" t="s">
        <v>171</v>
      </c>
      <c r="E136" s="209" t="s">
        <v>19</v>
      </c>
      <c r="F136" s="210" t="s">
        <v>1106</v>
      </c>
      <c r="G136" s="208"/>
      <c r="H136" s="211">
        <v>1800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171</v>
      </c>
      <c r="AU136" s="217" t="s">
        <v>86</v>
      </c>
      <c r="AV136" s="14" t="s">
        <v>86</v>
      </c>
      <c r="AW136" s="14" t="s">
        <v>37</v>
      </c>
      <c r="AX136" s="14" t="s">
        <v>77</v>
      </c>
      <c r="AY136" s="217" t="s">
        <v>160</v>
      </c>
    </row>
    <row r="137" spans="2:51" s="13" customFormat="1" ht="11.25">
      <c r="B137" s="196"/>
      <c r="C137" s="197"/>
      <c r="D137" s="198" t="s">
        <v>171</v>
      </c>
      <c r="E137" s="199" t="s">
        <v>19</v>
      </c>
      <c r="F137" s="200" t="s">
        <v>1068</v>
      </c>
      <c r="G137" s="197"/>
      <c r="H137" s="199" t="s">
        <v>19</v>
      </c>
      <c r="I137" s="201"/>
      <c r="J137" s="197"/>
      <c r="K137" s="197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171</v>
      </c>
      <c r="AU137" s="206" t="s">
        <v>86</v>
      </c>
      <c r="AV137" s="13" t="s">
        <v>84</v>
      </c>
      <c r="AW137" s="13" t="s">
        <v>37</v>
      </c>
      <c r="AX137" s="13" t="s">
        <v>77</v>
      </c>
      <c r="AY137" s="206" t="s">
        <v>160</v>
      </c>
    </row>
    <row r="138" spans="2:51" s="14" customFormat="1" ht="11.25">
      <c r="B138" s="207"/>
      <c r="C138" s="208"/>
      <c r="D138" s="198" t="s">
        <v>171</v>
      </c>
      <c r="E138" s="209" t="s">
        <v>19</v>
      </c>
      <c r="F138" s="210" t="s">
        <v>1107</v>
      </c>
      <c r="G138" s="208"/>
      <c r="H138" s="211">
        <v>1920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171</v>
      </c>
      <c r="AU138" s="217" t="s">
        <v>86</v>
      </c>
      <c r="AV138" s="14" t="s">
        <v>86</v>
      </c>
      <c r="AW138" s="14" t="s">
        <v>37</v>
      </c>
      <c r="AX138" s="14" t="s">
        <v>77</v>
      </c>
      <c r="AY138" s="217" t="s">
        <v>160</v>
      </c>
    </row>
    <row r="139" spans="1:65" s="2" customFormat="1" ht="24.2" customHeight="1">
      <c r="A139" s="34"/>
      <c r="B139" s="35"/>
      <c r="C139" s="178" t="s">
        <v>239</v>
      </c>
      <c r="D139" s="178" t="s">
        <v>162</v>
      </c>
      <c r="E139" s="179" t="s">
        <v>1108</v>
      </c>
      <c r="F139" s="180" t="s">
        <v>1109</v>
      </c>
      <c r="G139" s="181" t="s">
        <v>432</v>
      </c>
      <c r="H139" s="182">
        <v>3</v>
      </c>
      <c r="I139" s="183"/>
      <c r="J139" s="184">
        <f>ROUND(I139*H139,2)</f>
        <v>0</v>
      </c>
      <c r="K139" s="180" t="s">
        <v>166</v>
      </c>
      <c r="L139" s="39"/>
      <c r="M139" s="185" t="s">
        <v>19</v>
      </c>
      <c r="N139" s="186" t="s">
        <v>48</v>
      </c>
      <c r="O139" s="64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167</v>
      </c>
      <c r="AT139" s="189" t="s">
        <v>162</v>
      </c>
      <c r="AU139" s="189" t="s">
        <v>86</v>
      </c>
      <c r="AY139" s="17" t="s">
        <v>160</v>
      </c>
      <c r="BE139" s="190">
        <f>IF(N139="základní",J139,0)</f>
        <v>0</v>
      </c>
      <c r="BF139" s="190">
        <f>IF(N139="snížená",J139,0)</f>
        <v>0</v>
      </c>
      <c r="BG139" s="190">
        <f>IF(N139="zákl. přenesená",J139,0)</f>
        <v>0</v>
      </c>
      <c r="BH139" s="190">
        <f>IF(N139="sníž. přenesená",J139,0)</f>
        <v>0</v>
      </c>
      <c r="BI139" s="190">
        <f>IF(N139="nulová",J139,0)</f>
        <v>0</v>
      </c>
      <c r="BJ139" s="17" t="s">
        <v>84</v>
      </c>
      <c r="BK139" s="190">
        <f>ROUND(I139*H139,2)</f>
        <v>0</v>
      </c>
      <c r="BL139" s="17" t="s">
        <v>167</v>
      </c>
      <c r="BM139" s="189" t="s">
        <v>1110</v>
      </c>
    </row>
    <row r="140" spans="1:47" s="2" customFormat="1" ht="11.25">
      <c r="A140" s="34"/>
      <c r="B140" s="35"/>
      <c r="C140" s="36"/>
      <c r="D140" s="191" t="s">
        <v>169</v>
      </c>
      <c r="E140" s="36"/>
      <c r="F140" s="192" t="s">
        <v>1111</v>
      </c>
      <c r="G140" s="36"/>
      <c r="H140" s="36"/>
      <c r="I140" s="193"/>
      <c r="J140" s="36"/>
      <c r="K140" s="36"/>
      <c r="L140" s="39"/>
      <c r="M140" s="194"/>
      <c r="N140" s="195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169</v>
      </c>
      <c r="AU140" s="17" t="s">
        <v>86</v>
      </c>
    </row>
    <row r="141" spans="2:51" s="13" customFormat="1" ht="11.25">
      <c r="B141" s="196"/>
      <c r="C141" s="197"/>
      <c r="D141" s="198" t="s">
        <v>171</v>
      </c>
      <c r="E141" s="199" t="s">
        <v>19</v>
      </c>
      <c r="F141" s="200" t="s">
        <v>1112</v>
      </c>
      <c r="G141" s="197"/>
      <c r="H141" s="199" t="s">
        <v>19</v>
      </c>
      <c r="I141" s="201"/>
      <c r="J141" s="197"/>
      <c r="K141" s="197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171</v>
      </c>
      <c r="AU141" s="206" t="s">
        <v>86</v>
      </c>
      <c r="AV141" s="13" t="s">
        <v>84</v>
      </c>
      <c r="AW141" s="13" t="s">
        <v>37</v>
      </c>
      <c r="AX141" s="13" t="s">
        <v>77</v>
      </c>
      <c r="AY141" s="206" t="s">
        <v>160</v>
      </c>
    </row>
    <row r="142" spans="2:51" s="14" customFormat="1" ht="11.25">
      <c r="B142" s="207"/>
      <c r="C142" s="208"/>
      <c r="D142" s="198" t="s">
        <v>171</v>
      </c>
      <c r="E142" s="209" t="s">
        <v>19</v>
      </c>
      <c r="F142" s="210" t="s">
        <v>191</v>
      </c>
      <c r="G142" s="208"/>
      <c r="H142" s="211">
        <v>3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171</v>
      </c>
      <c r="AU142" s="217" t="s">
        <v>86</v>
      </c>
      <c r="AV142" s="14" t="s">
        <v>86</v>
      </c>
      <c r="AW142" s="14" t="s">
        <v>37</v>
      </c>
      <c r="AX142" s="14" t="s">
        <v>77</v>
      </c>
      <c r="AY142" s="217" t="s">
        <v>160</v>
      </c>
    </row>
    <row r="143" spans="1:65" s="2" customFormat="1" ht="37.9" customHeight="1">
      <c r="A143" s="34"/>
      <c r="B143" s="35"/>
      <c r="C143" s="178" t="s">
        <v>246</v>
      </c>
      <c r="D143" s="178" t="s">
        <v>162</v>
      </c>
      <c r="E143" s="179" t="s">
        <v>1113</v>
      </c>
      <c r="F143" s="180" t="s">
        <v>1114</v>
      </c>
      <c r="G143" s="181" t="s">
        <v>432</v>
      </c>
      <c r="H143" s="182">
        <v>360</v>
      </c>
      <c r="I143" s="183"/>
      <c r="J143" s="184">
        <f>ROUND(I143*H143,2)</f>
        <v>0</v>
      </c>
      <c r="K143" s="180" t="s">
        <v>166</v>
      </c>
      <c r="L143" s="39"/>
      <c r="M143" s="185" t="s">
        <v>19</v>
      </c>
      <c r="N143" s="186" t="s">
        <v>48</v>
      </c>
      <c r="O143" s="64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167</v>
      </c>
      <c r="AT143" s="189" t="s">
        <v>162</v>
      </c>
      <c r="AU143" s="189" t="s">
        <v>86</v>
      </c>
      <c r="AY143" s="17" t="s">
        <v>160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17" t="s">
        <v>84</v>
      </c>
      <c r="BK143" s="190">
        <f>ROUND(I143*H143,2)</f>
        <v>0</v>
      </c>
      <c r="BL143" s="17" t="s">
        <v>167</v>
      </c>
      <c r="BM143" s="189" t="s">
        <v>1115</v>
      </c>
    </row>
    <row r="144" spans="1:47" s="2" customFormat="1" ht="11.25">
      <c r="A144" s="34"/>
      <c r="B144" s="35"/>
      <c r="C144" s="36"/>
      <c r="D144" s="191" t="s">
        <v>169</v>
      </c>
      <c r="E144" s="36"/>
      <c r="F144" s="192" t="s">
        <v>1116</v>
      </c>
      <c r="G144" s="36"/>
      <c r="H144" s="36"/>
      <c r="I144" s="193"/>
      <c r="J144" s="36"/>
      <c r="K144" s="36"/>
      <c r="L144" s="39"/>
      <c r="M144" s="194"/>
      <c r="N144" s="195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169</v>
      </c>
      <c r="AU144" s="17" t="s">
        <v>86</v>
      </c>
    </row>
    <row r="145" spans="2:51" s="14" customFormat="1" ht="11.25">
      <c r="B145" s="207"/>
      <c r="C145" s="208"/>
      <c r="D145" s="198" t="s">
        <v>171</v>
      </c>
      <c r="E145" s="209" t="s">
        <v>19</v>
      </c>
      <c r="F145" s="210" t="s">
        <v>1117</v>
      </c>
      <c r="G145" s="208"/>
      <c r="H145" s="211">
        <v>360</v>
      </c>
      <c r="I145" s="212"/>
      <c r="J145" s="208"/>
      <c r="K145" s="208"/>
      <c r="L145" s="213"/>
      <c r="M145" s="236"/>
      <c r="N145" s="237"/>
      <c r="O145" s="237"/>
      <c r="P145" s="237"/>
      <c r="Q145" s="237"/>
      <c r="R145" s="237"/>
      <c r="S145" s="237"/>
      <c r="T145" s="238"/>
      <c r="AT145" s="217" t="s">
        <v>171</v>
      </c>
      <c r="AU145" s="217" t="s">
        <v>86</v>
      </c>
      <c r="AV145" s="14" t="s">
        <v>86</v>
      </c>
      <c r="AW145" s="14" t="s">
        <v>37</v>
      </c>
      <c r="AX145" s="14" t="s">
        <v>77</v>
      </c>
      <c r="AY145" s="217" t="s">
        <v>160</v>
      </c>
    </row>
    <row r="146" spans="1:31" s="2" customFormat="1" ht="6.95" customHeight="1">
      <c r="A146" s="34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39"/>
      <c r="M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</sheetData>
  <sheetProtection algorithmName="SHA-512" hashValue="ZitThRLA6zf+GhxHgNRSyvZy8qoND9Gst/nATpQCpXSvaRK9bK8nVzcnMzT9ZGnGA38s1be0R9tshzsRIuulgw==" saltValue="LmL//9nQyLTe56OA4l4z8+N6+A9x+fF+CwEj28lFQNmYi4wLdS0xcTvsHWFJMyXsBlKcccPHigRnykxcu+lIZg==" spinCount="100000" sheet="1" objects="1" scenarios="1" formatColumns="0" formatRows="0" autoFilter="0"/>
  <autoFilter ref="C87:K145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hyperlinks>
    <hyperlink ref="F92" r:id="rId1" display="https://podminky.urs.cz/item/CS_URS_2021_02/913321111"/>
    <hyperlink ref="F97" r:id="rId2" display="https://podminky.urs.cz/item/CS_URS_2021_02/913321211"/>
    <hyperlink ref="F101" r:id="rId3" display="https://podminky.urs.cz/item/CS_URS_2021_02/913121111"/>
    <hyperlink ref="F109" r:id="rId4" display="https://podminky.urs.cz/item/CS_URS_2021_02/913121112"/>
    <hyperlink ref="F132" r:id="rId5" display="https://podminky.urs.cz/item/CS_URS_2021_02/913121211"/>
    <hyperlink ref="F135" r:id="rId6" display="https://podminky.urs.cz/item/CS_URS_2021_02/913121212"/>
    <hyperlink ref="F140" r:id="rId7" display="https://podminky.urs.cz/item/CS_URS_2021_02/913211113"/>
    <hyperlink ref="F144" r:id="rId8" display="https://podminky.urs.cz/item/CS_URS_2021_02/91321121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127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131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64" t="str">
        <f>'Rekapitulace stavby'!K6</f>
        <v>II/183 Vodokrty X II/230</v>
      </c>
      <c r="F7" s="365"/>
      <c r="G7" s="365"/>
      <c r="H7" s="365"/>
      <c r="L7" s="20"/>
    </row>
    <row r="8" spans="2:12" s="1" customFormat="1" ht="12" customHeight="1">
      <c r="B8" s="20"/>
      <c r="D8" s="112" t="s">
        <v>132</v>
      </c>
      <c r="L8" s="20"/>
    </row>
    <row r="9" spans="1:31" s="2" customFormat="1" ht="16.5" customHeight="1">
      <c r="A9" s="34"/>
      <c r="B9" s="39"/>
      <c r="C9" s="34"/>
      <c r="D9" s="34"/>
      <c r="E9" s="364" t="s">
        <v>1062</v>
      </c>
      <c r="F9" s="366"/>
      <c r="G9" s="366"/>
      <c r="H9" s="366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134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67" t="s">
        <v>1118</v>
      </c>
      <c r="F11" s="366"/>
      <c r="G11" s="366"/>
      <c r="H11" s="366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19. 5. 2022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68" t="str">
        <f>'Rekapitulace stavby'!E14</f>
        <v>Vyplň údaj</v>
      </c>
      <c r="F20" s="369"/>
      <c r="G20" s="369"/>
      <c r="H20" s="369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0" t="s">
        <v>19</v>
      </c>
      <c r="F29" s="370"/>
      <c r="G29" s="370"/>
      <c r="H29" s="370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ROUND(J91,2)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2" t="s">
        <v>47</v>
      </c>
      <c r="E35" s="112" t="s">
        <v>48</v>
      </c>
      <c r="F35" s="123">
        <f>ROUND((SUM(BE91:BE148)),2)</f>
        <v>0</v>
      </c>
      <c r="G35" s="34"/>
      <c r="H35" s="34"/>
      <c r="I35" s="124">
        <v>0.21</v>
      </c>
      <c r="J35" s="123">
        <f>ROUND(((SUM(BE91:BE148))*I35),2)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49</v>
      </c>
      <c r="F36" s="123">
        <f>ROUND((SUM(BF91:BF148)),2)</f>
        <v>0</v>
      </c>
      <c r="G36" s="34"/>
      <c r="H36" s="34"/>
      <c r="I36" s="124">
        <v>0.15</v>
      </c>
      <c r="J36" s="123">
        <f>ROUND(((SUM(BF91:BF148))*I36),2)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50</v>
      </c>
      <c r="F37" s="123">
        <f>ROUND((SUM(BG91:BG148)),2)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51</v>
      </c>
      <c r="F38" s="123">
        <f>ROUND((SUM(BH91:BH148)),2)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52</v>
      </c>
      <c r="F39" s="123">
        <f>ROUND((SUM(BI91:BI148)),2)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136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1" t="str">
        <f>E7</f>
        <v>II/183 Vodokrty X II/230</v>
      </c>
      <c r="F50" s="372"/>
      <c r="G50" s="372"/>
      <c r="H50" s="372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132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1" t="s">
        <v>1062</v>
      </c>
      <c r="F52" s="373"/>
      <c r="G52" s="373"/>
      <c r="H52" s="373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25" t="str">
        <f>E11</f>
        <v>02 - Opravy lokálních závad na objízdných trasách</v>
      </c>
      <c r="F54" s="373"/>
      <c r="G54" s="373"/>
      <c r="H54" s="373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 xml:space="preserve"> </v>
      </c>
      <c r="G56" s="36"/>
      <c r="H56" s="36"/>
      <c r="I56" s="29" t="s">
        <v>23</v>
      </c>
      <c r="J56" s="59" t="str">
        <f>IF(J14="","",J14)</f>
        <v>19. 5. 2022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6"/>
      <c r="E58" s="36"/>
      <c r="F58" s="27" t="str">
        <f>E17</f>
        <v>SÚS PK, p.o.</v>
      </c>
      <c r="G58" s="36"/>
      <c r="H58" s="36"/>
      <c r="I58" s="29" t="s">
        <v>33</v>
      </c>
      <c r="J58" s="32" t="str">
        <f>E23</f>
        <v>IK Plzeň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Václav Nový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137</v>
      </c>
      <c r="D61" s="137"/>
      <c r="E61" s="137"/>
      <c r="F61" s="137"/>
      <c r="G61" s="137"/>
      <c r="H61" s="137"/>
      <c r="I61" s="137"/>
      <c r="J61" s="138" t="s">
        <v>138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J91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139</v>
      </c>
    </row>
    <row r="64" spans="2:12" s="9" customFormat="1" ht="24.95" customHeight="1">
      <c r="B64" s="140"/>
      <c r="C64" s="141"/>
      <c r="D64" s="142" t="s">
        <v>140</v>
      </c>
      <c r="E64" s="143"/>
      <c r="F64" s="143"/>
      <c r="G64" s="143"/>
      <c r="H64" s="143"/>
      <c r="I64" s="143"/>
      <c r="J64" s="144">
        <f>J92</f>
        <v>0</v>
      </c>
      <c r="K64" s="141"/>
      <c r="L64" s="145"/>
    </row>
    <row r="65" spans="2:12" s="10" customFormat="1" ht="19.9" customHeight="1">
      <c r="B65" s="146"/>
      <c r="C65" s="97"/>
      <c r="D65" s="147" t="s">
        <v>141</v>
      </c>
      <c r="E65" s="148"/>
      <c r="F65" s="148"/>
      <c r="G65" s="148"/>
      <c r="H65" s="148"/>
      <c r="I65" s="148"/>
      <c r="J65" s="149">
        <f>J93</f>
        <v>0</v>
      </c>
      <c r="K65" s="97"/>
      <c r="L65" s="150"/>
    </row>
    <row r="66" spans="2:12" s="10" customFormat="1" ht="19.9" customHeight="1">
      <c r="B66" s="146"/>
      <c r="C66" s="97"/>
      <c r="D66" s="147" t="s">
        <v>254</v>
      </c>
      <c r="E66" s="148"/>
      <c r="F66" s="148"/>
      <c r="G66" s="148"/>
      <c r="H66" s="148"/>
      <c r="I66" s="148"/>
      <c r="J66" s="149">
        <f>J111</f>
        <v>0</v>
      </c>
      <c r="K66" s="97"/>
      <c r="L66" s="150"/>
    </row>
    <row r="67" spans="2:12" s="10" customFormat="1" ht="19.9" customHeight="1">
      <c r="B67" s="146"/>
      <c r="C67" s="97"/>
      <c r="D67" s="147" t="s">
        <v>142</v>
      </c>
      <c r="E67" s="148"/>
      <c r="F67" s="148"/>
      <c r="G67" s="148"/>
      <c r="H67" s="148"/>
      <c r="I67" s="148"/>
      <c r="J67" s="149">
        <f>J125</f>
        <v>0</v>
      </c>
      <c r="K67" s="97"/>
      <c r="L67" s="150"/>
    </row>
    <row r="68" spans="2:12" s="10" customFormat="1" ht="19.9" customHeight="1">
      <c r="B68" s="146"/>
      <c r="C68" s="97"/>
      <c r="D68" s="147" t="s">
        <v>143</v>
      </c>
      <c r="E68" s="148"/>
      <c r="F68" s="148"/>
      <c r="G68" s="148"/>
      <c r="H68" s="148"/>
      <c r="I68" s="148"/>
      <c r="J68" s="149">
        <f>J137</f>
        <v>0</v>
      </c>
      <c r="K68" s="97"/>
      <c r="L68" s="150"/>
    </row>
    <row r="69" spans="2:12" s="10" customFormat="1" ht="19.9" customHeight="1">
      <c r="B69" s="146"/>
      <c r="C69" s="97"/>
      <c r="D69" s="147" t="s">
        <v>144</v>
      </c>
      <c r="E69" s="148"/>
      <c r="F69" s="148"/>
      <c r="G69" s="148"/>
      <c r="H69" s="148"/>
      <c r="I69" s="148"/>
      <c r="J69" s="149">
        <f>J146</f>
        <v>0</v>
      </c>
      <c r="K69" s="97"/>
      <c r="L69" s="150"/>
    </row>
    <row r="70" spans="1:31" s="2" customFormat="1" ht="21.7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13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113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3" t="s">
        <v>145</v>
      </c>
      <c r="D76" s="36"/>
      <c r="E76" s="36"/>
      <c r="F76" s="36"/>
      <c r="G76" s="36"/>
      <c r="H76" s="36"/>
      <c r="I76" s="36"/>
      <c r="J76" s="36"/>
      <c r="K76" s="36"/>
      <c r="L76" s="11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1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16</v>
      </c>
      <c r="D78" s="36"/>
      <c r="E78" s="36"/>
      <c r="F78" s="36"/>
      <c r="G78" s="36"/>
      <c r="H78" s="36"/>
      <c r="I78" s="36"/>
      <c r="J78" s="36"/>
      <c r="K78" s="36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371" t="str">
        <f>E7</f>
        <v>II/183 Vodokrty X II/230</v>
      </c>
      <c r="F79" s="372"/>
      <c r="G79" s="372"/>
      <c r="H79" s="372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2:12" s="1" customFormat="1" ht="12" customHeight="1">
      <c r="B80" s="21"/>
      <c r="C80" s="29" t="s">
        <v>132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4"/>
      <c r="B81" s="35"/>
      <c r="C81" s="36"/>
      <c r="D81" s="36"/>
      <c r="E81" s="371" t="s">
        <v>1062</v>
      </c>
      <c r="F81" s="373"/>
      <c r="G81" s="373"/>
      <c r="H81" s="373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134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25" t="str">
        <f>E11</f>
        <v>02 - Opravy lokálních závad na objízdných trasách</v>
      </c>
      <c r="F83" s="373"/>
      <c r="G83" s="373"/>
      <c r="H83" s="373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21</v>
      </c>
      <c r="D85" s="36"/>
      <c r="E85" s="36"/>
      <c r="F85" s="27" t="str">
        <f>F14</f>
        <v xml:space="preserve"> </v>
      </c>
      <c r="G85" s="36"/>
      <c r="H85" s="36"/>
      <c r="I85" s="29" t="s">
        <v>23</v>
      </c>
      <c r="J85" s="59" t="str">
        <f>IF(J14="","",J14)</f>
        <v>19. 5. 2022</v>
      </c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9" t="s">
        <v>25</v>
      </c>
      <c r="D87" s="36"/>
      <c r="E87" s="36"/>
      <c r="F87" s="27" t="str">
        <f>E17</f>
        <v>SÚS PK, p.o.</v>
      </c>
      <c r="G87" s="36"/>
      <c r="H87" s="36"/>
      <c r="I87" s="29" t="s">
        <v>33</v>
      </c>
      <c r="J87" s="32" t="str">
        <f>E23</f>
        <v>IK Plzeň s.r.o.</v>
      </c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2" customHeight="1">
      <c r="A88" s="34"/>
      <c r="B88" s="35"/>
      <c r="C88" s="29" t="s">
        <v>31</v>
      </c>
      <c r="D88" s="36"/>
      <c r="E88" s="36"/>
      <c r="F88" s="27" t="str">
        <f>IF(E20="","",E20)</f>
        <v>Vyplň údaj</v>
      </c>
      <c r="G88" s="36"/>
      <c r="H88" s="36"/>
      <c r="I88" s="29" t="s">
        <v>38</v>
      </c>
      <c r="J88" s="32" t="str">
        <f>E26</f>
        <v>Václav Nový</v>
      </c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5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51"/>
      <c r="B90" s="152"/>
      <c r="C90" s="153" t="s">
        <v>146</v>
      </c>
      <c r="D90" s="154" t="s">
        <v>62</v>
      </c>
      <c r="E90" s="154" t="s">
        <v>58</v>
      </c>
      <c r="F90" s="154" t="s">
        <v>59</v>
      </c>
      <c r="G90" s="154" t="s">
        <v>147</v>
      </c>
      <c r="H90" s="154" t="s">
        <v>148</v>
      </c>
      <c r="I90" s="154" t="s">
        <v>149</v>
      </c>
      <c r="J90" s="154" t="s">
        <v>138</v>
      </c>
      <c r="K90" s="155" t="s">
        <v>150</v>
      </c>
      <c r="L90" s="156"/>
      <c r="M90" s="68" t="s">
        <v>19</v>
      </c>
      <c r="N90" s="69" t="s">
        <v>47</v>
      </c>
      <c r="O90" s="69" t="s">
        <v>151</v>
      </c>
      <c r="P90" s="69" t="s">
        <v>152</v>
      </c>
      <c r="Q90" s="69" t="s">
        <v>153</v>
      </c>
      <c r="R90" s="69" t="s">
        <v>154</v>
      </c>
      <c r="S90" s="69" t="s">
        <v>155</v>
      </c>
      <c r="T90" s="70" t="s">
        <v>156</v>
      </c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</row>
    <row r="91" spans="1:63" s="2" customFormat="1" ht="22.9" customHeight="1">
      <c r="A91" s="34"/>
      <c r="B91" s="35"/>
      <c r="C91" s="75" t="s">
        <v>157</v>
      </c>
      <c r="D91" s="36"/>
      <c r="E91" s="36"/>
      <c r="F91" s="36"/>
      <c r="G91" s="36"/>
      <c r="H91" s="36"/>
      <c r="I91" s="36"/>
      <c r="J91" s="157">
        <f>BK91</f>
        <v>0</v>
      </c>
      <c r="K91" s="36"/>
      <c r="L91" s="39"/>
      <c r="M91" s="71"/>
      <c r="N91" s="158"/>
      <c r="O91" s="72"/>
      <c r="P91" s="159">
        <f>P92</f>
        <v>0</v>
      </c>
      <c r="Q91" s="72"/>
      <c r="R91" s="159">
        <f>R92</f>
        <v>405.59745999999996</v>
      </c>
      <c r="S91" s="72"/>
      <c r="T91" s="160">
        <f>T92</f>
        <v>241.5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76</v>
      </c>
      <c r="AU91" s="17" t="s">
        <v>139</v>
      </c>
      <c r="BK91" s="161">
        <f>BK92</f>
        <v>0</v>
      </c>
    </row>
    <row r="92" spans="2:63" s="12" customFormat="1" ht="25.9" customHeight="1">
      <c r="B92" s="162"/>
      <c r="C92" s="163"/>
      <c r="D92" s="164" t="s">
        <v>76</v>
      </c>
      <c r="E92" s="165" t="s">
        <v>158</v>
      </c>
      <c r="F92" s="165" t="s">
        <v>159</v>
      </c>
      <c r="G92" s="163"/>
      <c r="H92" s="163"/>
      <c r="I92" s="166"/>
      <c r="J92" s="167">
        <f>BK92</f>
        <v>0</v>
      </c>
      <c r="K92" s="163"/>
      <c r="L92" s="168"/>
      <c r="M92" s="169"/>
      <c r="N92" s="170"/>
      <c r="O92" s="170"/>
      <c r="P92" s="171">
        <f>P93+P111+P125+P137+P146</f>
        <v>0</v>
      </c>
      <c r="Q92" s="170"/>
      <c r="R92" s="171">
        <f>R93+R111+R125+R137+R146</f>
        <v>405.59745999999996</v>
      </c>
      <c r="S92" s="170"/>
      <c r="T92" s="172">
        <f>T93+T111+T125+T137+T146</f>
        <v>241.5</v>
      </c>
      <c r="AR92" s="173" t="s">
        <v>84</v>
      </c>
      <c r="AT92" s="174" t="s">
        <v>76</v>
      </c>
      <c r="AU92" s="174" t="s">
        <v>77</v>
      </c>
      <c r="AY92" s="173" t="s">
        <v>160</v>
      </c>
      <c r="BK92" s="175">
        <f>BK93+BK111+BK125+BK137+BK146</f>
        <v>0</v>
      </c>
    </row>
    <row r="93" spans="2:63" s="12" customFormat="1" ht="22.9" customHeight="1">
      <c r="B93" s="162"/>
      <c r="C93" s="163"/>
      <c r="D93" s="164" t="s">
        <v>76</v>
      </c>
      <c r="E93" s="176" t="s">
        <v>84</v>
      </c>
      <c r="F93" s="176" t="s">
        <v>161</v>
      </c>
      <c r="G93" s="163"/>
      <c r="H93" s="163"/>
      <c r="I93" s="166"/>
      <c r="J93" s="177">
        <f>BK93</f>
        <v>0</v>
      </c>
      <c r="K93" s="163"/>
      <c r="L93" s="168"/>
      <c r="M93" s="169"/>
      <c r="N93" s="170"/>
      <c r="O93" s="170"/>
      <c r="P93" s="171">
        <f>SUM(P94:P110)</f>
        <v>0</v>
      </c>
      <c r="Q93" s="170"/>
      <c r="R93" s="171">
        <f>SUM(R94:R110)</f>
        <v>0.04316</v>
      </c>
      <c r="S93" s="170"/>
      <c r="T93" s="172">
        <f>SUM(T94:T110)</f>
        <v>232.86</v>
      </c>
      <c r="AR93" s="173" t="s">
        <v>84</v>
      </c>
      <c r="AT93" s="174" t="s">
        <v>76</v>
      </c>
      <c r="AU93" s="174" t="s">
        <v>84</v>
      </c>
      <c r="AY93" s="173" t="s">
        <v>160</v>
      </c>
      <c r="BK93" s="175">
        <f>SUM(BK94:BK110)</f>
        <v>0</v>
      </c>
    </row>
    <row r="94" spans="1:65" s="2" customFormat="1" ht="66.75" customHeight="1">
      <c r="A94" s="34"/>
      <c r="B94" s="35"/>
      <c r="C94" s="178" t="s">
        <v>84</v>
      </c>
      <c r="D94" s="178" t="s">
        <v>162</v>
      </c>
      <c r="E94" s="179" t="s">
        <v>255</v>
      </c>
      <c r="F94" s="180" t="s">
        <v>256</v>
      </c>
      <c r="G94" s="181" t="s">
        <v>165</v>
      </c>
      <c r="H94" s="182">
        <v>250</v>
      </c>
      <c r="I94" s="183"/>
      <c r="J94" s="184">
        <f>ROUND(I94*H94,2)</f>
        <v>0</v>
      </c>
      <c r="K94" s="180" t="s">
        <v>166</v>
      </c>
      <c r="L94" s="39"/>
      <c r="M94" s="185" t="s">
        <v>19</v>
      </c>
      <c r="N94" s="186" t="s">
        <v>48</v>
      </c>
      <c r="O94" s="64"/>
      <c r="P94" s="187">
        <f>O94*H94</f>
        <v>0</v>
      </c>
      <c r="Q94" s="187">
        <v>0</v>
      </c>
      <c r="R94" s="187">
        <f>Q94*H94</f>
        <v>0</v>
      </c>
      <c r="S94" s="187">
        <v>0.58</v>
      </c>
      <c r="T94" s="188">
        <f>S94*H94</f>
        <v>145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9" t="s">
        <v>167</v>
      </c>
      <c r="AT94" s="189" t="s">
        <v>162</v>
      </c>
      <c r="AU94" s="189" t="s">
        <v>86</v>
      </c>
      <c r="AY94" s="17" t="s">
        <v>160</v>
      </c>
      <c r="BE94" s="190">
        <f>IF(N94="základní",J94,0)</f>
        <v>0</v>
      </c>
      <c r="BF94" s="190">
        <f>IF(N94="snížená",J94,0)</f>
        <v>0</v>
      </c>
      <c r="BG94" s="190">
        <f>IF(N94="zákl. přenesená",J94,0)</f>
        <v>0</v>
      </c>
      <c r="BH94" s="190">
        <f>IF(N94="sníž. přenesená",J94,0)</f>
        <v>0</v>
      </c>
      <c r="BI94" s="190">
        <f>IF(N94="nulová",J94,0)</f>
        <v>0</v>
      </c>
      <c r="BJ94" s="17" t="s">
        <v>84</v>
      </c>
      <c r="BK94" s="190">
        <f>ROUND(I94*H94,2)</f>
        <v>0</v>
      </c>
      <c r="BL94" s="17" t="s">
        <v>167</v>
      </c>
      <c r="BM94" s="189" t="s">
        <v>1119</v>
      </c>
    </row>
    <row r="95" spans="1:47" s="2" customFormat="1" ht="11.25">
      <c r="A95" s="34"/>
      <c r="B95" s="35"/>
      <c r="C95" s="36"/>
      <c r="D95" s="191" t="s">
        <v>169</v>
      </c>
      <c r="E95" s="36"/>
      <c r="F95" s="192" t="s">
        <v>258</v>
      </c>
      <c r="G95" s="36"/>
      <c r="H95" s="36"/>
      <c r="I95" s="193"/>
      <c r="J95" s="36"/>
      <c r="K95" s="36"/>
      <c r="L95" s="39"/>
      <c r="M95" s="194"/>
      <c r="N95" s="195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169</v>
      </c>
      <c r="AU95" s="17" t="s">
        <v>86</v>
      </c>
    </row>
    <row r="96" spans="2:51" s="13" customFormat="1" ht="11.25">
      <c r="B96" s="196"/>
      <c r="C96" s="197"/>
      <c r="D96" s="198" t="s">
        <v>171</v>
      </c>
      <c r="E96" s="199" t="s">
        <v>19</v>
      </c>
      <c r="F96" s="200" t="s">
        <v>1120</v>
      </c>
      <c r="G96" s="197"/>
      <c r="H96" s="199" t="s">
        <v>19</v>
      </c>
      <c r="I96" s="201"/>
      <c r="J96" s="197"/>
      <c r="K96" s="197"/>
      <c r="L96" s="202"/>
      <c r="M96" s="203"/>
      <c r="N96" s="204"/>
      <c r="O96" s="204"/>
      <c r="P96" s="204"/>
      <c r="Q96" s="204"/>
      <c r="R96" s="204"/>
      <c r="S96" s="204"/>
      <c r="T96" s="205"/>
      <c r="AT96" s="206" t="s">
        <v>171</v>
      </c>
      <c r="AU96" s="206" t="s">
        <v>86</v>
      </c>
      <c r="AV96" s="13" t="s">
        <v>84</v>
      </c>
      <c r="AW96" s="13" t="s">
        <v>37</v>
      </c>
      <c r="AX96" s="13" t="s">
        <v>77</v>
      </c>
      <c r="AY96" s="206" t="s">
        <v>160</v>
      </c>
    </row>
    <row r="97" spans="2:51" s="14" customFormat="1" ht="11.25">
      <c r="B97" s="207"/>
      <c r="C97" s="208"/>
      <c r="D97" s="198" t="s">
        <v>171</v>
      </c>
      <c r="E97" s="209" t="s">
        <v>19</v>
      </c>
      <c r="F97" s="210" t="s">
        <v>1121</v>
      </c>
      <c r="G97" s="208"/>
      <c r="H97" s="211">
        <v>250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171</v>
      </c>
      <c r="AU97" s="217" t="s">
        <v>86</v>
      </c>
      <c r="AV97" s="14" t="s">
        <v>86</v>
      </c>
      <c r="AW97" s="14" t="s">
        <v>37</v>
      </c>
      <c r="AX97" s="14" t="s">
        <v>77</v>
      </c>
      <c r="AY97" s="217" t="s">
        <v>160</v>
      </c>
    </row>
    <row r="98" spans="1:65" s="2" customFormat="1" ht="44.25" customHeight="1">
      <c r="A98" s="34"/>
      <c r="B98" s="35"/>
      <c r="C98" s="178" t="s">
        <v>86</v>
      </c>
      <c r="D98" s="178" t="s">
        <v>162</v>
      </c>
      <c r="E98" s="179" t="s">
        <v>1122</v>
      </c>
      <c r="F98" s="180" t="s">
        <v>1123</v>
      </c>
      <c r="G98" s="181" t="s">
        <v>165</v>
      </c>
      <c r="H98" s="182">
        <v>100</v>
      </c>
      <c r="I98" s="183"/>
      <c r="J98" s="184">
        <f>ROUND(I98*H98,2)</f>
        <v>0</v>
      </c>
      <c r="K98" s="180" t="s">
        <v>166</v>
      </c>
      <c r="L98" s="39"/>
      <c r="M98" s="185" t="s">
        <v>19</v>
      </c>
      <c r="N98" s="186" t="s">
        <v>48</v>
      </c>
      <c r="O98" s="64"/>
      <c r="P98" s="187">
        <f>O98*H98</f>
        <v>0</v>
      </c>
      <c r="Q98" s="187">
        <v>8E-05</v>
      </c>
      <c r="R98" s="187">
        <f>Q98*H98</f>
        <v>0.008</v>
      </c>
      <c r="S98" s="187">
        <v>0.23</v>
      </c>
      <c r="T98" s="188">
        <f>S98*H98</f>
        <v>23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9" t="s">
        <v>167</v>
      </c>
      <c r="AT98" s="189" t="s">
        <v>162</v>
      </c>
      <c r="AU98" s="189" t="s">
        <v>86</v>
      </c>
      <c r="AY98" s="17" t="s">
        <v>160</v>
      </c>
      <c r="BE98" s="190">
        <f>IF(N98="základní",J98,0)</f>
        <v>0</v>
      </c>
      <c r="BF98" s="190">
        <f>IF(N98="snížená",J98,0)</f>
        <v>0</v>
      </c>
      <c r="BG98" s="190">
        <f>IF(N98="zákl. přenesená",J98,0)</f>
        <v>0</v>
      </c>
      <c r="BH98" s="190">
        <f>IF(N98="sníž. přenesená",J98,0)</f>
        <v>0</v>
      </c>
      <c r="BI98" s="190">
        <f>IF(N98="nulová",J98,0)</f>
        <v>0</v>
      </c>
      <c r="BJ98" s="17" t="s">
        <v>84</v>
      </c>
      <c r="BK98" s="190">
        <f>ROUND(I98*H98,2)</f>
        <v>0</v>
      </c>
      <c r="BL98" s="17" t="s">
        <v>167</v>
      </c>
      <c r="BM98" s="189" t="s">
        <v>1124</v>
      </c>
    </row>
    <row r="99" spans="1:47" s="2" customFormat="1" ht="11.25">
      <c r="A99" s="34"/>
      <c r="B99" s="35"/>
      <c r="C99" s="36"/>
      <c r="D99" s="191" t="s">
        <v>169</v>
      </c>
      <c r="E99" s="36"/>
      <c r="F99" s="192" t="s">
        <v>1125</v>
      </c>
      <c r="G99" s="36"/>
      <c r="H99" s="36"/>
      <c r="I99" s="193"/>
      <c r="J99" s="36"/>
      <c r="K99" s="36"/>
      <c r="L99" s="39"/>
      <c r="M99" s="194"/>
      <c r="N99" s="195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169</v>
      </c>
      <c r="AU99" s="17" t="s">
        <v>86</v>
      </c>
    </row>
    <row r="100" spans="1:65" s="2" customFormat="1" ht="49.15" customHeight="1">
      <c r="A100" s="34"/>
      <c r="B100" s="35"/>
      <c r="C100" s="178" t="s">
        <v>191</v>
      </c>
      <c r="D100" s="178" t="s">
        <v>162</v>
      </c>
      <c r="E100" s="179" t="s">
        <v>1126</v>
      </c>
      <c r="F100" s="180" t="s">
        <v>1127</v>
      </c>
      <c r="G100" s="181" t="s">
        <v>165</v>
      </c>
      <c r="H100" s="182">
        <v>100</v>
      </c>
      <c r="I100" s="183"/>
      <c r="J100" s="184">
        <f>ROUND(I100*H100,2)</f>
        <v>0</v>
      </c>
      <c r="K100" s="180" t="s">
        <v>166</v>
      </c>
      <c r="L100" s="39"/>
      <c r="M100" s="185" t="s">
        <v>19</v>
      </c>
      <c r="N100" s="186" t="s">
        <v>48</v>
      </c>
      <c r="O100" s="64"/>
      <c r="P100" s="187">
        <f>O100*H100</f>
        <v>0</v>
      </c>
      <c r="Q100" s="187">
        <v>5E-05</v>
      </c>
      <c r="R100" s="187">
        <f>Q100*H100</f>
        <v>0.005</v>
      </c>
      <c r="S100" s="187">
        <v>0.115</v>
      </c>
      <c r="T100" s="188">
        <f>S100*H100</f>
        <v>11.5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9" t="s">
        <v>167</v>
      </c>
      <c r="AT100" s="189" t="s">
        <v>162</v>
      </c>
      <c r="AU100" s="189" t="s">
        <v>86</v>
      </c>
      <c r="AY100" s="17" t="s">
        <v>160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7" t="s">
        <v>84</v>
      </c>
      <c r="BK100" s="190">
        <f>ROUND(I100*H100,2)</f>
        <v>0</v>
      </c>
      <c r="BL100" s="17" t="s">
        <v>167</v>
      </c>
      <c r="BM100" s="189" t="s">
        <v>1128</v>
      </c>
    </row>
    <row r="101" spans="1:47" s="2" customFormat="1" ht="11.25">
      <c r="A101" s="34"/>
      <c r="B101" s="35"/>
      <c r="C101" s="36"/>
      <c r="D101" s="191" t="s">
        <v>169</v>
      </c>
      <c r="E101" s="36"/>
      <c r="F101" s="192" t="s">
        <v>1129</v>
      </c>
      <c r="G101" s="36"/>
      <c r="H101" s="36"/>
      <c r="I101" s="193"/>
      <c r="J101" s="36"/>
      <c r="K101" s="36"/>
      <c r="L101" s="39"/>
      <c r="M101" s="194"/>
      <c r="N101" s="195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169</v>
      </c>
      <c r="AU101" s="17" t="s">
        <v>86</v>
      </c>
    </row>
    <row r="102" spans="1:65" s="2" customFormat="1" ht="55.5" customHeight="1">
      <c r="A102" s="34"/>
      <c r="B102" s="35"/>
      <c r="C102" s="178" t="s">
        <v>167</v>
      </c>
      <c r="D102" s="178" t="s">
        <v>162</v>
      </c>
      <c r="E102" s="179" t="s">
        <v>1130</v>
      </c>
      <c r="F102" s="180" t="s">
        <v>1131</v>
      </c>
      <c r="G102" s="181" t="s">
        <v>165</v>
      </c>
      <c r="H102" s="182">
        <v>232</v>
      </c>
      <c r="I102" s="183"/>
      <c r="J102" s="184">
        <f>ROUND(I102*H102,2)</f>
        <v>0</v>
      </c>
      <c r="K102" s="180" t="s">
        <v>166</v>
      </c>
      <c r="L102" s="39"/>
      <c r="M102" s="185" t="s">
        <v>19</v>
      </c>
      <c r="N102" s="186" t="s">
        <v>48</v>
      </c>
      <c r="O102" s="64"/>
      <c r="P102" s="187">
        <f>O102*H102</f>
        <v>0</v>
      </c>
      <c r="Q102" s="187">
        <v>0.00013</v>
      </c>
      <c r="R102" s="187">
        <f>Q102*H102</f>
        <v>0.030159999999999996</v>
      </c>
      <c r="S102" s="187">
        <v>0.23</v>
      </c>
      <c r="T102" s="188">
        <f>S102*H102</f>
        <v>53.36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167</v>
      </c>
      <c r="AT102" s="189" t="s">
        <v>162</v>
      </c>
      <c r="AU102" s="189" t="s">
        <v>86</v>
      </c>
      <c r="AY102" s="17" t="s">
        <v>160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17" t="s">
        <v>84</v>
      </c>
      <c r="BK102" s="190">
        <f>ROUND(I102*H102,2)</f>
        <v>0</v>
      </c>
      <c r="BL102" s="17" t="s">
        <v>167</v>
      </c>
      <c r="BM102" s="189" t="s">
        <v>1132</v>
      </c>
    </row>
    <row r="103" spans="1:47" s="2" customFormat="1" ht="11.25">
      <c r="A103" s="34"/>
      <c r="B103" s="35"/>
      <c r="C103" s="36"/>
      <c r="D103" s="191" t="s">
        <v>169</v>
      </c>
      <c r="E103" s="36"/>
      <c r="F103" s="192" t="s">
        <v>1133</v>
      </c>
      <c r="G103" s="36"/>
      <c r="H103" s="36"/>
      <c r="I103" s="193"/>
      <c r="J103" s="36"/>
      <c r="K103" s="36"/>
      <c r="L103" s="39"/>
      <c r="M103" s="194"/>
      <c r="N103" s="195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169</v>
      </c>
      <c r="AU103" s="17" t="s">
        <v>86</v>
      </c>
    </row>
    <row r="104" spans="1:65" s="2" customFormat="1" ht="62.65" customHeight="1">
      <c r="A104" s="34"/>
      <c r="B104" s="35"/>
      <c r="C104" s="178" t="s">
        <v>217</v>
      </c>
      <c r="D104" s="178" t="s">
        <v>162</v>
      </c>
      <c r="E104" s="179" t="s">
        <v>279</v>
      </c>
      <c r="F104" s="180" t="s">
        <v>280</v>
      </c>
      <c r="G104" s="181" t="s">
        <v>273</v>
      </c>
      <c r="H104" s="182">
        <v>100</v>
      </c>
      <c r="I104" s="183"/>
      <c r="J104" s="184">
        <f>ROUND(I104*H104,2)</f>
        <v>0</v>
      </c>
      <c r="K104" s="180" t="s">
        <v>166</v>
      </c>
      <c r="L104" s="39"/>
      <c r="M104" s="185" t="s">
        <v>19</v>
      </c>
      <c r="N104" s="186" t="s">
        <v>48</v>
      </c>
      <c r="O104" s="64"/>
      <c r="P104" s="187">
        <f>O104*H104</f>
        <v>0</v>
      </c>
      <c r="Q104" s="187">
        <v>0</v>
      </c>
      <c r="R104" s="187">
        <f>Q104*H104</f>
        <v>0</v>
      </c>
      <c r="S104" s="187">
        <v>0</v>
      </c>
      <c r="T104" s="188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9" t="s">
        <v>167</v>
      </c>
      <c r="AT104" s="189" t="s">
        <v>162</v>
      </c>
      <c r="AU104" s="189" t="s">
        <v>86</v>
      </c>
      <c r="AY104" s="17" t="s">
        <v>160</v>
      </c>
      <c r="BE104" s="190">
        <f>IF(N104="základní",J104,0)</f>
        <v>0</v>
      </c>
      <c r="BF104" s="190">
        <f>IF(N104="snížená",J104,0)</f>
        <v>0</v>
      </c>
      <c r="BG104" s="190">
        <f>IF(N104="zákl. přenesená",J104,0)</f>
        <v>0</v>
      </c>
      <c r="BH104" s="190">
        <f>IF(N104="sníž. přenesená",J104,0)</f>
        <v>0</v>
      </c>
      <c r="BI104" s="190">
        <f>IF(N104="nulová",J104,0)</f>
        <v>0</v>
      </c>
      <c r="BJ104" s="17" t="s">
        <v>84</v>
      </c>
      <c r="BK104" s="190">
        <f>ROUND(I104*H104,2)</f>
        <v>0</v>
      </c>
      <c r="BL104" s="17" t="s">
        <v>167</v>
      </c>
      <c r="BM104" s="189" t="s">
        <v>1134</v>
      </c>
    </row>
    <row r="105" spans="1:47" s="2" customFormat="1" ht="11.25">
      <c r="A105" s="34"/>
      <c r="B105" s="35"/>
      <c r="C105" s="36"/>
      <c r="D105" s="191" t="s">
        <v>169</v>
      </c>
      <c r="E105" s="36"/>
      <c r="F105" s="192" t="s">
        <v>282</v>
      </c>
      <c r="G105" s="36"/>
      <c r="H105" s="36"/>
      <c r="I105" s="193"/>
      <c r="J105" s="36"/>
      <c r="K105" s="36"/>
      <c r="L105" s="39"/>
      <c r="M105" s="194"/>
      <c r="N105" s="195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169</v>
      </c>
      <c r="AU105" s="17" t="s">
        <v>86</v>
      </c>
    </row>
    <row r="106" spans="2:51" s="14" customFormat="1" ht="11.25">
      <c r="B106" s="207"/>
      <c r="C106" s="208"/>
      <c r="D106" s="198" t="s">
        <v>171</v>
      </c>
      <c r="E106" s="209" t="s">
        <v>19</v>
      </c>
      <c r="F106" s="210" t="s">
        <v>1135</v>
      </c>
      <c r="G106" s="208"/>
      <c r="H106" s="211">
        <v>100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171</v>
      </c>
      <c r="AU106" s="217" t="s">
        <v>86</v>
      </c>
      <c r="AV106" s="14" t="s">
        <v>86</v>
      </c>
      <c r="AW106" s="14" t="s">
        <v>37</v>
      </c>
      <c r="AX106" s="14" t="s">
        <v>77</v>
      </c>
      <c r="AY106" s="217" t="s">
        <v>160</v>
      </c>
    </row>
    <row r="107" spans="1:65" s="2" customFormat="1" ht="44.25" customHeight="1">
      <c r="A107" s="34"/>
      <c r="B107" s="35"/>
      <c r="C107" s="178" t="s">
        <v>230</v>
      </c>
      <c r="D107" s="178" t="s">
        <v>162</v>
      </c>
      <c r="E107" s="179" t="s">
        <v>300</v>
      </c>
      <c r="F107" s="180" t="s">
        <v>301</v>
      </c>
      <c r="G107" s="181" t="s">
        <v>220</v>
      </c>
      <c r="H107" s="182">
        <v>145</v>
      </c>
      <c r="I107" s="183"/>
      <c r="J107" s="184">
        <f>ROUND(I107*H107,2)</f>
        <v>0</v>
      </c>
      <c r="K107" s="180" t="s">
        <v>166</v>
      </c>
      <c r="L107" s="39"/>
      <c r="M107" s="185" t="s">
        <v>19</v>
      </c>
      <c r="N107" s="186" t="s">
        <v>48</v>
      </c>
      <c r="O107" s="64"/>
      <c r="P107" s="187">
        <f>O107*H107</f>
        <v>0</v>
      </c>
      <c r="Q107" s="187">
        <v>0</v>
      </c>
      <c r="R107" s="187">
        <f>Q107*H107</f>
        <v>0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167</v>
      </c>
      <c r="AT107" s="189" t="s">
        <v>162</v>
      </c>
      <c r="AU107" s="189" t="s">
        <v>86</v>
      </c>
      <c r="AY107" s="17" t="s">
        <v>160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7" t="s">
        <v>84</v>
      </c>
      <c r="BK107" s="190">
        <f>ROUND(I107*H107,2)</f>
        <v>0</v>
      </c>
      <c r="BL107" s="17" t="s">
        <v>167</v>
      </c>
      <c r="BM107" s="189" t="s">
        <v>1136</v>
      </c>
    </row>
    <row r="108" spans="1:47" s="2" customFormat="1" ht="11.25">
      <c r="A108" s="34"/>
      <c r="B108" s="35"/>
      <c r="C108" s="36"/>
      <c r="D108" s="191" t="s">
        <v>169</v>
      </c>
      <c r="E108" s="36"/>
      <c r="F108" s="192" t="s">
        <v>303</v>
      </c>
      <c r="G108" s="36"/>
      <c r="H108" s="36"/>
      <c r="I108" s="193"/>
      <c r="J108" s="36"/>
      <c r="K108" s="36"/>
      <c r="L108" s="39"/>
      <c r="M108" s="194"/>
      <c r="N108" s="195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169</v>
      </c>
      <c r="AU108" s="17" t="s">
        <v>86</v>
      </c>
    </row>
    <row r="109" spans="1:65" s="2" customFormat="1" ht="33" customHeight="1">
      <c r="A109" s="34"/>
      <c r="B109" s="35"/>
      <c r="C109" s="178" t="s">
        <v>239</v>
      </c>
      <c r="D109" s="178" t="s">
        <v>162</v>
      </c>
      <c r="E109" s="179" t="s">
        <v>305</v>
      </c>
      <c r="F109" s="180" t="s">
        <v>306</v>
      </c>
      <c r="G109" s="181" t="s">
        <v>165</v>
      </c>
      <c r="H109" s="182">
        <v>250</v>
      </c>
      <c r="I109" s="183"/>
      <c r="J109" s="184">
        <f>ROUND(I109*H109,2)</f>
        <v>0</v>
      </c>
      <c r="K109" s="180" t="s">
        <v>166</v>
      </c>
      <c r="L109" s="39"/>
      <c r="M109" s="185" t="s">
        <v>19</v>
      </c>
      <c r="N109" s="186" t="s">
        <v>48</v>
      </c>
      <c r="O109" s="64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167</v>
      </c>
      <c r="AT109" s="189" t="s">
        <v>162</v>
      </c>
      <c r="AU109" s="189" t="s">
        <v>86</v>
      </c>
      <c r="AY109" s="17" t="s">
        <v>160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7" t="s">
        <v>84</v>
      </c>
      <c r="BK109" s="190">
        <f>ROUND(I109*H109,2)</f>
        <v>0</v>
      </c>
      <c r="BL109" s="17" t="s">
        <v>167</v>
      </c>
      <c r="BM109" s="189" t="s">
        <v>1137</v>
      </c>
    </row>
    <row r="110" spans="1:47" s="2" customFormat="1" ht="11.25">
      <c r="A110" s="34"/>
      <c r="B110" s="35"/>
      <c r="C110" s="36"/>
      <c r="D110" s="191" t="s">
        <v>169</v>
      </c>
      <c r="E110" s="36"/>
      <c r="F110" s="192" t="s">
        <v>308</v>
      </c>
      <c r="G110" s="36"/>
      <c r="H110" s="36"/>
      <c r="I110" s="193"/>
      <c r="J110" s="36"/>
      <c r="K110" s="36"/>
      <c r="L110" s="39"/>
      <c r="M110" s="194"/>
      <c r="N110" s="195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169</v>
      </c>
      <c r="AU110" s="17" t="s">
        <v>86</v>
      </c>
    </row>
    <row r="111" spans="2:63" s="12" customFormat="1" ht="22.9" customHeight="1">
      <c r="B111" s="162"/>
      <c r="C111" s="163"/>
      <c r="D111" s="164" t="s">
        <v>76</v>
      </c>
      <c r="E111" s="176" t="s">
        <v>217</v>
      </c>
      <c r="F111" s="176" t="s">
        <v>330</v>
      </c>
      <c r="G111" s="163"/>
      <c r="H111" s="163"/>
      <c r="I111" s="166"/>
      <c r="J111" s="177">
        <f>BK111</f>
        <v>0</v>
      </c>
      <c r="K111" s="163"/>
      <c r="L111" s="168"/>
      <c r="M111" s="169"/>
      <c r="N111" s="170"/>
      <c r="O111" s="170"/>
      <c r="P111" s="171">
        <f>SUM(P112:P124)</f>
        <v>0</v>
      </c>
      <c r="Q111" s="170"/>
      <c r="R111" s="171">
        <f>SUM(R112:R124)</f>
        <v>404.3058</v>
      </c>
      <c r="S111" s="170"/>
      <c r="T111" s="172">
        <f>SUM(T112:T124)</f>
        <v>0</v>
      </c>
      <c r="AR111" s="173" t="s">
        <v>84</v>
      </c>
      <c r="AT111" s="174" t="s">
        <v>76</v>
      </c>
      <c r="AU111" s="174" t="s">
        <v>84</v>
      </c>
      <c r="AY111" s="173" t="s">
        <v>160</v>
      </c>
      <c r="BK111" s="175">
        <f>SUM(BK112:BK124)</f>
        <v>0</v>
      </c>
    </row>
    <row r="112" spans="1:65" s="2" customFormat="1" ht="24.2" customHeight="1">
      <c r="A112" s="34"/>
      <c r="B112" s="35"/>
      <c r="C112" s="178" t="s">
        <v>246</v>
      </c>
      <c r="D112" s="178" t="s">
        <v>162</v>
      </c>
      <c r="E112" s="179" t="s">
        <v>1138</v>
      </c>
      <c r="F112" s="180" t="s">
        <v>1139</v>
      </c>
      <c r="G112" s="181" t="s">
        <v>165</v>
      </c>
      <c r="H112" s="182">
        <v>500</v>
      </c>
      <c r="I112" s="183"/>
      <c r="J112" s="184">
        <f>ROUND(I112*H112,2)</f>
        <v>0</v>
      </c>
      <c r="K112" s="180" t="s">
        <v>166</v>
      </c>
      <c r="L112" s="39"/>
      <c r="M112" s="185" t="s">
        <v>19</v>
      </c>
      <c r="N112" s="186" t="s">
        <v>48</v>
      </c>
      <c r="O112" s="64"/>
      <c r="P112" s="187">
        <f>O112*H112</f>
        <v>0</v>
      </c>
      <c r="Q112" s="187">
        <v>0.46</v>
      </c>
      <c r="R112" s="187">
        <f>Q112*H112</f>
        <v>230</v>
      </c>
      <c r="S112" s="187">
        <v>0</v>
      </c>
      <c r="T112" s="188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9" t="s">
        <v>167</v>
      </c>
      <c r="AT112" s="189" t="s">
        <v>162</v>
      </c>
      <c r="AU112" s="189" t="s">
        <v>86</v>
      </c>
      <c r="AY112" s="17" t="s">
        <v>160</v>
      </c>
      <c r="BE112" s="190">
        <f>IF(N112="základní",J112,0)</f>
        <v>0</v>
      </c>
      <c r="BF112" s="190">
        <f>IF(N112="snížená",J112,0)</f>
        <v>0</v>
      </c>
      <c r="BG112" s="190">
        <f>IF(N112="zákl. přenesená",J112,0)</f>
        <v>0</v>
      </c>
      <c r="BH112" s="190">
        <f>IF(N112="sníž. přenesená",J112,0)</f>
        <v>0</v>
      </c>
      <c r="BI112" s="190">
        <f>IF(N112="nulová",J112,0)</f>
        <v>0</v>
      </c>
      <c r="BJ112" s="17" t="s">
        <v>84</v>
      </c>
      <c r="BK112" s="190">
        <f>ROUND(I112*H112,2)</f>
        <v>0</v>
      </c>
      <c r="BL112" s="17" t="s">
        <v>167</v>
      </c>
      <c r="BM112" s="189" t="s">
        <v>1140</v>
      </c>
    </row>
    <row r="113" spans="1:47" s="2" customFormat="1" ht="11.25">
      <c r="A113" s="34"/>
      <c r="B113" s="35"/>
      <c r="C113" s="36"/>
      <c r="D113" s="191" t="s">
        <v>169</v>
      </c>
      <c r="E113" s="36"/>
      <c r="F113" s="192" t="s">
        <v>1141</v>
      </c>
      <c r="G113" s="36"/>
      <c r="H113" s="36"/>
      <c r="I113" s="193"/>
      <c r="J113" s="36"/>
      <c r="K113" s="36"/>
      <c r="L113" s="39"/>
      <c r="M113" s="194"/>
      <c r="N113" s="195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169</v>
      </c>
      <c r="AU113" s="17" t="s">
        <v>86</v>
      </c>
    </row>
    <row r="114" spans="2:51" s="13" customFormat="1" ht="11.25">
      <c r="B114" s="196"/>
      <c r="C114" s="197"/>
      <c r="D114" s="198" t="s">
        <v>171</v>
      </c>
      <c r="E114" s="199" t="s">
        <v>19</v>
      </c>
      <c r="F114" s="200" t="s">
        <v>259</v>
      </c>
      <c r="G114" s="197"/>
      <c r="H114" s="199" t="s">
        <v>19</v>
      </c>
      <c r="I114" s="201"/>
      <c r="J114" s="197"/>
      <c r="K114" s="197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171</v>
      </c>
      <c r="AU114" s="206" t="s">
        <v>86</v>
      </c>
      <c r="AV114" s="13" t="s">
        <v>84</v>
      </c>
      <c r="AW114" s="13" t="s">
        <v>37</v>
      </c>
      <c r="AX114" s="13" t="s">
        <v>77</v>
      </c>
      <c r="AY114" s="206" t="s">
        <v>160</v>
      </c>
    </row>
    <row r="115" spans="2:51" s="14" customFormat="1" ht="11.25">
      <c r="B115" s="207"/>
      <c r="C115" s="208"/>
      <c r="D115" s="198" t="s">
        <v>171</v>
      </c>
      <c r="E115" s="209" t="s">
        <v>19</v>
      </c>
      <c r="F115" s="210" t="s">
        <v>1142</v>
      </c>
      <c r="G115" s="208"/>
      <c r="H115" s="211">
        <v>500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171</v>
      </c>
      <c r="AU115" s="217" t="s">
        <v>86</v>
      </c>
      <c r="AV115" s="14" t="s">
        <v>86</v>
      </c>
      <c r="AW115" s="14" t="s">
        <v>37</v>
      </c>
      <c r="AX115" s="14" t="s">
        <v>77</v>
      </c>
      <c r="AY115" s="217" t="s">
        <v>160</v>
      </c>
    </row>
    <row r="116" spans="1:65" s="2" customFormat="1" ht="37.9" customHeight="1">
      <c r="A116" s="34"/>
      <c r="B116" s="35"/>
      <c r="C116" s="178" t="s">
        <v>198</v>
      </c>
      <c r="D116" s="178" t="s">
        <v>162</v>
      </c>
      <c r="E116" s="179" t="s">
        <v>342</v>
      </c>
      <c r="F116" s="180" t="s">
        <v>343</v>
      </c>
      <c r="G116" s="181" t="s">
        <v>165</v>
      </c>
      <c r="H116" s="182">
        <v>250</v>
      </c>
      <c r="I116" s="183"/>
      <c r="J116" s="184">
        <f>ROUND(I116*H116,2)</f>
        <v>0</v>
      </c>
      <c r="K116" s="180" t="s">
        <v>166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0.15826</v>
      </c>
      <c r="R116" s="187">
        <f>Q116*H116</f>
        <v>39.565000000000005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167</v>
      </c>
      <c r="AT116" s="189" t="s">
        <v>162</v>
      </c>
      <c r="AU116" s="189" t="s">
        <v>86</v>
      </c>
      <c r="AY116" s="17" t="s">
        <v>160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84</v>
      </c>
      <c r="BK116" s="190">
        <f>ROUND(I116*H116,2)</f>
        <v>0</v>
      </c>
      <c r="BL116" s="17" t="s">
        <v>167</v>
      </c>
      <c r="BM116" s="189" t="s">
        <v>1143</v>
      </c>
    </row>
    <row r="117" spans="1:47" s="2" customFormat="1" ht="11.25">
      <c r="A117" s="34"/>
      <c r="B117" s="35"/>
      <c r="C117" s="36"/>
      <c r="D117" s="191" t="s">
        <v>169</v>
      </c>
      <c r="E117" s="36"/>
      <c r="F117" s="192" t="s">
        <v>345</v>
      </c>
      <c r="G117" s="36"/>
      <c r="H117" s="36"/>
      <c r="I117" s="193"/>
      <c r="J117" s="36"/>
      <c r="K117" s="36"/>
      <c r="L117" s="39"/>
      <c r="M117" s="194"/>
      <c r="N117" s="19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169</v>
      </c>
      <c r="AU117" s="17" t="s">
        <v>86</v>
      </c>
    </row>
    <row r="118" spans="1:65" s="2" customFormat="1" ht="24.2" customHeight="1">
      <c r="A118" s="34"/>
      <c r="B118" s="35"/>
      <c r="C118" s="178" t="s">
        <v>119</v>
      </c>
      <c r="D118" s="178" t="s">
        <v>162</v>
      </c>
      <c r="E118" s="179" t="s">
        <v>364</v>
      </c>
      <c r="F118" s="180" t="s">
        <v>365</v>
      </c>
      <c r="G118" s="181" t="s">
        <v>165</v>
      </c>
      <c r="H118" s="182">
        <v>432</v>
      </c>
      <c r="I118" s="183"/>
      <c r="J118" s="184">
        <f>ROUND(I118*H118,2)</f>
        <v>0</v>
      </c>
      <c r="K118" s="180" t="s">
        <v>166</v>
      </c>
      <c r="L118" s="39"/>
      <c r="M118" s="185" t="s">
        <v>19</v>
      </c>
      <c r="N118" s="186" t="s">
        <v>48</v>
      </c>
      <c r="O118" s="64"/>
      <c r="P118" s="187">
        <f>O118*H118</f>
        <v>0</v>
      </c>
      <c r="Q118" s="187">
        <v>0.00031</v>
      </c>
      <c r="R118" s="187">
        <f>Q118*H118</f>
        <v>0.13392</v>
      </c>
      <c r="S118" s="187">
        <v>0</v>
      </c>
      <c r="T118" s="18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167</v>
      </c>
      <c r="AT118" s="189" t="s">
        <v>162</v>
      </c>
      <c r="AU118" s="189" t="s">
        <v>86</v>
      </c>
      <c r="AY118" s="17" t="s">
        <v>160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84</v>
      </c>
      <c r="BK118" s="190">
        <f>ROUND(I118*H118,2)</f>
        <v>0</v>
      </c>
      <c r="BL118" s="17" t="s">
        <v>167</v>
      </c>
      <c r="BM118" s="189" t="s">
        <v>1144</v>
      </c>
    </row>
    <row r="119" spans="1:47" s="2" customFormat="1" ht="11.25">
      <c r="A119" s="34"/>
      <c r="B119" s="35"/>
      <c r="C119" s="36"/>
      <c r="D119" s="191" t="s">
        <v>169</v>
      </c>
      <c r="E119" s="36"/>
      <c r="F119" s="192" t="s">
        <v>367</v>
      </c>
      <c r="G119" s="36"/>
      <c r="H119" s="36"/>
      <c r="I119" s="193"/>
      <c r="J119" s="36"/>
      <c r="K119" s="36"/>
      <c r="L119" s="39"/>
      <c r="M119" s="194"/>
      <c r="N119" s="195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169</v>
      </c>
      <c r="AU119" s="17" t="s">
        <v>86</v>
      </c>
    </row>
    <row r="120" spans="1:65" s="2" customFormat="1" ht="24.2" customHeight="1">
      <c r="A120" s="34"/>
      <c r="B120" s="35"/>
      <c r="C120" s="178" t="s">
        <v>317</v>
      </c>
      <c r="D120" s="178" t="s">
        <v>162</v>
      </c>
      <c r="E120" s="179" t="s">
        <v>371</v>
      </c>
      <c r="F120" s="180" t="s">
        <v>372</v>
      </c>
      <c r="G120" s="181" t="s">
        <v>165</v>
      </c>
      <c r="H120" s="182">
        <v>432</v>
      </c>
      <c r="I120" s="183"/>
      <c r="J120" s="184">
        <f>ROUND(I120*H120,2)</f>
        <v>0</v>
      </c>
      <c r="K120" s="180" t="s">
        <v>166</v>
      </c>
      <c r="L120" s="39"/>
      <c r="M120" s="185" t="s">
        <v>19</v>
      </c>
      <c r="N120" s="186" t="s">
        <v>48</v>
      </c>
      <c r="O120" s="64"/>
      <c r="P120" s="187">
        <f>O120*H120</f>
        <v>0</v>
      </c>
      <c r="Q120" s="187">
        <v>0.00041</v>
      </c>
      <c r="R120" s="187">
        <f>Q120*H120</f>
        <v>0.17712</v>
      </c>
      <c r="S120" s="187">
        <v>0</v>
      </c>
      <c r="T120" s="188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9" t="s">
        <v>167</v>
      </c>
      <c r="AT120" s="189" t="s">
        <v>162</v>
      </c>
      <c r="AU120" s="189" t="s">
        <v>86</v>
      </c>
      <c r="AY120" s="17" t="s">
        <v>160</v>
      </c>
      <c r="BE120" s="190">
        <f>IF(N120="základní",J120,0)</f>
        <v>0</v>
      </c>
      <c r="BF120" s="190">
        <f>IF(N120="snížená",J120,0)</f>
        <v>0</v>
      </c>
      <c r="BG120" s="190">
        <f>IF(N120="zákl. přenesená",J120,0)</f>
        <v>0</v>
      </c>
      <c r="BH120" s="190">
        <f>IF(N120="sníž. přenesená",J120,0)</f>
        <v>0</v>
      </c>
      <c r="BI120" s="190">
        <f>IF(N120="nulová",J120,0)</f>
        <v>0</v>
      </c>
      <c r="BJ120" s="17" t="s">
        <v>84</v>
      </c>
      <c r="BK120" s="190">
        <f>ROUND(I120*H120,2)</f>
        <v>0</v>
      </c>
      <c r="BL120" s="17" t="s">
        <v>167</v>
      </c>
      <c r="BM120" s="189" t="s">
        <v>1145</v>
      </c>
    </row>
    <row r="121" spans="1:47" s="2" customFormat="1" ht="11.25">
      <c r="A121" s="34"/>
      <c r="B121" s="35"/>
      <c r="C121" s="36"/>
      <c r="D121" s="191" t="s">
        <v>169</v>
      </c>
      <c r="E121" s="36"/>
      <c r="F121" s="192" t="s">
        <v>374</v>
      </c>
      <c r="G121" s="36"/>
      <c r="H121" s="36"/>
      <c r="I121" s="193"/>
      <c r="J121" s="36"/>
      <c r="K121" s="36"/>
      <c r="L121" s="39"/>
      <c r="M121" s="194"/>
      <c r="N121" s="195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169</v>
      </c>
      <c r="AU121" s="17" t="s">
        <v>86</v>
      </c>
    </row>
    <row r="122" spans="1:65" s="2" customFormat="1" ht="44.25" customHeight="1">
      <c r="A122" s="34"/>
      <c r="B122" s="35"/>
      <c r="C122" s="178" t="s">
        <v>324</v>
      </c>
      <c r="D122" s="178" t="s">
        <v>162</v>
      </c>
      <c r="E122" s="179" t="s">
        <v>376</v>
      </c>
      <c r="F122" s="180" t="s">
        <v>377</v>
      </c>
      <c r="G122" s="181" t="s">
        <v>165</v>
      </c>
      <c r="H122" s="182">
        <v>432</v>
      </c>
      <c r="I122" s="183"/>
      <c r="J122" s="184">
        <f>ROUND(I122*H122,2)</f>
        <v>0</v>
      </c>
      <c r="K122" s="180" t="s">
        <v>1146</v>
      </c>
      <c r="L122" s="39"/>
      <c r="M122" s="185" t="s">
        <v>19</v>
      </c>
      <c r="N122" s="186" t="s">
        <v>48</v>
      </c>
      <c r="O122" s="64"/>
      <c r="P122" s="187">
        <f>O122*H122</f>
        <v>0</v>
      </c>
      <c r="Q122" s="187">
        <v>0.12966</v>
      </c>
      <c r="R122" s="187">
        <f>Q122*H122</f>
        <v>56.01312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167</v>
      </c>
      <c r="AT122" s="189" t="s">
        <v>162</v>
      </c>
      <c r="AU122" s="189" t="s">
        <v>86</v>
      </c>
      <c r="AY122" s="17" t="s">
        <v>160</v>
      </c>
      <c r="BE122" s="190">
        <f>IF(N122="základní",J122,0)</f>
        <v>0</v>
      </c>
      <c r="BF122" s="190">
        <f>IF(N122="snížená",J122,0)</f>
        <v>0</v>
      </c>
      <c r="BG122" s="190">
        <f>IF(N122="zákl. přenesená",J122,0)</f>
        <v>0</v>
      </c>
      <c r="BH122" s="190">
        <f>IF(N122="sníž. přenesená",J122,0)</f>
        <v>0</v>
      </c>
      <c r="BI122" s="190">
        <f>IF(N122="nulová",J122,0)</f>
        <v>0</v>
      </c>
      <c r="BJ122" s="17" t="s">
        <v>84</v>
      </c>
      <c r="BK122" s="190">
        <f>ROUND(I122*H122,2)</f>
        <v>0</v>
      </c>
      <c r="BL122" s="17" t="s">
        <v>167</v>
      </c>
      <c r="BM122" s="189" t="s">
        <v>1147</v>
      </c>
    </row>
    <row r="123" spans="1:65" s="2" customFormat="1" ht="44.25" customHeight="1">
      <c r="A123" s="34"/>
      <c r="B123" s="35"/>
      <c r="C123" s="178" t="s">
        <v>331</v>
      </c>
      <c r="D123" s="178" t="s">
        <v>162</v>
      </c>
      <c r="E123" s="179" t="s">
        <v>380</v>
      </c>
      <c r="F123" s="180" t="s">
        <v>381</v>
      </c>
      <c r="G123" s="181" t="s">
        <v>165</v>
      </c>
      <c r="H123" s="182">
        <v>432</v>
      </c>
      <c r="I123" s="183"/>
      <c r="J123" s="184">
        <f>ROUND(I123*H123,2)</f>
        <v>0</v>
      </c>
      <c r="K123" s="180" t="s">
        <v>166</v>
      </c>
      <c r="L123" s="39"/>
      <c r="M123" s="185" t="s">
        <v>19</v>
      </c>
      <c r="N123" s="186" t="s">
        <v>48</v>
      </c>
      <c r="O123" s="64"/>
      <c r="P123" s="187">
        <f>O123*H123</f>
        <v>0</v>
      </c>
      <c r="Q123" s="187">
        <v>0.18152</v>
      </c>
      <c r="R123" s="187">
        <f>Q123*H123</f>
        <v>78.41664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167</v>
      </c>
      <c r="AT123" s="189" t="s">
        <v>162</v>
      </c>
      <c r="AU123" s="189" t="s">
        <v>86</v>
      </c>
      <c r="AY123" s="17" t="s">
        <v>160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17" t="s">
        <v>84</v>
      </c>
      <c r="BK123" s="190">
        <f>ROUND(I123*H123,2)</f>
        <v>0</v>
      </c>
      <c r="BL123" s="17" t="s">
        <v>167</v>
      </c>
      <c r="BM123" s="189" t="s">
        <v>1148</v>
      </c>
    </row>
    <row r="124" spans="1:47" s="2" customFormat="1" ht="11.25">
      <c r="A124" s="34"/>
      <c r="B124" s="35"/>
      <c r="C124" s="36"/>
      <c r="D124" s="191" t="s">
        <v>169</v>
      </c>
      <c r="E124" s="36"/>
      <c r="F124" s="192" t="s">
        <v>383</v>
      </c>
      <c r="G124" s="36"/>
      <c r="H124" s="36"/>
      <c r="I124" s="193"/>
      <c r="J124" s="36"/>
      <c r="K124" s="36"/>
      <c r="L124" s="39"/>
      <c r="M124" s="194"/>
      <c r="N124" s="195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169</v>
      </c>
      <c r="AU124" s="17" t="s">
        <v>86</v>
      </c>
    </row>
    <row r="125" spans="2:63" s="12" customFormat="1" ht="22.9" customHeight="1">
      <c r="B125" s="162"/>
      <c r="C125" s="163"/>
      <c r="D125" s="164" t="s">
        <v>76</v>
      </c>
      <c r="E125" s="176" t="s">
        <v>198</v>
      </c>
      <c r="F125" s="176" t="s">
        <v>199</v>
      </c>
      <c r="G125" s="163"/>
      <c r="H125" s="163"/>
      <c r="I125" s="166"/>
      <c r="J125" s="177">
        <f>BK125</f>
        <v>0</v>
      </c>
      <c r="K125" s="163"/>
      <c r="L125" s="168"/>
      <c r="M125" s="169"/>
      <c r="N125" s="170"/>
      <c r="O125" s="170"/>
      <c r="P125" s="171">
        <f>SUM(P126:P136)</f>
        <v>0</v>
      </c>
      <c r="Q125" s="170"/>
      <c r="R125" s="171">
        <f>SUM(R126:R136)</f>
        <v>1.2485000000000002</v>
      </c>
      <c r="S125" s="170"/>
      <c r="T125" s="172">
        <f>SUM(T126:T136)</f>
        <v>8.64</v>
      </c>
      <c r="AR125" s="173" t="s">
        <v>84</v>
      </c>
      <c r="AT125" s="174" t="s">
        <v>76</v>
      </c>
      <c r="AU125" s="174" t="s">
        <v>84</v>
      </c>
      <c r="AY125" s="173" t="s">
        <v>160</v>
      </c>
      <c r="BK125" s="175">
        <f>SUM(BK126:BK136)</f>
        <v>0</v>
      </c>
    </row>
    <row r="126" spans="1:65" s="2" customFormat="1" ht="24.2" customHeight="1">
      <c r="A126" s="34"/>
      <c r="B126" s="35"/>
      <c r="C126" s="178" t="s">
        <v>336</v>
      </c>
      <c r="D126" s="178" t="s">
        <v>162</v>
      </c>
      <c r="E126" s="179" t="s">
        <v>1149</v>
      </c>
      <c r="F126" s="180" t="s">
        <v>427</v>
      </c>
      <c r="G126" s="181" t="s">
        <v>165</v>
      </c>
      <c r="H126" s="182">
        <v>432</v>
      </c>
      <c r="I126" s="183"/>
      <c r="J126" s="184">
        <f>ROUND(I126*H126,2)</f>
        <v>0</v>
      </c>
      <c r="K126" s="180" t="s">
        <v>19</v>
      </c>
      <c r="L126" s="39"/>
      <c r="M126" s="185" t="s">
        <v>19</v>
      </c>
      <c r="N126" s="186" t="s">
        <v>48</v>
      </c>
      <c r="O126" s="64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167</v>
      </c>
      <c r="AT126" s="189" t="s">
        <v>162</v>
      </c>
      <c r="AU126" s="189" t="s">
        <v>86</v>
      </c>
      <c r="AY126" s="17" t="s">
        <v>160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7" t="s">
        <v>84</v>
      </c>
      <c r="BK126" s="190">
        <f>ROUND(I126*H126,2)</f>
        <v>0</v>
      </c>
      <c r="BL126" s="17" t="s">
        <v>167</v>
      </c>
      <c r="BM126" s="189" t="s">
        <v>1150</v>
      </c>
    </row>
    <row r="127" spans="1:65" s="2" customFormat="1" ht="55.5" customHeight="1">
      <c r="A127" s="34"/>
      <c r="B127" s="35"/>
      <c r="C127" s="178" t="s">
        <v>8</v>
      </c>
      <c r="D127" s="178" t="s">
        <v>162</v>
      </c>
      <c r="E127" s="179" t="s">
        <v>398</v>
      </c>
      <c r="F127" s="180" t="s">
        <v>399</v>
      </c>
      <c r="G127" s="181" t="s">
        <v>202</v>
      </c>
      <c r="H127" s="182">
        <v>400</v>
      </c>
      <c r="I127" s="183"/>
      <c r="J127" s="184">
        <f>ROUND(I127*H127,2)</f>
        <v>0</v>
      </c>
      <c r="K127" s="180" t="s">
        <v>166</v>
      </c>
      <c r="L127" s="39"/>
      <c r="M127" s="185" t="s">
        <v>19</v>
      </c>
      <c r="N127" s="186" t="s">
        <v>48</v>
      </c>
      <c r="O127" s="64"/>
      <c r="P127" s="187">
        <f>O127*H127</f>
        <v>0</v>
      </c>
      <c r="Q127" s="187">
        <v>9E-05</v>
      </c>
      <c r="R127" s="187">
        <f>Q127*H127</f>
        <v>0.036000000000000004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167</v>
      </c>
      <c r="AT127" s="189" t="s">
        <v>162</v>
      </c>
      <c r="AU127" s="189" t="s">
        <v>86</v>
      </c>
      <c r="AY127" s="17" t="s">
        <v>160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7" t="s">
        <v>84</v>
      </c>
      <c r="BK127" s="190">
        <f>ROUND(I127*H127,2)</f>
        <v>0</v>
      </c>
      <c r="BL127" s="17" t="s">
        <v>167</v>
      </c>
      <c r="BM127" s="189" t="s">
        <v>1151</v>
      </c>
    </row>
    <row r="128" spans="1:47" s="2" customFormat="1" ht="11.25">
      <c r="A128" s="34"/>
      <c r="B128" s="35"/>
      <c r="C128" s="36"/>
      <c r="D128" s="191" t="s">
        <v>169</v>
      </c>
      <c r="E128" s="36"/>
      <c r="F128" s="192" t="s">
        <v>401</v>
      </c>
      <c r="G128" s="36"/>
      <c r="H128" s="36"/>
      <c r="I128" s="193"/>
      <c r="J128" s="36"/>
      <c r="K128" s="36"/>
      <c r="L128" s="39"/>
      <c r="M128" s="194"/>
      <c r="N128" s="195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169</v>
      </c>
      <c r="AU128" s="17" t="s">
        <v>86</v>
      </c>
    </row>
    <row r="129" spans="1:65" s="2" customFormat="1" ht="37.9" customHeight="1">
      <c r="A129" s="34"/>
      <c r="B129" s="35"/>
      <c r="C129" s="178" t="s">
        <v>346</v>
      </c>
      <c r="D129" s="178" t="s">
        <v>162</v>
      </c>
      <c r="E129" s="179" t="s">
        <v>404</v>
      </c>
      <c r="F129" s="180" t="s">
        <v>405</v>
      </c>
      <c r="G129" s="181" t="s">
        <v>165</v>
      </c>
      <c r="H129" s="182">
        <v>312.5</v>
      </c>
      <c r="I129" s="183"/>
      <c r="J129" s="184">
        <f>ROUND(I129*H129,2)</f>
        <v>0</v>
      </c>
      <c r="K129" s="180" t="s">
        <v>19</v>
      </c>
      <c r="L129" s="39"/>
      <c r="M129" s="185" t="s">
        <v>19</v>
      </c>
      <c r="N129" s="186" t="s">
        <v>48</v>
      </c>
      <c r="O129" s="64"/>
      <c r="P129" s="187">
        <f>O129*H129</f>
        <v>0</v>
      </c>
      <c r="Q129" s="187">
        <v>0.00388</v>
      </c>
      <c r="R129" s="187">
        <f>Q129*H129</f>
        <v>1.2125000000000001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167</v>
      </c>
      <c r="AT129" s="189" t="s">
        <v>162</v>
      </c>
      <c r="AU129" s="189" t="s">
        <v>86</v>
      </c>
      <c r="AY129" s="17" t="s">
        <v>160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7" t="s">
        <v>84</v>
      </c>
      <c r="BK129" s="190">
        <f>ROUND(I129*H129,2)</f>
        <v>0</v>
      </c>
      <c r="BL129" s="17" t="s">
        <v>167</v>
      </c>
      <c r="BM129" s="189" t="s">
        <v>1152</v>
      </c>
    </row>
    <row r="130" spans="2:51" s="14" customFormat="1" ht="11.25">
      <c r="B130" s="207"/>
      <c r="C130" s="208"/>
      <c r="D130" s="198" t="s">
        <v>171</v>
      </c>
      <c r="E130" s="209" t="s">
        <v>19</v>
      </c>
      <c r="F130" s="210" t="s">
        <v>1153</v>
      </c>
      <c r="G130" s="208"/>
      <c r="H130" s="211">
        <v>312.5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171</v>
      </c>
      <c r="AU130" s="217" t="s">
        <v>86</v>
      </c>
      <c r="AV130" s="14" t="s">
        <v>86</v>
      </c>
      <c r="AW130" s="14" t="s">
        <v>37</v>
      </c>
      <c r="AX130" s="14" t="s">
        <v>77</v>
      </c>
      <c r="AY130" s="217" t="s">
        <v>160</v>
      </c>
    </row>
    <row r="131" spans="1:65" s="2" customFormat="1" ht="37.9" customHeight="1">
      <c r="A131" s="34"/>
      <c r="B131" s="35"/>
      <c r="C131" s="178" t="s">
        <v>353</v>
      </c>
      <c r="D131" s="178" t="s">
        <v>162</v>
      </c>
      <c r="E131" s="179" t="s">
        <v>409</v>
      </c>
      <c r="F131" s="180" t="s">
        <v>410</v>
      </c>
      <c r="G131" s="181" t="s">
        <v>202</v>
      </c>
      <c r="H131" s="182">
        <v>400</v>
      </c>
      <c r="I131" s="183"/>
      <c r="J131" s="184">
        <f>ROUND(I131*H131,2)</f>
        <v>0</v>
      </c>
      <c r="K131" s="180" t="s">
        <v>166</v>
      </c>
      <c r="L131" s="39"/>
      <c r="M131" s="185" t="s">
        <v>19</v>
      </c>
      <c r="N131" s="186" t="s">
        <v>48</v>
      </c>
      <c r="O131" s="64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167</v>
      </c>
      <c r="AT131" s="189" t="s">
        <v>162</v>
      </c>
      <c r="AU131" s="189" t="s">
        <v>86</v>
      </c>
      <c r="AY131" s="17" t="s">
        <v>160</v>
      </c>
      <c r="BE131" s="190">
        <f>IF(N131="základní",J131,0)</f>
        <v>0</v>
      </c>
      <c r="BF131" s="190">
        <f>IF(N131="snížená",J131,0)</f>
        <v>0</v>
      </c>
      <c r="BG131" s="190">
        <f>IF(N131="zákl. přenesená",J131,0)</f>
        <v>0</v>
      </c>
      <c r="BH131" s="190">
        <f>IF(N131="sníž. přenesená",J131,0)</f>
        <v>0</v>
      </c>
      <c r="BI131" s="190">
        <f>IF(N131="nulová",J131,0)</f>
        <v>0</v>
      </c>
      <c r="BJ131" s="17" t="s">
        <v>84</v>
      </c>
      <c r="BK131" s="190">
        <f>ROUND(I131*H131,2)</f>
        <v>0</v>
      </c>
      <c r="BL131" s="17" t="s">
        <v>167</v>
      </c>
      <c r="BM131" s="189" t="s">
        <v>1154</v>
      </c>
    </row>
    <row r="132" spans="1:47" s="2" customFormat="1" ht="11.25">
      <c r="A132" s="34"/>
      <c r="B132" s="35"/>
      <c r="C132" s="36"/>
      <c r="D132" s="191" t="s">
        <v>169</v>
      </c>
      <c r="E132" s="36"/>
      <c r="F132" s="192" t="s">
        <v>412</v>
      </c>
      <c r="G132" s="36"/>
      <c r="H132" s="36"/>
      <c r="I132" s="193"/>
      <c r="J132" s="36"/>
      <c r="K132" s="36"/>
      <c r="L132" s="39"/>
      <c r="M132" s="194"/>
      <c r="N132" s="195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169</v>
      </c>
      <c r="AU132" s="17" t="s">
        <v>86</v>
      </c>
    </row>
    <row r="133" spans="1:65" s="2" customFormat="1" ht="24.2" customHeight="1">
      <c r="A133" s="34"/>
      <c r="B133" s="35"/>
      <c r="C133" s="178" t="s">
        <v>311</v>
      </c>
      <c r="D133" s="178" t="s">
        <v>162</v>
      </c>
      <c r="E133" s="179" t="s">
        <v>1155</v>
      </c>
      <c r="F133" s="180" t="s">
        <v>1156</v>
      </c>
      <c r="G133" s="181" t="s">
        <v>202</v>
      </c>
      <c r="H133" s="182">
        <v>400</v>
      </c>
      <c r="I133" s="183"/>
      <c r="J133" s="184">
        <f>ROUND(I133*H133,2)</f>
        <v>0</v>
      </c>
      <c r="K133" s="180" t="s">
        <v>166</v>
      </c>
      <c r="L133" s="39"/>
      <c r="M133" s="185" t="s">
        <v>19</v>
      </c>
      <c r="N133" s="186" t="s">
        <v>48</v>
      </c>
      <c r="O133" s="64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167</v>
      </c>
      <c r="AT133" s="189" t="s">
        <v>162</v>
      </c>
      <c r="AU133" s="189" t="s">
        <v>86</v>
      </c>
      <c r="AY133" s="17" t="s">
        <v>160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17" t="s">
        <v>84</v>
      </c>
      <c r="BK133" s="190">
        <f>ROUND(I133*H133,2)</f>
        <v>0</v>
      </c>
      <c r="BL133" s="17" t="s">
        <v>167</v>
      </c>
      <c r="BM133" s="189" t="s">
        <v>1157</v>
      </c>
    </row>
    <row r="134" spans="1:47" s="2" customFormat="1" ht="11.25">
      <c r="A134" s="34"/>
      <c r="B134" s="35"/>
      <c r="C134" s="36"/>
      <c r="D134" s="191" t="s">
        <v>169</v>
      </c>
      <c r="E134" s="36"/>
      <c r="F134" s="192" t="s">
        <v>1158</v>
      </c>
      <c r="G134" s="36"/>
      <c r="H134" s="36"/>
      <c r="I134" s="193"/>
      <c r="J134" s="36"/>
      <c r="K134" s="36"/>
      <c r="L134" s="39"/>
      <c r="M134" s="194"/>
      <c r="N134" s="195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169</v>
      </c>
      <c r="AU134" s="17" t="s">
        <v>86</v>
      </c>
    </row>
    <row r="135" spans="1:65" s="2" customFormat="1" ht="55.5" customHeight="1">
      <c r="A135" s="34"/>
      <c r="B135" s="35"/>
      <c r="C135" s="178" t="s">
        <v>370</v>
      </c>
      <c r="D135" s="178" t="s">
        <v>162</v>
      </c>
      <c r="E135" s="179" t="s">
        <v>414</v>
      </c>
      <c r="F135" s="180" t="s">
        <v>415</v>
      </c>
      <c r="G135" s="181" t="s">
        <v>165</v>
      </c>
      <c r="H135" s="182">
        <v>432</v>
      </c>
      <c r="I135" s="183"/>
      <c r="J135" s="184">
        <f>ROUND(I135*H135,2)</f>
        <v>0</v>
      </c>
      <c r="K135" s="180" t="s">
        <v>166</v>
      </c>
      <c r="L135" s="39"/>
      <c r="M135" s="185" t="s">
        <v>19</v>
      </c>
      <c r="N135" s="186" t="s">
        <v>48</v>
      </c>
      <c r="O135" s="64"/>
      <c r="P135" s="187">
        <f>O135*H135</f>
        <v>0</v>
      </c>
      <c r="Q135" s="187">
        <v>0</v>
      </c>
      <c r="R135" s="187">
        <f>Q135*H135</f>
        <v>0</v>
      </c>
      <c r="S135" s="187">
        <v>0.02</v>
      </c>
      <c r="T135" s="188">
        <f>S135*H135</f>
        <v>8.64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167</v>
      </c>
      <c r="AT135" s="189" t="s">
        <v>162</v>
      </c>
      <c r="AU135" s="189" t="s">
        <v>86</v>
      </c>
      <c r="AY135" s="17" t="s">
        <v>160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17" t="s">
        <v>84</v>
      </c>
      <c r="BK135" s="190">
        <f>ROUND(I135*H135,2)</f>
        <v>0</v>
      </c>
      <c r="BL135" s="17" t="s">
        <v>167</v>
      </c>
      <c r="BM135" s="189" t="s">
        <v>1159</v>
      </c>
    </row>
    <row r="136" spans="1:47" s="2" customFormat="1" ht="11.25">
      <c r="A136" s="34"/>
      <c r="B136" s="35"/>
      <c r="C136" s="36"/>
      <c r="D136" s="191" t="s">
        <v>169</v>
      </c>
      <c r="E136" s="36"/>
      <c r="F136" s="192" t="s">
        <v>417</v>
      </c>
      <c r="G136" s="36"/>
      <c r="H136" s="36"/>
      <c r="I136" s="193"/>
      <c r="J136" s="36"/>
      <c r="K136" s="36"/>
      <c r="L136" s="39"/>
      <c r="M136" s="194"/>
      <c r="N136" s="195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169</v>
      </c>
      <c r="AU136" s="17" t="s">
        <v>86</v>
      </c>
    </row>
    <row r="137" spans="2:63" s="12" customFormat="1" ht="22.9" customHeight="1">
      <c r="B137" s="162"/>
      <c r="C137" s="163"/>
      <c r="D137" s="164" t="s">
        <v>76</v>
      </c>
      <c r="E137" s="176" t="s">
        <v>215</v>
      </c>
      <c r="F137" s="176" t="s">
        <v>216</v>
      </c>
      <c r="G137" s="163"/>
      <c r="H137" s="163"/>
      <c r="I137" s="166"/>
      <c r="J137" s="177">
        <f>BK137</f>
        <v>0</v>
      </c>
      <c r="K137" s="163"/>
      <c r="L137" s="168"/>
      <c r="M137" s="169"/>
      <c r="N137" s="170"/>
      <c r="O137" s="170"/>
      <c r="P137" s="171">
        <f>SUM(P138:P145)</f>
        <v>0</v>
      </c>
      <c r="Q137" s="170"/>
      <c r="R137" s="171">
        <f>SUM(R138:R145)</f>
        <v>0</v>
      </c>
      <c r="S137" s="170"/>
      <c r="T137" s="172">
        <f>SUM(T138:T145)</f>
        <v>0</v>
      </c>
      <c r="AR137" s="173" t="s">
        <v>84</v>
      </c>
      <c r="AT137" s="174" t="s">
        <v>76</v>
      </c>
      <c r="AU137" s="174" t="s">
        <v>84</v>
      </c>
      <c r="AY137" s="173" t="s">
        <v>160</v>
      </c>
      <c r="BK137" s="175">
        <f>SUM(BK138:BK145)</f>
        <v>0</v>
      </c>
    </row>
    <row r="138" spans="1:65" s="2" customFormat="1" ht="33" customHeight="1">
      <c r="A138" s="34"/>
      <c r="B138" s="35"/>
      <c r="C138" s="178" t="s">
        <v>375</v>
      </c>
      <c r="D138" s="178" t="s">
        <v>162</v>
      </c>
      <c r="E138" s="179" t="s">
        <v>218</v>
      </c>
      <c r="F138" s="180" t="s">
        <v>219</v>
      </c>
      <c r="G138" s="181" t="s">
        <v>220</v>
      </c>
      <c r="H138" s="182">
        <v>96.5</v>
      </c>
      <c r="I138" s="183"/>
      <c r="J138" s="184">
        <f>ROUND(I138*H138,2)</f>
        <v>0</v>
      </c>
      <c r="K138" s="180" t="s">
        <v>166</v>
      </c>
      <c r="L138" s="39"/>
      <c r="M138" s="185" t="s">
        <v>19</v>
      </c>
      <c r="N138" s="186" t="s">
        <v>48</v>
      </c>
      <c r="O138" s="64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167</v>
      </c>
      <c r="AT138" s="189" t="s">
        <v>162</v>
      </c>
      <c r="AU138" s="189" t="s">
        <v>86</v>
      </c>
      <c r="AY138" s="17" t="s">
        <v>160</v>
      </c>
      <c r="BE138" s="190">
        <f>IF(N138="základní",J138,0)</f>
        <v>0</v>
      </c>
      <c r="BF138" s="190">
        <f>IF(N138="snížená",J138,0)</f>
        <v>0</v>
      </c>
      <c r="BG138" s="190">
        <f>IF(N138="zákl. přenesená",J138,0)</f>
        <v>0</v>
      </c>
      <c r="BH138" s="190">
        <f>IF(N138="sníž. přenesená",J138,0)</f>
        <v>0</v>
      </c>
      <c r="BI138" s="190">
        <f>IF(N138="nulová",J138,0)</f>
        <v>0</v>
      </c>
      <c r="BJ138" s="17" t="s">
        <v>84</v>
      </c>
      <c r="BK138" s="190">
        <f>ROUND(I138*H138,2)</f>
        <v>0</v>
      </c>
      <c r="BL138" s="17" t="s">
        <v>167</v>
      </c>
      <c r="BM138" s="189" t="s">
        <v>1160</v>
      </c>
    </row>
    <row r="139" spans="1:47" s="2" customFormat="1" ht="11.25">
      <c r="A139" s="34"/>
      <c r="B139" s="35"/>
      <c r="C139" s="36"/>
      <c r="D139" s="191" t="s">
        <v>169</v>
      </c>
      <c r="E139" s="36"/>
      <c r="F139" s="192" t="s">
        <v>222</v>
      </c>
      <c r="G139" s="36"/>
      <c r="H139" s="36"/>
      <c r="I139" s="193"/>
      <c r="J139" s="36"/>
      <c r="K139" s="36"/>
      <c r="L139" s="39"/>
      <c r="M139" s="194"/>
      <c r="N139" s="195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169</v>
      </c>
      <c r="AU139" s="17" t="s">
        <v>86</v>
      </c>
    </row>
    <row r="140" spans="2:51" s="13" customFormat="1" ht="11.25">
      <c r="B140" s="196"/>
      <c r="C140" s="197"/>
      <c r="D140" s="198" t="s">
        <v>171</v>
      </c>
      <c r="E140" s="199" t="s">
        <v>19</v>
      </c>
      <c r="F140" s="200" t="s">
        <v>223</v>
      </c>
      <c r="G140" s="197"/>
      <c r="H140" s="199" t="s">
        <v>19</v>
      </c>
      <c r="I140" s="201"/>
      <c r="J140" s="197"/>
      <c r="K140" s="197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171</v>
      </c>
      <c r="AU140" s="206" t="s">
        <v>86</v>
      </c>
      <c r="AV140" s="13" t="s">
        <v>84</v>
      </c>
      <c r="AW140" s="13" t="s">
        <v>37</v>
      </c>
      <c r="AX140" s="13" t="s">
        <v>77</v>
      </c>
      <c r="AY140" s="206" t="s">
        <v>160</v>
      </c>
    </row>
    <row r="141" spans="2:51" s="14" customFormat="1" ht="11.25">
      <c r="B141" s="207"/>
      <c r="C141" s="208"/>
      <c r="D141" s="198" t="s">
        <v>171</v>
      </c>
      <c r="E141" s="209" t="s">
        <v>19</v>
      </c>
      <c r="F141" s="210" t="s">
        <v>1161</v>
      </c>
      <c r="G141" s="208"/>
      <c r="H141" s="211">
        <v>96.5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171</v>
      </c>
      <c r="AU141" s="217" t="s">
        <v>86</v>
      </c>
      <c r="AV141" s="14" t="s">
        <v>86</v>
      </c>
      <c r="AW141" s="14" t="s">
        <v>37</v>
      </c>
      <c r="AX141" s="14" t="s">
        <v>77</v>
      </c>
      <c r="AY141" s="217" t="s">
        <v>160</v>
      </c>
    </row>
    <row r="142" spans="1:65" s="2" customFormat="1" ht="44.25" customHeight="1">
      <c r="A142" s="34"/>
      <c r="B142" s="35"/>
      <c r="C142" s="178" t="s">
        <v>7</v>
      </c>
      <c r="D142" s="178" t="s">
        <v>162</v>
      </c>
      <c r="E142" s="179" t="s">
        <v>231</v>
      </c>
      <c r="F142" s="180" t="s">
        <v>232</v>
      </c>
      <c r="G142" s="181" t="s">
        <v>220</v>
      </c>
      <c r="H142" s="182">
        <v>965</v>
      </c>
      <c r="I142" s="183"/>
      <c r="J142" s="184">
        <f>ROUND(I142*H142,2)</f>
        <v>0</v>
      </c>
      <c r="K142" s="180" t="s">
        <v>166</v>
      </c>
      <c r="L142" s="39"/>
      <c r="M142" s="185" t="s">
        <v>19</v>
      </c>
      <c r="N142" s="186" t="s">
        <v>48</v>
      </c>
      <c r="O142" s="64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167</v>
      </c>
      <c r="AT142" s="189" t="s">
        <v>162</v>
      </c>
      <c r="AU142" s="189" t="s">
        <v>86</v>
      </c>
      <c r="AY142" s="17" t="s">
        <v>160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17" t="s">
        <v>84</v>
      </c>
      <c r="BK142" s="190">
        <f>ROUND(I142*H142,2)</f>
        <v>0</v>
      </c>
      <c r="BL142" s="17" t="s">
        <v>167</v>
      </c>
      <c r="BM142" s="189" t="s">
        <v>1162</v>
      </c>
    </row>
    <row r="143" spans="1:47" s="2" customFormat="1" ht="11.25">
      <c r="A143" s="34"/>
      <c r="B143" s="35"/>
      <c r="C143" s="36"/>
      <c r="D143" s="191" t="s">
        <v>169</v>
      </c>
      <c r="E143" s="36"/>
      <c r="F143" s="192" t="s">
        <v>234</v>
      </c>
      <c r="G143" s="36"/>
      <c r="H143" s="36"/>
      <c r="I143" s="193"/>
      <c r="J143" s="36"/>
      <c r="K143" s="36"/>
      <c r="L143" s="39"/>
      <c r="M143" s="194"/>
      <c r="N143" s="195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169</v>
      </c>
      <c r="AU143" s="17" t="s">
        <v>86</v>
      </c>
    </row>
    <row r="144" spans="2:51" s="14" customFormat="1" ht="11.25">
      <c r="B144" s="207"/>
      <c r="C144" s="208"/>
      <c r="D144" s="198" t="s">
        <v>171</v>
      </c>
      <c r="E144" s="209" t="s">
        <v>19</v>
      </c>
      <c r="F144" s="210" t="s">
        <v>1163</v>
      </c>
      <c r="G144" s="208"/>
      <c r="H144" s="211">
        <v>96.5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171</v>
      </c>
      <c r="AU144" s="217" t="s">
        <v>86</v>
      </c>
      <c r="AV144" s="14" t="s">
        <v>86</v>
      </c>
      <c r="AW144" s="14" t="s">
        <v>37</v>
      </c>
      <c r="AX144" s="14" t="s">
        <v>77</v>
      </c>
      <c r="AY144" s="217" t="s">
        <v>160</v>
      </c>
    </row>
    <row r="145" spans="2:51" s="14" customFormat="1" ht="11.25">
      <c r="B145" s="207"/>
      <c r="C145" s="208"/>
      <c r="D145" s="198" t="s">
        <v>171</v>
      </c>
      <c r="E145" s="208"/>
      <c r="F145" s="210" t="s">
        <v>1164</v>
      </c>
      <c r="G145" s="208"/>
      <c r="H145" s="211">
        <v>965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171</v>
      </c>
      <c r="AU145" s="217" t="s">
        <v>86</v>
      </c>
      <c r="AV145" s="14" t="s">
        <v>86</v>
      </c>
      <c r="AW145" s="14" t="s">
        <v>4</v>
      </c>
      <c r="AX145" s="14" t="s">
        <v>84</v>
      </c>
      <c r="AY145" s="217" t="s">
        <v>160</v>
      </c>
    </row>
    <row r="146" spans="2:63" s="12" customFormat="1" ht="22.9" customHeight="1">
      <c r="B146" s="162"/>
      <c r="C146" s="163"/>
      <c r="D146" s="164" t="s">
        <v>76</v>
      </c>
      <c r="E146" s="176" t="s">
        <v>244</v>
      </c>
      <c r="F146" s="176" t="s">
        <v>245</v>
      </c>
      <c r="G146" s="163"/>
      <c r="H146" s="163"/>
      <c r="I146" s="166"/>
      <c r="J146" s="177">
        <f>BK146</f>
        <v>0</v>
      </c>
      <c r="K146" s="163"/>
      <c r="L146" s="168"/>
      <c r="M146" s="169"/>
      <c r="N146" s="170"/>
      <c r="O146" s="170"/>
      <c r="P146" s="171">
        <f>SUM(P147:P148)</f>
        <v>0</v>
      </c>
      <c r="Q146" s="170"/>
      <c r="R146" s="171">
        <f>SUM(R147:R148)</f>
        <v>0</v>
      </c>
      <c r="S146" s="170"/>
      <c r="T146" s="172">
        <f>SUM(T147:T148)</f>
        <v>0</v>
      </c>
      <c r="AR146" s="173" t="s">
        <v>84</v>
      </c>
      <c r="AT146" s="174" t="s">
        <v>76</v>
      </c>
      <c r="AU146" s="174" t="s">
        <v>84</v>
      </c>
      <c r="AY146" s="173" t="s">
        <v>160</v>
      </c>
      <c r="BK146" s="175">
        <f>SUM(BK147:BK148)</f>
        <v>0</v>
      </c>
    </row>
    <row r="147" spans="1:65" s="2" customFormat="1" ht="44.25" customHeight="1">
      <c r="A147" s="34"/>
      <c r="B147" s="35"/>
      <c r="C147" s="178" t="s">
        <v>384</v>
      </c>
      <c r="D147" s="178" t="s">
        <v>162</v>
      </c>
      <c r="E147" s="179" t="s">
        <v>247</v>
      </c>
      <c r="F147" s="180" t="s">
        <v>248</v>
      </c>
      <c r="G147" s="181" t="s">
        <v>220</v>
      </c>
      <c r="H147" s="182">
        <v>405.597</v>
      </c>
      <c r="I147" s="183"/>
      <c r="J147" s="184">
        <f>ROUND(I147*H147,2)</f>
        <v>0</v>
      </c>
      <c r="K147" s="180" t="s">
        <v>166</v>
      </c>
      <c r="L147" s="39"/>
      <c r="M147" s="185" t="s">
        <v>19</v>
      </c>
      <c r="N147" s="186" t="s">
        <v>48</v>
      </c>
      <c r="O147" s="64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167</v>
      </c>
      <c r="AT147" s="189" t="s">
        <v>162</v>
      </c>
      <c r="AU147" s="189" t="s">
        <v>86</v>
      </c>
      <c r="AY147" s="17" t="s">
        <v>160</v>
      </c>
      <c r="BE147" s="190">
        <f>IF(N147="základní",J147,0)</f>
        <v>0</v>
      </c>
      <c r="BF147" s="190">
        <f>IF(N147="snížená",J147,0)</f>
        <v>0</v>
      </c>
      <c r="BG147" s="190">
        <f>IF(N147="zákl. přenesená",J147,0)</f>
        <v>0</v>
      </c>
      <c r="BH147" s="190">
        <f>IF(N147="sníž. přenesená",J147,0)</f>
        <v>0</v>
      </c>
      <c r="BI147" s="190">
        <f>IF(N147="nulová",J147,0)</f>
        <v>0</v>
      </c>
      <c r="BJ147" s="17" t="s">
        <v>84</v>
      </c>
      <c r="BK147" s="190">
        <f>ROUND(I147*H147,2)</f>
        <v>0</v>
      </c>
      <c r="BL147" s="17" t="s">
        <v>167</v>
      </c>
      <c r="BM147" s="189" t="s">
        <v>1165</v>
      </c>
    </row>
    <row r="148" spans="1:47" s="2" customFormat="1" ht="11.25">
      <c r="A148" s="34"/>
      <c r="B148" s="35"/>
      <c r="C148" s="36"/>
      <c r="D148" s="191" t="s">
        <v>169</v>
      </c>
      <c r="E148" s="36"/>
      <c r="F148" s="192" t="s">
        <v>250</v>
      </c>
      <c r="G148" s="36"/>
      <c r="H148" s="36"/>
      <c r="I148" s="193"/>
      <c r="J148" s="36"/>
      <c r="K148" s="36"/>
      <c r="L148" s="39"/>
      <c r="M148" s="218"/>
      <c r="N148" s="219"/>
      <c r="O148" s="220"/>
      <c r="P148" s="220"/>
      <c r="Q148" s="220"/>
      <c r="R148" s="220"/>
      <c r="S148" s="220"/>
      <c r="T148" s="221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169</v>
      </c>
      <c r="AU148" s="17" t="s">
        <v>86</v>
      </c>
    </row>
    <row r="149" spans="1:31" s="2" customFormat="1" ht="6.95" customHeight="1">
      <c r="A149" s="34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39"/>
      <c r="M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</sheetData>
  <sheetProtection algorithmName="SHA-512" hashValue="gLs3h1O6BopbxyIX2NYdjXkKhnkWrvMxVu2N3Tq87nfBcGNlTFR7KIeWmTY/ep7PZwib1+8OQq0OfXzqtuNEfA==" saltValue="d1h2v3DG8+8VBKZyDtYRJaioL28Srguli4GW3/L+kCxJMo58peuwKLnAwM+wHsexmUN2Sywa4yLgS31IErnw/w==" spinCount="100000" sheet="1" objects="1" scenarios="1" formatColumns="0" formatRows="0" autoFilter="0"/>
  <autoFilter ref="C90:K148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1_02/113107224"/>
    <hyperlink ref="F99" r:id="rId2" display="https://podminky.urs.cz/item/CS_URS_2021_02/113154114"/>
    <hyperlink ref="F101" r:id="rId3" display="https://podminky.urs.cz/item/CS_URS_2021_02/113154123"/>
    <hyperlink ref="F103" r:id="rId4" display="https://podminky.urs.cz/item/CS_URS_2021_02/113154334"/>
    <hyperlink ref="F105" r:id="rId5" display="https://podminky.urs.cz/item/CS_URS_2021_02/162751117"/>
    <hyperlink ref="F108" r:id="rId6" display="https://podminky.urs.cz/item/CS_URS_2021_02/171201231"/>
    <hyperlink ref="F110" r:id="rId7" display="https://podminky.urs.cz/item/CS_URS_2021_02/181951112"/>
    <hyperlink ref="F113" r:id="rId8" display="https://podminky.urs.cz/item/CS_URS_2021_02/564861111"/>
    <hyperlink ref="F117" r:id="rId9" display="https://podminky.urs.cz/item/CS_URS_2021_02/565141111"/>
    <hyperlink ref="F119" r:id="rId10" display="https://podminky.urs.cz/item/CS_URS_2021_02/573231106"/>
    <hyperlink ref="F121" r:id="rId11" display="https://podminky.urs.cz/item/CS_URS_2021_02/573231107"/>
    <hyperlink ref="F124" r:id="rId12" display="https://podminky.urs.cz/item/CS_URS_2021_02/577166111"/>
    <hyperlink ref="F128" r:id="rId13" display="https://podminky.urs.cz/item/CS_URS_2021_02/919121121"/>
    <hyperlink ref="F132" r:id="rId14" display="https://podminky.urs.cz/item/CS_URS_2021_02/919731121"/>
    <hyperlink ref="F134" r:id="rId15" display="https://podminky.urs.cz/item/CS_URS_2021_02/919735112"/>
    <hyperlink ref="F136" r:id="rId16" display="https://podminky.urs.cz/item/CS_URS_2021_02/938909111"/>
    <hyperlink ref="F139" r:id="rId17" display="https://podminky.urs.cz/item/CS_URS_2021_02/997013501"/>
    <hyperlink ref="F143" r:id="rId18" display="https://podminky.urs.cz/item/CS_URS_2021_02/997013509"/>
    <hyperlink ref="F148" r:id="rId19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130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131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64" t="str">
        <f>'Rekapitulace stavby'!K6</f>
        <v>II/183 Vodokrty X II/230</v>
      </c>
      <c r="F7" s="365"/>
      <c r="G7" s="365"/>
      <c r="H7" s="365"/>
      <c r="L7" s="20"/>
    </row>
    <row r="8" spans="1:31" s="2" customFormat="1" ht="12" customHeight="1">
      <c r="A8" s="34"/>
      <c r="B8" s="39"/>
      <c r="C8" s="34"/>
      <c r="D8" s="112" t="s">
        <v>132</v>
      </c>
      <c r="E8" s="34"/>
      <c r="F8" s="34"/>
      <c r="G8" s="34"/>
      <c r="H8" s="34"/>
      <c r="I8" s="34"/>
      <c r="J8" s="34"/>
      <c r="K8" s="34"/>
      <c r="L8" s="113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7" t="s">
        <v>1166</v>
      </c>
      <c r="F9" s="366"/>
      <c r="G9" s="366"/>
      <c r="H9" s="366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03" t="s">
        <v>19</v>
      </c>
      <c r="G11" s="34"/>
      <c r="H11" s="34"/>
      <c r="I11" s="112" t="s">
        <v>20</v>
      </c>
      <c r="J11" s="103" t="s">
        <v>19</v>
      </c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21</v>
      </c>
      <c r="E12" s="34"/>
      <c r="F12" s="103" t="s">
        <v>22</v>
      </c>
      <c r="G12" s="34"/>
      <c r="H12" s="34"/>
      <c r="I12" s="112" t="s">
        <v>23</v>
      </c>
      <c r="J12" s="114" t="str">
        <f>'Rekapitulace stavby'!AN8</f>
        <v>19. 5. 2022</v>
      </c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25</v>
      </c>
      <c r="E14" s="34"/>
      <c r="F14" s="34"/>
      <c r="G14" s="34"/>
      <c r="H14" s="34"/>
      <c r="I14" s="112" t="s">
        <v>26</v>
      </c>
      <c r="J14" s="103" t="s">
        <v>27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3" t="s">
        <v>28</v>
      </c>
      <c r="F15" s="34"/>
      <c r="G15" s="34"/>
      <c r="H15" s="34"/>
      <c r="I15" s="112" t="s">
        <v>29</v>
      </c>
      <c r="J15" s="103" t="s">
        <v>30</v>
      </c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31</v>
      </c>
      <c r="E17" s="34"/>
      <c r="F17" s="34"/>
      <c r="G17" s="34"/>
      <c r="H17" s="34"/>
      <c r="I17" s="112" t="s">
        <v>26</v>
      </c>
      <c r="J17" s="30" t="str">
        <f>'Rekapitulace stavby'!AN13</f>
        <v>Vyplň údaj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8" t="str">
        <f>'Rekapitulace stavby'!E14</f>
        <v>Vyplň údaj</v>
      </c>
      <c r="F18" s="369"/>
      <c r="G18" s="369"/>
      <c r="H18" s="369"/>
      <c r="I18" s="112" t="s">
        <v>29</v>
      </c>
      <c r="J18" s="30" t="str">
        <f>'Rekapitulace stavby'!AN14</f>
        <v>Vyplň údaj</v>
      </c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33</v>
      </c>
      <c r="E20" s="34"/>
      <c r="F20" s="34"/>
      <c r="G20" s="34"/>
      <c r="H20" s="34"/>
      <c r="I20" s="112" t="s">
        <v>26</v>
      </c>
      <c r="J20" s="103" t="s">
        <v>34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3" t="s">
        <v>35</v>
      </c>
      <c r="F21" s="34"/>
      <c r="G21" s="34"/>
      <c r="H21" s="34"/>
      <c r="I21" s="112" t="s">
        <v>29</v>
      </c>
      <c r="J21" s="103" t="s">
        <v>36</v>
      </c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38</v>
      </c>
      <c r="E23" s="34"/>
      <c r="F23" s="34"/>
      <c r="G23" s="34"/>
      <c r="H23" s="34"/>
      <c r="I23" s="112" t="s">
        <v>26</v>
      </c>
      <c r="J23" s="103" t="s">
        <v>39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3" t="s">
        <v>40</v>
      </c>
      <c r="F24" s="34"/>
      <c r="G24" s="34"/>
      <c r="H24" s="34"/>
      <c r="I24" s="112" t="s">
        <v>29</v>
      </c>
      <c r="J24" s="103" t="s">
        <v>19</v>
      </c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41</v>
      </c>
      <c r="E26" s="34"/>
      <c r="F26" s="34"/>
      <c r="G26" s="34"/>
      <c r="H26" s="34"/>
      <c r="I26" s="34"/>
      <c r="J26" s="34"/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70" t="s">
        <v>19</v>
      </c>
      <c r="F27" s="370"/>
      <c r="G27" s="370"/>
      <c r="H27" s="37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1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43</v>
      </c>
      <c r="E30" s="34"/>
      <c r="F30" s="34"/>
      <c r="G30" s="34"/>
      <c r="H30" s="34"/>
      <c r="I30" s="34"/>
      <c r="J30" s="120">
        <f>ROUND(J84,2)</f>
        <v>0</v>
      </c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45</v>
      </c>
      <c r="G32" s="34"/>
      <c r="H32" s="34"/>
      <c r="I32" s="121" t="s">
        <v>44</v>
      </c>
      <c r="J32" s="121" t="s">
        <v>46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47</v>
      </c>
      <c r="E33" s="112" t="s">
        <v>48</v>
      </c>
      <c r="F33" s="123">
        <f>ROUND((SUM(BE84:BE103)),2)</f>
        <v>0</v>
      </c>
      <c r="G33" s="34"/>
      <c r="H33" s="34"/>
      <c r="I33" s="124">
        <v>0.21</v>
      </c>
      <c r="J33" s="123">
        <f>ROUND(((SUM(BE84:BE103))*I33),2)</f>
        <v>0</v>
      </c>
      <c r="K33" s="34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49</v>
      </c>
      <c r="F34" s="123">
        <f>ROUND((SUM(BF84:BF103)),2)</f>
        <v>0</v>
      </c>
      <c r="G34" s="34"/>
      <c r="H34" s="34"/>
      <c r="I34" s="124">
        <v>0.15</v>
      </c>
      <c r="J34" s="123">
        <f>ROUND(((SUM(BF84:BF103))*I34),2)</f>
        <v>0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50</v>
      </c>
      <c r="F35" s="123">
        <f>ROUND((SUM(BG84:BG103)),2)</f>
        <v>0</v>
      </c>
      <c r="G35" s="34"/>
      <c r="H35" s="34"/>
      <c r="I35" s="124">
        <v>0.21</v>
      </c>
      <c r="J35" s="123">
        <f>0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51</v>
      </c>
      <c r="F36" s="123">
        <f>ROUND((SUM(BH84:BH103)),2)</f>
        <v>0</v>
      </c>
      <c r="G36" s="34"/>
      <c r="H36" s="34"/>
      <c r="I36" s="124">
        <v>0.15</v>
      </c>
      <c r="J36" s="123">
        <f>0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52</v>
      </c>
      <c r="F37" s="123">
        <f>ROUND((SUM(BI84:BI103)),2)</f>
        <v>0</v>
      </c>
      <c r="G37" s="34"/>
      <c r="H37" s="34"/>
      <c r="I37" s="124">
        <v>0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53</v>
      </c>
      <c r="E39" s="127"/>
      <c r="F39" s="127"/>
      <c r="G39" s="128" t="s">
        <v>54</v>
      </c>
      <c r="H39" s="129" t="s">
        <v>55</v>
      </c>
      <c r="I39" s="127"/>
      <c r="J39" s="130">
        <f>SUM(J30:J37)</f>
        <v>0</v>
      </c>
      <c r="K39" s="131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32"/>
      <c r="C40" s="133"/>
      <c r="D40" s="133"/>
      <c r="E40" s="133"/>
      <c r="F40" s="133"/>
      <c r="G40" s="133"/>
      <c r="H40" s="133"/>
      <c r="I40" s="133"/>
      <c r="J40" s="133"/>
      <c r="K40" s="133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136</v>
      </c>
      <c r="D45" s="36"/>
      <c r="E45" s="36"/>
      <c r="F45" s="36"/>
      <c r="G45" s="36"/>
      <c r="H45" s="36"/>
      <c r="I45" s="36"/>
      <c r="J45" s="36"/>
      <c r="K45" s="36"/>
      <c r="L45" s="113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71" t="str">
        <f>E7</f>
        <v>II/183 Vodokrty X II/230</v>
      </c>
      <c r="F48" s="372"/>
      <c r="G48" s="372"/>
      <c r="H48" s="372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132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5" t="str">
        <f>E9</f>
        <v>VON - Vedlejší a ostatní náklady</v>
      </c>
      <c r="F50" s="373"/>
      <c r="G50" s="373"/>
      <c r="H50" s="373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1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19. 5. 2022</v>
      </c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SÚS PK, p.o.</v>
      </c>
      <c r="G54" s="36"/>
      <c r="H54" s="36"/>
      <c r="I54" s="29" t="s">
        <v>33</v>
      </c>
      <c r="J54" s="32" t="str">
        <f>E21</f>
        <v>IK Plzeň s.r.o.</v>
      </c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Václav Nový</v>
      </c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6" t="s">
        <v>137</v>
      </c>
      <c r="D57" s="137"/>
      <c r="E57" s="137"/>
      <c r="F57" s="137"/>
      <c r="G57" s="137"/>
      <c r="H57" s="137"/>
      <c r="I57" s="137"/>
      <c r="J57" s="138" t="s">
        <v>138</v>
      </c>
      <c r="K57" s="137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9" t="s">
        <v>75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139</v>
      </c>
    </row>
    <row r="60" spans="2:12" s="9" customFormat="1" ht="24.95" customHeight="1">
      <c r="B60" s="140"/>
      <c r="C60" s="141"/>
      <c r="D60" s="142" t="s">
        <v>1167</v>
      </c>
      <c r="E60" s="143"/>
      <c r="F60" s="143"/>
      <c r="G60" s="143"/>
      <c r="H60" s="143"/>
      <c r="I60" s="143"/>
      <c r="J60" s="144">
        <f>J85</f>
        <v>0</v>
      </c>
      <c r="K60" s="141"/>
      <c r="L60" s="145"/>
    </row>
    <row r="61" spans="2:12" s="10" customFormat="1" ht="19.9" customHeight="1">
      <c r="B61" s="146"/>
      <c r="C61" s="97"/>
      <c r="D61" s="147" t="s">
        <v>1168</v>
      </c>
      <c r="E61" s="148"/>
      <c r="F61" s="148"/>
      <c r="G61" s="148"/>
      <c r="H61" s="148"/>
      <c r="I61" s="148"/>
      <c r="J61" s="149">
        <f>J86</f>
        <v>0</v>
      </c>
      <c r="K61" s="97"/>
      <c r="L61" s="150"/>
    </row>
    <row r="62" spans="2:12" s="10" customFormat="1" ht="19.9" customHeight="1">
      <c r="B62" s="146"/>
      <c r="C62" s="97"/>
      <c r="D62" s="147" t="s">
        <v>1169</v>
      </c>
      <c r="E62" s="148"/>
      <c r="F62" s="148"/>
      <c r="G62" s="148"/>
      <c r="H62" s="148"/>
      <c r="I62" s="148"/>
      <c r="J62" s="149">
        <f>J92</f>
        <v>0</v>
      </c>
      <c r="K62" s="97"/>
      <c r="L62" s="150"/>
    </row>
    <row r="63" spans="2:12" s="10" customFormat="1" ht="19.9" customHeight="1">
      <c r="B63" s="146"/>
      <c r="C63" s="97"/>
      <c r="D63" s="147" t="s">
        <v>1170</v>
      </c>
      <c r="E63" s="148"/>
      <c r="F63" s="148"/>
      <c r="G63" s="148"/>
      <c r="H63" s="148"/>
      <c r="I63" s="148"/>
      <c r="J63" s="149">
        <f>J100</f>
        <v>0</v>
      </c>
      <c r="K63" s="97"/>
      <c r="L63" s="150"/>
    </row>
    <row r="64" spans="2:12" s="10" customFormat="1" ht="19.9" customHeight="1">
      <c r="B64" s="146"/>
      <c r="C64" s="97"/>
      <c r="D64" s="147" t="s">
        <v>1171</v>
      </c>
      <c r="E64" s="148"/>
      <c r="F64" s="148"/>
      <c r="G64" s="148"/>
      <c r="H64" s="148"/>
      <c r="I64" s="148"/>
      <c r="J64" s="149">
        <f>J102</f>
        <v>0</v>
      </c>
      <c r="K64" s="97"/>
      <c r="L64" s="150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1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1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13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145</v>
      </c>
      <c r="D71" s="36"/>
      <c r="E71" s="36"/>
      <c r="F71" s="36"/>
      <c r="G71" s="36"/>
      <c r="H71" s="36"/>
      <c r="I71" s="36"/>
      <c r="J71" s="36"/>
      <c r="K71" s="36"/>
      <c r="L71" s="113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13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1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71" t="str">
        <f>E7</f>
        <v>II/183 Vodokrty X II/230</v>
      </c>
      <c r="F74" s="372"/>
      <c r="G74" s="372"/>
      <c r="H74" s="372"/>
      <c r="I74" s="36"/>
      <c r="J74" s="36"/>
      <c r="K74" s="36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132</v>
      </c>
      <c r="D75" s="36"/>
      <c r="E75" s="36"/>
      <c r="F75" s="36"/>
      <c r="G75" s="36"/>
      <c r="H75" s="36"/>
      <c r="I75" s="36"/>
      <c r="J75" s="36"/>
      <c r="K75" s="36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25" t="str">
        <f>E9</f>
        <v>VON - Vedlejší a ostatní náklady</v>
      </c>
      <c r="F76" s="373"/>
      <c r="G76" s="373"/>
      <c r="H76" s="373"/>
      <c r="I76" s="36"/>
      <c r="J76" s="36"/>
      <c r="K76" s="36"/>
      <c r="L76" s="11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1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6"/>
      <c r="E78" s="36"/>
      <c r="F78" s="27" t="str">
        <f>F12</f>
        <v xml:space="preserve"> </v>
      </c>
      <c r="G78" s="36"/>
      <c r="H78" s="36"/>
      <c r="I78" s="29" t="s">
        <v>23</v>
      </c>
      <c r="J78" s="59" t="str">
        <f>IF(J12="","",J12)</f>
        <v>19. 5. 2022</v>
      </c>
      <c r="K78" s="36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25</v>
      </c>
      <c r="D80" s="36"/>
      <c r="E80" s="36"/>
      <c r="F80" s="27" t="str">
        <f>E15</f>
        <v>SÚS PK, p.o.</v>
      </c>
      <c r="G80" s="36"/>
      <c r="H80" s="36"/>
      <c r="I80" s="29" t="s">
        <v>33</v>
      </c>
      <c r="J80" s="32" t="str">
        <f>E21</f>
        <v>IK Plzeň s.r.o.</v>
      </c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31</v>
      </c>
      <c r="D81" s="36"/>
      <c r="E81" s="36"/>
      <c r="F81" s="27" t="str">
        <f>IF(E18="","",E18)</f>
        <v>Vyplň údaj</v>
      </c>
      <c r="G81" s="36"/>
      <c r="H81" s="36"/>
      <c r="I81" s="29" t="s">
        <v>38</v>
      </c>
      <c r="J81" s="32" t="str">
        <f>E24</f>
        <v>Václav Nový</v>
      </c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51"/>
      <c r="B83" s="152"/>
      <c r="C83" s="153" t="s">
        <v>146</v>
      </c>
      <c r="D83" s="154" t="s">
        <v>62</v>
      </c>
      <c r="E83" s="154" t="s">
        <v>58</v>
      </c>
      <c r="F83" s="154" t="s">
        <v>59</v>
      </c>
      <c r="G83" s="154" t="s">
        <v>147</v>
      </c>
      <c r="H83" s="154" t="s">
        <v>148</v>
      </c>
      <c r="I83" s="154" t="s">
        <v>149</v>
      </c>
      <c r="J83" s="154" t="s">
        <v>138</v>
      </c>
      <c r="K83" s="155" t="s">
        <v>150</v>
      </c>
      <c r="L83" s="156"/>
      <c r="M83" s="68" t="s">
        <v>19</v>
      </c>
      <c r="N83" s="69" t="s">
        <v>47</v>
      </c>
      <c r="O83" s="69" t="s">
        <v>151</v>
      </c>
      <c r="P83" s="69" t="s">
        <v>152</v>
      </c>
      <c r="Q83" s="69" t="s">
        <v>153</v>
      </c>
      <c r="R83" s="69" t="s">
        <v>154</v>
      </c>
      <c r="S83" s="69" t="s">
        <v>155</v>
      </c>
      <c r="T83" s="70" t="s">
        <v>156</v>
      </c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</row>
    <row r="84" spans="1:63" s="2" customFormat="1" ht="22.9" customHeight="1">
      <c r="A84" s="34"/>
      <c r="B84" s="35"/>
      <c r="C84" s="75" t="s">
        <v>157</v>
      </c>
      <c r="D84" s="36"/>
      <c r="E84" s="36"/>
      <c r="F84" s="36"/>
      <c r="G84" s="36"/>
      <c r="H84" s="36"/>
      <c r="I84" s="36"/>
      <c r="J84" s="157">
        <f>BK84</f>
        <v>0</v>
      </c>
      <c r="K84" s="36"/>
      <c r="L84" s="39"/>
      <c r="M84" s="71"/>
      <c r="N84" s="158"/>
      <c r="O84" s="72"/>
      <c r="P84" s="159">
        <f>P85</f>
        <v>0</v>
      </c>
      <c r="Q84" s="72"/>
      <c r="R84" s="159">
        <f>R85</f>
        <v>0</v>
      </c>
      <c r="S84" s="72"/>
      <c r="T84" s="160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76</v>
      </c>
      <c r="AU84" s="17" t="s">
        <v>139</v>
      </c>
      <c r="BK84" s="161">
        <f>BK85</f>
        <v>0</v>
      </c>
    </row>
    <row r="85" spans="2:63" s="12" customFormat="1" ht="25.9" customHeight="1">
      <c r="B85" s="162"/>
      <c r="C85" s="163"/>
      <c r="D85" s="164" t="s">
        <v>76</v>
      </c>
      <c r="E85" s="165" t="s">
        <v>1172</v>
      </c>
      <c r="F85" s="165" t="s">
        <v>1173</v>
      </c>
      <c r="G85" s="163"/>
      <c r="H85" s="163"/>
      <c r="I85" s="166"/>
      <c r="J85" s="167">
        <f>BK85</f>
        <v>0</v>
      </c>
      <c r="K85" s="163"/>
      <c r="L85" s="168"/>
      <c r="M85" s="169"/>
      <c r="N85" s="170"/>
      <c r="O85" s="170"/>
      <c r="P85" s="171">
        <f>P86+P92+P100+P102</f>
        <v>0</v>
      </c>
      <c r="Q85" s="170"/>
      <c r="R85" s="171">
        <f>R86+R92+R100+R102</f>
        <v>0</v>
      </c>
      <c r="S85" s="170"/>
      <c r="T85" s="172">
        <f>T86+T92+T100+T102</f>
        <v>0</v>
      </c>
      <c r="AR85" s="173" t="s">
        <v>217</v>
      </c>
      <c r="AT85" s="174" t="s">
        <v>76</v>
      </c>
      <c r="AU85" s="174" t="s">
        <v>77</v>
      </c>
      <c r="AY85" s="173" t="s">
        <v>160</v>
      </c>
      <c r="BK85" s="175">
        <f>BK86+BK92+BK100+BK102</f>
        <v>0</v>
      </c>
    </row>
    <row r="86" spans="2:63" s="12" customFormat="1" ht="22.9" customHeight="1">
      <c r="B86" s="162"/>
      <c r="C86" s="163"/>
      <c r="D86" s="164" t="s">
        <v>76</v>
      </c>
      <c r="E86" s="176" t="s">
        <v>1174</v>
      </c>
      <c r="F86" s="176" t="s">
        <v>1175</v>
      </c>
      <c r="G86" s="163"/>
      <c r="H86" s="163"/>
      <c r="I86" s="166"/>
      <c r="J86" s="177">
        <f>BK86</f>
        <v>0</v>
      </c>
      <c r="K86" s="163"/>
      <c r="L86" s="168"/>
      <c r="M86" s="169"/>
      <c r="N86" s="170"/>
      <c r="O86" s="170"/>
      <c r="P86" s="171">
        <f>SUM(P87:P91)</f>
        <v>0</v>
      </c>
      <c r="Q86" s="170"/>
      <c r="R86" s="171">
        <f>SUM(R87:R91)</f>
        <v>0</v>
      </c>
      <c r="S86" s="170"/>
      <c r="T86" s="172">
        <f>SUM(T87:T91)</f>
        <v>0</v>
      </c>
      <c r="AR86" s="173" t="s">
        <v>217</v>
      </c>
      <c r="AT86" s="174" t="s">
        <v>76</v>
      </c>
      <c r="AU86" s="174" t="s">
        <v>84</v>
      </c>
      <c r="AY86" s="173" t="s">
        <v>160</v>
      </c>
      <c r="BK86" s="175">
        <f>SUM(BK87:BK91)</f>
        <v>0</v>
      </c>
    </row>
    <row r="87" spans="1:65" s="2" customFormat="1" ht="16.5" customHeight="1">
      <c r="A87" s="34"/>
      <c r="B87" s="35"/>
      <c r="C87" s="178" t="s">
        <v>84</v>
      </c>
      <c r="D87" s="178" t="s">
        <v>162</v>
      </c>
      <c r="E87" s="179" t="s">
        <v>1176</v>
      </c>
      <c r="F87" s="180" t="s">
        <v>1177</v>
      </c>
      <c r="G87" s="181" t="s">
        <v>1178</v>
      </c>
      <c r="H87" s="182">
        <v>1</v>
      </c>
      <c r="I87" s="183"/>
      <c r="J87" s="184">
        <f>ROUND(I87*H87,2)</f>
        <v>0</v>
      </c>
      <c r="K87" s="180" t="s">
        <v>19</v>
      </c>
      <c r="L87" s="39"/>
      <c r="M87" s="185" t="s">
        <v>19</v>
      </c>
      <c r="N87" s="186" t="s">
        <v>48</v>
      </c>
      <c r="O87" s="64"/>
      <c r="P87" s="187">
        <f>O87*H87</f>
        <v>0</v>
      </c>
      <c r="Q87" s="187">
        <v>0</v>
      </c>
      <c r="R87" s="187">
        <f>Q87*H87</f>
        <v>0</v>
      </c>
      <c r="S87" s="187">
        <v>0</v>
      </c>
      <c r="T87" s="188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9" t="s">
        <v>1179</v>
      </c>
      <c r="AT87" s="189" t="s">
        <v>162</v>
      </c>
      <c r="AU87" s="189" t="s">
        <v>86</v>
      </c>
      <c r="AY87" s="17" t="s">
        <v>160</v>
      </c>
      <c r="BE87" s="190">
        <f>IF(N87="základní",J87,0)</f>
        <v>0</v>
      </c>
      <c r="BF87" s="190">
        <f>IF(N87="snížená",J87,0)</f>
        <v>0</v>
      </c>
      <c r="BG87" s="190">
        <f>IF(N87="zákl. přenesená",J87,0)</f>
        <v>0</v>
      </c>
      <c r="BH87" s="190">
        <f>IF(N87="sníž. přenesená",J87,0)</f>
        <v>0</v>
      </c>
      <c r="BI87" s="190">
        <f>IF(N87="nulová",J87,0)</f>
        <v>0</v>
      </c>
      <c r="BJ87" s="17" t="s">
        <v>84</v>
      </c>
      <c r="BK87" s="190">
        <f>ROUND(I87*H87,2)</f>
        <v>0</v>
      </c>
      <c r="BL87" s="17" t="s">
        <v>1179</v>
      </c>
      <c r="BM87" s="189" t="s">
        <v>1180</v>
      </c>
    </row>
    <row r="88" spans="1:65" s="2" customFormat="1" ht="16.5" customHeight="1">
      <c r="A88" s="34"/>
      <c r="B88" s="35"/>
      <c r="C88" s="178" t="s">
        <v>86</v>
      </c>
      <c r="D88" s="178" t="s">
        <v>162</v>
      </c>
      <c r="E88" s="179" t="s">
        <v>1181</v>
      </c>
      <c r="F88" s="180" t="s">
        <v>1182</v>
      </c>
      <c r="G88" s="181" t="s">
        <v>1178</v>
      </c>
      <c r="H88" s="182">
        <v>1</v>
      </c>
      <c r="I88" s="183"/>
      <c r="J88" s="184">
        <f>ROUND(I88*H88,2)</f>
        <v>0</v>
      </c>
      <c r="K88" s="180" t="s">
        <v>19</v>
      </c>
      <c r="L88" s="39"/>
      <c r="M88" s="185" t="s">
        <v>19</v>
      </c>
      <c r="N88" s="186" t="s">
        <v>48</v>
      </c>
      <c r="O88" s="64"/>
      <c r="P88" s="187">
        <f>O88*H88</f>
        <v>0</v>
      </c>
      <c r="Q88" s="187">
        <v>0</v>
      </c>
      <c r="R88" s="187">
        <f>Q88*H88</f>
        <v>0</v>
      </c>
      <c r="S88" s="187">
        <v>0</v>
      </c>
      <c r="T88" s="188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9" t="s">
        <v>1179</v>
      </c>
      <c r="AT88" s="189" t="s">
        <v>162</v>
      </c>
      <c r="AU88" s="189" t="s">
        <v>86</v>
      </c>
      <c r="AY88" s="17" t="s">
        <v>160</v>
      </c>
      <c r="BE88" s="190">
        <f>IF(N88="základní",J88,0)</f>
        <v>0</v>
      </c>
      <c r="BF88" s="190">
        <f>IF(N88="snížená",J88,0)</f>
        <v>0</v>
      </c>
      <c r="BG88" s="190">
        <f>IF(N88="zákl. přenesená",J88,0)</f>
        <v>0</v>
      </c>
      <c r="BH88" s="190">
        <f>IF(N88="sníž. přenesená",J88,0)</f>
        <v>0</v>
      </c>
      <c r="BI88" s="190">
        <f>IF(N88="nulová",J88,0)</f>
        <v>0</v>
      </c>
      <c r="BJ88" s="17" t="s">
        <v>84</v>
      </c>
      <c r="BK88" s="190">
        <f>ROUND(I88*H88,2)</f>
        <v>0</v>
      </c>
      <c r="BL88" s="17" t="s">
        <v>1179</v>
      </c>
      <c r="BM88" s="189" t="s">
        <v>1183</v>
      </c>
    </row>
    <row r="89" spans="1:65" s="2" customFormat="1" ht="16.5" customHeight="1">
      <c r="A89" s="34"/>
      <c r="B89" s="35"/>
      <c r="C89" s="178" t="s">
        <v>191</v>
      </c>
      <c r="D89" s="178" t="s">
        <v>162</v>
      </c>
      <c r="E89" s="179" t="s">
        <v>1184</v>
      </c>
      <c r="F89" s="180" t="s">
        <v>1185</v>
      </c>
      <c r="G89" s="181" t="s">
        <v>1178</v>
      </c>
      <c r="H89" s="182">
        <v>1</v>
      </c>
      <c r="I89" s="183"/>
      <c r="J89" s="184">
        <f>ROUND(I89*H89,2)</f>
        <v>0</v>
      </c>
      <c r="K89" s="180" t="s">
        <v>19</v>
      </c>
      <c r="L89" s="39"/>
      <c r="M89" s="185" t="s">
        <v>19</v>
      </c>
      <c r="N89" s="186" t="s">
        <v>48</v>
      </c>
      <c r="O89" s="64"/>
      <c r="P89" s="187">
        <f>O89*H89</f>
        <v>0</v>
      </c>
      <c r="Q89" s="187">
        <v>0</v>
      </c>
      <c r="R89" s="187">
        <f>Q89*H89</f>
        <v>0</v>
      </c>
      <c r="S89" s="187">
        <v>0</v>
      </c>
      <c r="T89" s="188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9" t="s">
        <v>1179</v>
      </c>
      <c r="AT89" s="189" t="s">
        <v>162</v>
      </c>
      <c r="AU89" s="189" t="s">
        <v>86</v>
      </c>
      <c r="AY89" s="17" t="s">
        <v>160</v>
      </c>
      <c r="BE89" s="190">
        <f>IF(N89="základní",J89,0)</f>
        <v>0</v>
      </c>
      <c r="BF89" s="190">
        <f>IF(N89="snížená",J89,0)</f>
        <v>0</v>
      </c>
      <c r="BG89" s="190">
        <f>IF(N89="zákl. přenesená",J89,0)</f>
        <v>0</v>
      </c>
      <c r="BH89" s="190">
        <f>IF(N89="sníž. přenesená",J89,0)</f>
        <v>0</v>
      </c>
      <c r="BI89" s="190">
        <f>IF(N89="nulová",J89,0)</f>
        <v>0</v>
      </c>
      <c r="BJ89" s="17" t="s">
        <v>84</v>
      </c>
      <c r="BK89" s="190">
        <f>ROUND(I89*H89,2)</f>
        <v>0</v>
      </c>
      <c r="BL89" s="17" t="s">
        <v>1179</v>
      </c>
      <c r="BM89" s="189" t="s">
        <v>1186</v>
      </c>
    </row>
    <row r="90" spans="1:65" s="2" customFormat="1" ht="16.5" customHeight="1">
      <c r="A90" s="34"/>
      <c r="B90" s="35"/>
      <c r="C90" s="178" t="s">
        <v>167</v>
      </c>
      <c r="D90" s="178" t="s">
        <v>162</v>
      </c>
      <c r="E90" s="179" t="s">
        <v>1187</v>
      </c>
      <c r="F90" s="180" t="s">
        <v>1188</v>
      </c>
      <c r="G90" s="181" t="s">
        <v>1178</v>
      </c>
      <c r="H90" s="182">
        <v>1</v>
      </c>
      <c r="I90" s="183"/>
      <c r="J90" s="184">
        <f>ROUND(I90*H90,2)</f>
        <v>0</v>
      </c>
      <c r="K90" s="180" t="s">
        <v>19</v>
      </c>
      <c r="L90" s="39"/>
      <c r="M90" s="185" t="s">
        <v>19</v>
      </c>
      <c r="N90" s="186" t="s">
        <v>48</v>
      </c>
      <c r="O90" s="64"/>
      <c r="P90" s="187">
        <f>O90*H90</f>
        <v>0</v>
      </c>
      <c r="Q90" s="187">
        <v>0</v>
      </c>
      <c r="R90" s="187">
        <f>Q90*H90</f>
        <v>0</v>
      </c>
      <c r="S90" s="187">
        <v>0</v>
      </c>
      <c r="T90" s="188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9" t="s">
        <v>1179</v>
      </c>
      <c r="AT90" s="189" t="s">
        <v>162</v>
      </c>
      <c r="AU90" s="189" t="s">
        <v>86</v>
      </c>
      <c r="AY90" s="17" t="s">
        <v>160</v>
      </c>
      <c r="BE90" s="190">
        <f>IF(N90="základní",J90,0)</f>
        <v>0</v>
      </c>
      <c r="BF90" s="190">
        <f>IF(N90="snížená",J90,0)</f>
        <v>0</v>
      </c>
      <c r="BG90" s="190">
        <f>IF(N90="zákl. přenesená",J90,0)</f>
        <v>0</v>
      </c>
      <c r="BH90" s="190">
        <f>IF(N90="sníž. přenesená",J90,0)</f>
        <v>0</v>
      </c>
      <c r="BI90" s="190">
        <f>IF(N90="nulová",J90,0)</f>
        <v>0</v>
      </c>
      <c r="BJ90" s="17" t="s">
        <v>84</v>
      </c>
      <c r="BK90" s="190">
        <f>ROUND(I90*H90,2)</f>
        <v>0</v>
      </c>
      <c r="BL90" s="17" t="s">
        <v>1179</v>
      </c>
      <c r="BM90" s="189" t="s">
        <v>1189</v>
      </c>
    </row>
    <row r="91" spans="1:65" s="2" customFormat="1" ht="16.5" customHeight="1">
      <c r="A91" s="34"/>
      <c r="B91" s="35"/>
      <c r="C91" s="178" t="s">
        <v>217</v>
      </c>
      <c r="D91" s="178" t="s">
        <v>162</v>
      </c>
      <c r="E91" s="179" t="s">
        <v>1190</v>
      </c>
      <c r="F91" s="180" t="s">
        <v>1191</v>
      </c>
      <c r="G91" s="181" t="s">
        <v>1178</v>
      </c>
      <c r="H91" s="182">
        <v>1</v>
      </c>
      <c r="I91" s="183"/>
      <c r="J91" s="184">
        <f>ROUND(I91*H91,2)</f>
        <v>0</v>
      </c>
      <c r="K91" s="180" t="s">
        <v>19</v>
      </c>
      <c r="L91" s="39"/>
      <c r="M91" s="185" t="s">
        <v>19</v>
      </c>
      <c r="N91" s="186" t="s">
        <v>48</v>
      </c>
      <c r="O91" s="64"/>
      <c r="P91" s="187">
        <f>O91*H91</f>
        <v>0</v>
      </c>
      <c r="Q91" s="187">
        <v>0</v>
      </c>
      <c r="R91" s="187">
        <f>Q91*H91</f>
        <v>0</v>
      </c>
      <c r="S91" s="187">
        <v>0</v>
      </c>
      <c r="T91" s="188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9" t="s">
        <v>1179</v>
      </c>
      <c r="AT91" s="189" t="s">
        <v>162</v>
      </c>
      <c r="AU91" s="189" t="s">
        <v>86</v>
      </c>
      <c r="AY91" s="17" t="s">
        <v>160</v>
      </c>
      <c r="BE91" s="190">
        <f>IF(N91="základní",J91,0)</f>
        <v>0</v>
      </c>
      <c r="BF91" s="190">
        <f>IF(N91="snížená",J91,0)</f>
        <v>0</v>
      </c>
      <c r="BG91" s="190">
        <f>IF(N91="zákl. přenesená",J91,0)</f>
        <v>0</v>
      </c>
      <c r="BH91" s="190">
        <f>IF(N91="sníž. přenesená",J91,0)</f>
        <v>0</v>
      </c>
      <c r="BI91" s="190">
        <f>IF(N91="nulová",J91,0)</f>
        <v>0</v>
      </c>
      <c r="BJ91" s="17" t="s">
        <v>84</v>
      </c>
      <c r="BK91" s="190">
        <f>ROUND(I91*H91,2)</f>
        <v>0</v>
      </c>
      <c r="BL91" s="17" t="s">
        <v>1179</v>
      </c>
      <c r="BM91" s="189" t="s">
        <v>1192</v>
      </c>
    </row>
    <row r="92" spans="2:63" s="12" customFormat="1" ht="22.9" customHeight="1">
      <c r="B92" s="162"/>
      <c r="C92" s="163"/>
      <c r="D92" s="164" t="s">
        <v>76</v>
      </c>
      <c r="E92" s="176" t="s">
        <v>1193</v>
      </c>
      <c r="F92" s="176" t="s">
        <v>1194</v>
      </c>
      <c r="G92" s="163"/>
      <c r="H92" s="163"/>
      <c r="I92" s="166"/>
      <c r="J92" s="177">
        <f>BK92</f>
        <v>0</v>
      </c>
      <c r="K92" s="163"/>
      <c r="L92" s="168"/>
      <c r="M92" s="169"/>
      <c r="N92" s="170"/>
      <c r="O92" s="170"/>
      <c r="P92" s="171">
        <f>SUM(P93:P99)</f>
        <v>0</v>
      </c>
      <c r="Q92" s="170"/>
      <c r="R92" s="171">
        <f>SUM(R93:R99)</f>
        <v>0</v>
      </c>
      <c r="S92" s="170"/>
      <c r="T92" s="172">
        <f>SUM(T93:T99)</f>
        <v>0</v>
      </c>
      <c r="AR92" s="173" t="s">
        <v>217</v>
      </c>
      <c r="AT92" s="174" t="s">
        <v>76</v>
      </c>
      <c r="AU92" s="174" t="s">
        <v>84</v>
      </c>
      <c r="AY92" s="173" t="s">
        <v>160</v>
      </c>
      <c r="BK92" s="175">
        <f>SUM(BK93:BK99)</f>
        <v>0</v>
      </c>
    </row>
    <row r="93" spans="1:65" s="2" customFormat="1" ht="16.5" customHeight="1">
      <c r="A93" s="34"/>
      <c r="B93" s="35"/>
      <c r="C93" s="178" t="s">
        <v>230</v>
      </c>
      <c r="D93" s="178" t="s">
        <v>162</v>
      </c>
      <c r="E93" s="179" t="s">
        <v>1195</v>
      </c>
      <c r="F93" s="180" t="s">
        <v>1194</v>
      </c>
      <c r="G93" s="181" t="s">
        <v>1178</v>
      </c>
      <c r="H93" s="182">
        <v>1</v>
      </c>
      <c r="I93" s="183"/>
      <c r="J93" s="184">
        <f aca="true" t="shared" si="0" ref="J93:J99">ROUND(I93*H93,2)</f>
        <v>0</v>
      </c>
      <c r="K93" s="180" t="s">
        <v>19</v>
      </c>
      <c r="L93" s="39"/>
      <c r="M93" s="185" t="s">
        <v>19</v>
      </c>
      <c r="N93" s="186" t="s">
        <v>48</v>
      </c>
      <c r="O93" s="64"/>
      <c r="P93" s="187">
        <f aca="true" t="shared" si="1" ref="P93:P99">O93*H93</f>
        <v>0</v>
      </c>
      <c r="Q93" s="187">
        <v>0</v>
      </c>
      <c r="R93" s="187">
        <f aca="true" t="shared" si="2" ref="R93:R99">Q93*H93</f>
        <v>0</v>
      </c>
      <c r="S93" s="187">
        <v>0</v>
      </c>
      <c r="T93" s="188">
        <f aca="true" t="shared" si="3" ref="T93:T99"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9" t="s">
        <v>1179</v>
      </c>
      <c r="AT93" s="189" t="s">
        <v>162</v>
      </c>
      <c r="AU93" s="189" t="s">
        <v>86</v>
      </c>
      <c r="AY93" s="17" t="s">
        <v>160</v>
      </c>
      <c r="BE93" s="190">
        <f aca="true" t="shared" si="4" ref="BE93:BE99">IF(N93="základní",J93,0)</f>
        <v>0</v>
      </c>
      <c r="BF93" s="190">
        <f aca="true" t="shared" si="5" ref="BF93:BF99">IF(N93="snížená",J93,0)</f>
        <v>0</v>
      </c>
      <c r="BG93" s="190">
        <f aca="true" t="shared" si="6" ref="BG93:BG99">IF(N93="zákl. přenesená",J93,0)</f>
        <v>0</v>
      </c>
      <c r="BH93" s="190">
        <f aca="true" t="shared" si="7" ref="BH93:BH99">IF(N93="sníž. přenesená",J93,0)</f>
        <v>0</v>
      </c>
      <c r="BI93" s="190">
        <f aca="true" t="shared" si="8" ref="BI93:BI99">IF(N93="nulová",J93,0)</f>
        <v>0</v>
      </c>
      <c r="BJ93" s="17" t="s">
        <v>84</v>
      </c>
      <c r="BK93" s="190">
        <f aca="true" t="shared" si="9" ref="BK93:BK99">ROUND(I93*H93,2)</f>
        <v>0</v>
      </c>
      <c r="BL93" s="17" t="s">
        <v>1179</v>
      </c>
      <c r="BM93" s="189" t="s">
        <v>1196</v>
      </c>
    </row>
    <row r="94" spans="1:65" s="2" customFormat="1" ht="16.5" customHeight="1">
      <c r="A94" s="34"/>
      <c r="B94" s="35"/>
      <c r="C94" s="178" t="s">
        <v>239</v>
      </c>
      <c r="D94" s="178" t="s">
        <v>162</v>
      </c>
      <c r="E94" s="179" t="s">
        <v>1197</v>
      </c>
      <c r="F94" s="180" t="s">
        <v>1198</v>
      </c>
      <c r="G94" s="181" t="s">
        <v>1178</v>
      </c>
      <c r="H94" s="182">
        <v>1</v>
      </c>
      <c r="I94" s="183"/>
      <c r="J94" s="184">
        <f t="shared" si="0"/>
        <v>0</v>
      </c>
      <c r="K94" s="180" t="s">
        <v>19</v>
      </c>
      <c r="L94" s="39"/>
      <c r="M94" s="185" t="s">
        <v>19</v>
      </c>
      <c r="N94" s="186" t="s">
        <v>48</v>
      </c>
      <c r="O94" s="64"/>
      <c r="P94" s="187">
        <f t="shared" si="1"/>
        <v>0</v>
      </c>
      <c r="Q94" s="187">
        <v>0</v>
      </c>
      <c r="R94" s="187">
        <f t="shared" si="2"/>
        <v>0</v>
      </c>
      <c r="S94" s="187">
        <v>0</v>
      </c>
      <c r="T94" s="188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9" t="s">
        <v>1179</v>
      </c>
      <c r="AT94" s="189" t="s">
        <v>162</v>
      </c>
      <c r="AU94" s="189" t="s">
        <v>86</v>
      </c>
      <c r="AY94" s="17" t="s">
        <v>160</v>
      </c>
      <c r="BE94" s="190">
        <f t="shared" si="4"/>
        <v>0</v>
      </c>
      <c r="BF94" s="190">
        <f t="shared" si="5"/>
        <v>0</v>
      </c>
      <c r="BG94" s="190">
        <f t="shared" si="6"/>
        <v>0</v>
      </c>
      <c r="BH94" s="190">
        <f t="shared" si="7"/>
        <v>0</v>
      </c>
      <c r="BI94" s="190">
        <f t="shared" si="8"/>
        <v>0</v>
      </c>
      <c r="BJ94" s="17" t="s">
        <v>84</v>
      </c>
      <c r="BK94" s="190">
        <f t="shared" si="9"/>
        <v>0</v>
      </c>
      <c r="BL94" s="17" t="s">
        <v>1179</v>
      </c>
      <c r="BM94" s="189" t="s">
        <v>1199</v>
      </c>
    </row>
    <row r="95" spans="1:65" s="2" customFormat="1" ht="16.5" customHeight="1">
      <c r="A95" s="34"/>
      <c r="B95" s="35"/>
      <c r="C95" s="178" t="s">
        <v>246</v>
      </c>
      <c r="D95" s="178" t="s">
        <v>162</v>
      </c>
      <c r="E95" s="179" t="s">
        <v>1200</v>
      </c>
      <c r="F95" s="180" t="s">
        <v>1201</v>
      </c>
      <c r="G95" s="181" t="s">
        <v>1178</v>
      </c>
      <c r="H95" s="182">
        <v>1</v>
      </c>
      <c r="I95" s="183"/>
      <c r="J95" s="184">
        <f t="shared" si="0"/>
        <v>0</v>
      </c>
      <c r="K95" s="180" t="s">
        <v>19</v>
      </c>
      <c r="L95" s="39"/>
      <c r="M95" s="185" t="s">
        <v>19</v>
      </c>
      <c r="N95" s="186" t="s">
        <v>48</v>
      </c>
      <c r="O95" s="64"/>
      <c r="P95" s="187">
        <f t="shared" si="1"/>
        <v>0</v>
      </c>
      <c r="Q95" s="187">
        <v>0</v>
      </c>
      <c r="R95" s="187">
        <f t="shared" si="2"/>
        <v>0</v>
      </c>
      <c r="S95" s="187">
        <v>0</v>
      </c>
      <c r="T95" s="188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9" t="s">
        <v>1179</v>
      </c>
      <c r="AT95" s="189" t="s">
        <v>162</v>
      </c>
      <c r="AU95" s="189" t="s">
        <v>86</v>
      </c>
      <c r="AY95" s="17" t="s">
        <v>160</v>
      </c>
      <c r="BE95" s="190">
        <f t="shared" si="4"/>
        <v>0</v>
      </c>
      <c r="BF95" s="190">
        <f t="shared" si="5"/>
        <v>0</v>
      </c>
      <c r="BG95" s="190">
        <f t="shared" si="6"/>
        <v>0</v>
      </c>
      <c r="BH95" s="190">
        <f t="shared" si="7"/>
        <v>0</v>
      </c>
      <c r="BI95" s="190">
        <f t="shared" si="8"/>
        <v>0</v>
      </c>
      <c r="BJ95" s="17" t="s">
        <v>84</v>
      </c>
      <c r="BK95" s="190">
        <f t="shared" si="9"/>
        <v>0</v>
      </c>
      <c r="BL95" s="17" t="s">
        <v>1179</v>
      </c>
      <c r="BM95" s="189" t="s">
        <v>1202</v>
      </c>
    </row>
    <row r="96" spans="1:65" s="2" customFormat="1" ht="16.5" customHeight="1">
      <c r="A96" s="34"/>
      <c r="B96" s="35"/>
      <c r="C96" s="178" t="s">
        <v>198</v>
      </c>
      <c r="D96" s="178" t="s">
        <v>162</v>
      </c>
      <c r="E96" s="179" t="s">
        <v>1203</v>
      </c>
      <c r="F96" s="180" t="s">
        <v>1204</v>
      </c>
      <c r="G96" s="181" t="s">
        <v>1178</v>
      </c>
      <c r="H96" s="182">
        <v>1</v>
      </c>
      <c r="I96" s="183"/>
      <c r="J96" s="184">
        <f t="shared" si="0"/>
        <v>0</v>
      </c>
      <c r="K96" s="180" t="s">
        <v>19</v>
      </c>
      <c r="L96" s="39"/>
      <c r="M96" s="185" t="s">
        <v>19</v>
      </c>
      <c r="N96" s="186" t="s">
        <v>48</v>
      </c>
      <c r="O96" s="64"/>
      <c r="P96" s="187">
        <f t="shared" si="1"/>
        <v>0</v>
      </c>
      <c r="Q96" s="187">
        <v>0</v>
      </c>
      <c r="R96" s="187">
        <f t="shared" si="2"/>
        <v>0</v>
      </c>
      <c r="S96" s="187">
        <v>0</v>
      </c>
      <c r="T96" s="188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9" t="s">
        <v>1179</v>
      </c>
      <c r="AT96" s="189" t="s">
        <v>162</v>
      </c>
      <c r="AU96" s="189" t="s">
        <v>86</v>
      </c>
      <c r="AY96" s="17" t="s">
        <v>160</v>
      </c>
      <c r="BE96" s="190">
        <f t="shared" si="4"/>
        <v>0</v>
      </c>
      <c r="BF96" s="190">
        <f t="shared" si="5"/>
        <v>0</v>
      </c>
      <c r="BG96" s="190">
        <f t="shared" si="6"/>
        <v>0</v>
      </c>
      <c r="BH96" s="190">
        <f t="shared" si="7"/>
        <v>0</v>
      </c>
      <c r="BI96" s="190">
        <f t="shared" si="8"/>
        <v>0</v>
      </c>
      <c r="BJ96" s="17" t="s">
        <v>84</v>
      </c>
      <c r="BK96" s="190">
        <f t="shared" si="9"/>
        <v>0</v>
      </c>
      <c r="BL96" s="17" t="s">
        <v>1179</v>
      </c>
      <c r="BM96" s="189" t="s">
        <v>1205</v>
      </c>
    </row>
    <row r="97" spans="1:65" s="2" customFormat="1" ht="16.5" customHeight="1">
      <c r="A97" s="34"/>
      <c r="B97" s="35"/>
      <c r="C97" s="178" t="s">
        <v>119</v>
      </c>
      <c r="D97" s="178" t="s">
        <v>162</v>
      </c>
      <c r="E97" s="179" t="s">
        <v>1206</v>
      </c>
      <c r="F97" s="180" t="s">
        <v>1207</v>
      </c>
      <c r="G97" s="181" t="s">
        <v>1178</v>
      </c>
      <c r="H97" s="182">
        <v>1</v>
      </c>
      <c r="I97" s="183"/>
      <c r="J97" s="184">
        <f t="shared" si="0"/>
        <v>0</v>
      </c>
      <c r="K97" s="180" t="s">
        <v>19</v>
      </c>
      <c r="L97" s="39"/>
      <c r="M97" s="185" t="s">
        <v>19</v>
      </c>
      <c r="N97" s="186" t="s">
        <v>48</v>
      </c>
      <c r="O97" s="64"/>
      <c r="P97" s="187">
        <f t="shared" si="1"/>
        <v>0</v>
      </c>
      <c r="Q97" s="187">
        <v>0</v>
      </c>
      <c r="R97" s="187">
        <f t="shared" si="2"/>
        <v>0</v>
      </c>
      <c r="S97" s="187">
        <v>0</v>
      </c>
      <c r="T97" s="188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9" t="s">
        <v>1179</v>
      </c>
      <c r="AT97" s="189" t="s">
        <v>162</v>
      </c>
      <c r="AU97" s="189" t="s">
        <v>86</v>
      </c>
      <c r="AY97" s="17" t="s">
        <v>160</v>
      </c>
      <c r="BE97" s="190">
        <f t="shared" si="4"/>
        <v>0</v>
      </c>
      <c r="BF97" s="190">
        <f t="shared" si="5"/>
        <v>0</v>
      </c>
      <c r="BG97" s="190">
        <f t="shared" si="6"/>
        <v>0</v>
      </c>
      <c r="BH97" s="190">
        <f t="shared" si="7"/>
        <v>0</v>
      </c>
      <c r="BI97" s="190">
        <f t="shared" si="8"/>
        <v>0</v>
      </c>
      <c r="BJ97" s="17" t="s">
        <v>84</v>
      </c>
      <c r="BK97" s="190">
        <f t="shared" si="9"/>
        <v>0</v>
      </c>
      <c r="BL97" s="17" t="s">
        <v>1179</v>
      </c>
      <c r="BM97" s="189" t="s">
        <v>1208</v>
      </c>
    </row>
    <row r="98" spans="1:65" s="2" customFormat="1" ht="16.5" customHeight="1">
      <c r="A98" s="34"/>
      <c r="B98" s="35"/>
      <c r="C98" s="178" t="s">
        <v>317</v>
      </c>
      <c r="D98" s="178" t="s">
        <v>162</v>
      </c>
      <c r="E98" s="179" t="s">
        <v>1209</v>
      </c>
      <c r="F98" s="180" t="s">
        <v>1210</v>
      </c>
      <c r="G98" s="181" t="s">
        <v>1178</v>
      </c>
      <c r="H98" s="182">
        <v>1</v>
      </c>
      <c r="I98" s="183"/>
      <c r="J98" s="184">
        <f t="shared" si="0"/>
        <v>0</v>
      </c>
      <c r="K98" s="180" t="s">
        <v>19</v>
      </c>
      <c r="L98" s="39"/>
      <c r="M98" s="185" t="s">
        <v>19</v>
      </c>
      <c r="N98" s="186" t="s">
        <v>48</v>
      </c>
      <c r="O98" s="64"/>
      <c r="P98" s="187">
        <f t="shared" si="1"/>
        <v>0</v>
      </c>
      <c r="Q98" s="187">
        <v>0</v>
      </c>
      <c r="R98" s="187">
        <f t="shared" si="2"/>
        <v>0</v>
      </c>
      <c r="S98" s="187">
        <v>0</v>
      </c>
      <c r="T98" s="188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9" t="s">
        <v>1179</v>
      </c>
      <c r="AT98" s="189" t="s">
        <v>162</v>
      </c>
      <c r="AU98" s="189" t="s">
        <v>86</v>
      </c>
      <c r="AY98" s="17" t="s">
        <v>160</v>
      </c>
      <c r="BE98" s="190">
        <f t="shared" si="4"/>
        <v>0</v>
      </c>
      <c r="BF98" s="190">
        <f t="shared" si="5"/>
        <v>0</v>
      </c>
      <c r="BG98" s="190">
        <f t="shared" si="6"/>
        <v>0</v>
      </c>
      <c r="BH98" s="190">
        <f t="shared" si="7"/>
        <v>0</v>
      </c>
      <c r="BI98" s="190">
        <f t="shared" si="8"/>
        <v>0</v>
      </c>
      <c r="BJ98" s="17" t="s">
        <v>84</v>
      </c>
      <c r="BK98" s="190">
        <f t="shared" si="9"/>
        <v>0</v>
      </c>
      <c r="BL98" s="17" t="s">
        <v>1179</v>
      </c>
      <c r="BM98" s="189" t="s">
        <v>1211</v>
      </c>
    </row>
    <row r="99" spans="1:65" s="2" customFormat="1" ht="16.5" customHeight="1">
      <c r="A99" s="34"/>
      <c r="B99" s="35"/>
      <c r="C99" s="178" t="s">
        <v>324</v>
      </c>
      <c r="D99" s="178" t="s">
        <v>162</v>
      </c>
      <c r="E99" s="179" t="s">
        <v>1212</v>
      </c>
      <c r="F99" s="180" t="s">
        <v>1213</v>
      </c>
      <c r="G99" s="181" t="s">
        <v>1178</v>
      </c>
      <c r="H99" s="182">
        <v>1</v>
      </c>
      <c r="I99" s="183"/>
      <c r="J99" s="184">
        <f t="shared" si="0"/>
        <v>0</v>
      </c>
      <c r="K99" s="180" t="s">
        <v>19</v>
      </c>
      <c r="L99" s="39"/>
      <c r="M99" s="185" t="s">
        <v>19</v>
      </c>
      <c r="N99" s="186" t="s">
        <v>48</v>
      </c>
      <c r="O99" s="64"/>
      <c r="P99" s="187">
        <f t="shared" si="1"/>
        <v>0</v>
      </c>
      <c r="Q99" s="187">
        <v>0</v>
      </c>
      <c r="R99" s="187">
        <f t="shared" si="2"/>
        <v>0</v>
      </c>
      <c r="S99" s="187">
        <v>0</v>
      </c>
      <c r="T99" s="188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1179</v>
      </c>
      <c r="AT99" s="189" t="s">
        <v>162</v>
      </c>
      <c r="AU99" s="189" t="s">
        <v>86</v>
      </c>
      <c r="AY99" s="17" t="s">
        <v>160</v>
      </c>
      <c r="BE99" s="190">
        <f t="shared" si="4"/>
        <v>0</v>
      </c>
      <c r="BF99" s="190">
        <f t="shared" si="5"/>
        <v>0</v>
      </c>
      <c r="BG99" s="190">
        <f t="shared" si="6"/>
        <v>0</v>
      </c>
      <c r="BH99" s="190">
        <f t="shared" si="7"/>
        <v>0</v>
      </c>
      <c r="BI99" s="190">
        <f t="shared" si="8"/>
        <v>0</v>
      </c>
      <c r="BJ99" s="17" t="s">
        <v>84</v>
      </c>
      <c r="BK99" s="190">
        <f t="shared" si="9"/>
        <v>0</v>
      </c>
      <c r="BL99" s="17" t="s">
        <v>1179</v>
      </c>
      <c r="BM99" s="189" t="s">
        <v>1214</v>
      </c>
    </row>
    <row r="100" spans="2:63" s="12" customFormat="1" ht="22.9" customHeight="1">
      <c r="B100" s="162"/>
      <c r="C100" s="163"/>
      <c r="D100" s="164" t="s">
        <v>76</v>
      </c>
      <c r="E100" s="176" t="s">
        <v>1215</v>
      </c>
      <c r="F100" s="176" t="s">
        <v>1216</v>
      </c>
      <c r="G100" s="163"/>
      <c r="H100" s="163"/>
      <c r="I100" s="166"/>
      <c r="J100" s="177">
        <f>BK100</f>
        <v>0</v>
      </c>
      <c r="K100" s="163"/>
      <c r="L100" s="168"/>
      <c r="M100" s="169"/>
      <c r="N100" s="170"/>
      <c r="O100" s="170"/>
      <c r="P100" s="171">
        <f>P101</f>
        <v>0</v>
      </c>
      <c r="Q100" s="170"/>
      <c r="R100" s="171">
        <f>R101</f>
        <v>0</v>
      </c>
      <c r="S100" s="170"/>
      <c r="T100" s="172">
        <f>T101</f>
        <v>0</v>
      </c>
      <c r="AR100" s="173" t="s">
        <v>217</v>
      </c>
      <c r="AT100" s="174" t="s">
        <v>76</v>
      </c>
      <c r="AU100" s="174" t="s">
        <v>84</v>
      </c>
      <c r="AY100" s="173" t="s">
        <v>160</v>
      </c>
      <c r="BK100" s="175">
        <f>BK101</f>
        <v>0</v>
      </c>
    </row>
    <row r="101" spans="1:65" s="2" customFormat="1" ht="16.5" customHeight="1">
      <c r="A101" s="34"/>
      <c r="B101" s="35"/>
      <c r="C101" s="178" t="s">
        <v>331</v>
      </c>
      <c r="D101" s="178" t="s">
        <v>162</v>
      </c>
      <c r="E101" s="179" t="s">
        <v>1217</v>
      </c>
      <c r="F101" s="180" t="s">
        <v>1218</v>
      </c>
      <c r="G101" s="181" t="s">
        <v>1178</v>
      </c>
      <c r="H101" s="182">
        <v>1</v>
      </c>
      <c r="I101" s="183"/>
      <c r="J101" s="184">
        <f>ROUND(I101*H101,2)</f>
        <v>0</v>
      </c>
      <c r="K101" s="180" t="s">
        <v>19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1179</v>
      </c>
      <c r="AT101" s="189" t="s">
        <v>162</v>
      </c>
      <c r="AU101" s="189" t="s">
        <v>86</v>
      </c>
      <c r="AY101" s="17" t="s">
        <v>160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84</v>
      </c>
      <c r="BK101" s="190">
        <f>ROUND(I101*H101,2)</f>
        <v>0</v>
      </c>
      <c r="BL101" s="17" t="s">
        <v>1179</v>
      </c>
      <c r="BM101" s="189" t="s">
        <v>1219</v>
      </c>
    </row>
    <row r="102" spans="2:63" s="12" customFormat="1" ht="22.9" customHeight="1">
      <c r="B102" s="162"/>
      <c r="C102" s="163"/>
      <c r="D102" s="164" t="s">
        <v>76</v>
      </c>
      <c r="E102" s="176" t="s">
        <v>1220</v>
      </c>
      <c r="F102" s="176" t="s">
        <v>1221</v>
      </c>
      <c r="G102" s="163"/>
      <c r="H102" s="163"/>
      <c r="I102" s="166"/>
      <c r="J102" s="177">
        <f>BK102</f>
        <v>0</v>
      </c>
      <c r="K102" s="163"/>
      <c r="L102" s="168"/>
      <c r="M102" s="169"/>
      <c r="N102" s="170"/>
      <c r="O102" s="170"/>
      <c r="P102" s="171">
        <f>P103</f>
        <v>0</v>
      </c>
      <c r="Q102" s="170"/>
      <c r="R102" s="171">
        <f>R103</f>
        <v>0</v>
      </c>
      <c r="S102" s="170"/>
      <c r="T102" s="172">
        <f>T103</f>
        <v>0</v>
      </c>
      <c r="AR102" s="173" t="s">
        <v>217</v>
      </c>
      <c r="AT102" s="174" t="s">
        <v>76</v>
      </c>
      <c r="AU102" s="174" t="s">
        <v>84</v>
      </c>
      <c r="AY102" s="173" t="s">
        <v>160</v>
      </c>
      <c r="BK102" s="175">
        <f>BK103</f>
        <v>0</v>
      </c>
    </row>
    <row r="103" spans="1:65" s="2" customFormat="1" ht="16.5" customHeight="1">
      <c r="A103" s="34"/>
      <c r="B103" s="35"/>
      <c r="C103" s="178" t="s">
        <v>336</v>
      </c>
      <c r="D103" s="178" t="s">
        <v>162</v>
      </c>
      <c r="E103" s="179" t="s">
        <v>1222</v>
      </c>
      <c r="F103" s="180" t="s">
        <v>1223</v>
      </c>
      <c r="G103" s="181" t="s">
        <v>1178</v>
      </c>
      <c r="H103" s="182">
        <v>1</v>
      </c>
      <c r="I103" s="183"/>
      <c r="J103" s="184">
        <f>ROUND(I103*H103,2)</f>
        <v>0</v>
      </c>
      <c r="K103" s="180" t="s">
        <v>19</v>
      </c>
      <c r="L103" s="39"/>
      <c r="M103" s="232" t="s">
        <v>19</v>
      </c>
      <c r="N103" s="233" t="s">
        <v>48</v>
      </c>
      <c r="O103" s="220"/>
      <c r="P103" s="234">
        <f>O103*H103</f>
        <v>0</v>
      </c>
      <c r="Q103" s="234">
        <v>0</v>
      </c>
      <c r="R103" s="234">
        <f>Q103*H103</f>
        <v>0</v>
      </c>
      <c r="S103" s="234">
        <v>0</v>
      </c>
      <c r="T103" s="23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1179</v>
      </c>
      <c r="AT103" s="189" t="s">
        <v>162</v>
      </c>
      <c r="AU103" s="189" t="s">
        <v>86</v>
      </c>
      <c r="AY103" s="17" t="s">
        <v>160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7" t="s">
        <v>84</v>
      </c>
      <c r="BK103" s="190">
        <f>ROUND(I103*H103,2)</f>
        <v>0</v>
      </c>
      <c r="BL103" s="17" t="s">
        <v>1179</v>
      </c>
      <c r="BM103" s="189" t="s">
        <v>1224</v>
      </c>
    </row>
    <row r="104" spans="1:31" s="2" customFormat="1" ht="6.95" customHeight="1">
      <c r="A104" s="34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9"/>
      <c r="M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</sheetData>
  <sheetProtection algorithmName="SHA-512" hashValue="tTE24tPdpoUPiyncNZApNBqfBdv06Ma6+zwXSAe3vhNV3Z8hW+2CvfT+lgqog6mj3dvgfXbx2XhqSoBUG8HebA==" saltValue="7arN76EcJ6AQCVL02ETg5KkqKcfYc800x9XkAVYYh9Koq5xJjRFfFs+yfNfLfRW6l0MMSsy3fx1AKiUI6irLZg==" spinCount="100000" sheet="1" objects="1" scenarios="1" formatColumns="0" formatRows="0" autoFilter="0"/>
  <autoFilter ref="C83:K10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9" customWidth="1"/>
    <col min="2" max="2" width="1.7109375" style="239" customWidth="1"/>
    <col min="3" max="4" width="5.00390625" style="239" customWidth="1"/>
    <col min="5" max="5" width="11.7109375" style="239" customWidth="1"/>
    <col min="6" max="6" width="9.140625" style="239" customWidth="1"/>
    <col min="7" max="7" width="5.00390625" style="239" customWidth="1"/>
    <col min="8" max="8" width="77.8515625" style="239" customWidth="1"/>
    <col min="9" max="10" width="20.00390625" style="239" customWidth="1"/>
    <col min="11" max="11" width="1.7109375" style="239" customWidth="1"/>
  </cols>
  <sheetData>
    <row r="1" s="1" customFormat="1" ht="37.5" customHeight="1"/>
    <row r="2" spans="2:11" s="1" customFormat="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5" customFormat="1" ht="45" customHeight="1">
      <c r="B3" s="243"/>
      <c r="C3" s="375" t="s">
        <v>1225</v>
      </c>
      <c r="D3" s="375"/>
      <c r="E3" s="375"/>
      <c r="F3" s="375"/>
      <c r="G3" s="375"/>
      <c r="H3" s="375"/>
      <c r="I3" s="375"/>
      <c r="J3" s="375"/>
      <c r="K3" s="244"/>
    </row>
    <row r="4" spans="2:11" s="1" customFormat="1" ht="25.5" customHeight="1">
      <c r="B4" s="245"/>
      <c r="C4" s="380" t="s">
        <v>1226</v>
      </c>
      <c r="D4" s="380"/>
      <c r="E4" s="380"/>
      <c r="F4" s="380"/>
      <c r="G4" s="380"/>
      <c r="H4" s="380"/>
      <c r="I4" s="380"/>
      <c r="J4" s="380"/>
      <c r="K4" s="246"/>
    </row>
    <row r="5" spans="2:11" s="1" customFormat="1" ht="5.25" customHeight="1">
      <c r="B5" s="245"/>
      <c r="C5" s="247"/>
      <c r="D5" s="247"/>
      <c r="E5" s="247"/>
      <c r="F5" s="247"/>
      <c r="G5" s="247"/>
      <c r="H5" s="247"/>
      <c r="I5" s="247"/>
      <c r="J5" s="247"/>
      <c r="K5" s="246"/>
    </row>
    <row r="6" spans="2:11" s="1" customFormat="1" ht="15" customHeight="1">
      <c r="B6" s="245"/>
      <c r="C6" s="379" t="s">
        <v>1227</v>
      </c>
      <c r="D6" s="379"/>
      <c r="E6" s="379"/>
      <c r="F6" s="379"/>
      <c r="G6" s="379"/>
      <c r="H6" s="379"/>
      <c r="I6" s="379"/>
      <c r="J6" s="379"/>
      <c r="K6" s="246"/>
    </row>
    <row r="7" spans="2:11" s="1" customFormat="1" ht="15" customHeight="1">
      <c r="B7" s="249"/>
      <c r="C7" s="379" t="s">
        <v>1228</v>
      </c>
      <c r="D7" s="379"/>
      <c r="E7" s="379"/>
      <c r="F7" s="379"/>
      <c r="G7" s="379"/>
      <c r="H7" s="379"/>
      <c r="I7" s="379"/>
      <c r="J7" s="379"/>
      <c r="K7" s="246"/>
    </row>
    <row r="8" spans="2:11" s="1" customFormat="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s="1" customFormat="1" ht="15" customHeight="1">
      <c r="B9" s="249"/>
      <c r="C9" s="379" t="s">
        <v>1229</v>
      </c>
      <c r="D9" s="379"/>
      <c r="E9" s="379"/>
      <c r="F9" s="379"/>
      <c r="G9" s="379"/>
      <c r="H9" s="379"/>
      <c r="I9" s="379"/>
      <c r="J9" s="379"/>
      <c r="K9" s="246"/>
    </row>
    <row r="10" spans="2:11" s="1" customFormat="1" ht="15" customHeight="1">
      <c r="B10" s="249"/>
      <c r="C10" s="248"/>
      <c r="D10" s="379" t="s">
        <v>1230</v>
      </c>
      <c r="E10" s="379"/>
      <c r="F10" s="379"/>
      <c r="G10" s="379"/>
      <c r="H10" s="379"/>
      <c r="I10" s="379"/>
      <c r="J10" s="379"/>
      <c r="K10" s="246"/>
    </row>
    <row r="11" spans="2:11" s="1" customFormat="1" ht="15" customHeight="1">
      <c r="B11" s="249"/>
      <c r="C11" s="250"/>
      <c r="D11" s="379" t="s">
        <v>1231</v>
      </c>
      <c r="E11" s="379"/>
      <c r="F11" s="379"/>
      <c r="G11" s="379"/>
      <c r="H11" s="379"/>
      <c r="I11" s="379"/>
      <c r="J11" s="379"/>
      <c r="K11" s="246"/>
    </row>
    <row r="12" spans="2:11" s="1" customFormat="1" ht="15" customHeight="1">
      <c r="B12" s="249"/>
      <c r="C12" s="250"/>
      <c r="D12" s="248"/>
      <c r="E12" s="248"/>
      <c r="F12" s="248"/>
      <c r="G12" s="248"/>
      <c r="H12" s="248"/>
      <c r="I12" s="248"/>
      <c r="J12" s="248"/>
      <c r="K12" s="246"/>
    </row>
    <row r="13" spans="2:11" s="1" customFormat="1" ht="15" customHeight="1">
      <c r="B13" s="249"/>
      <c r="C13" s="250"/>
      <c r="D13" s="251" t="s">
        <v>1232</v>
      </c>
      <c r="E13" s="248"/>
      <c r="F13" s="248"/>
      <c r="G13" s="248"/>
      <c r="H13" s="248"/>
      <c r="I13" s="248"/>
      <c r="J13" s="248"/>
      <c r="K13" s="246"/>
    </row>
    <row r="14" spans="2:11" s="1" customFormat="1" ht="12.75" customHeight="1">
      <c r="B14" s="249"/>
      <c r="C14" s="250"/>
      <c r="D14" s="250"/>
      <c r="E14" s="250"/>
      <c r="F14" s="250"/>
      <c r="G14" s="250"/>
      <c r="H14" s="250"/>
      <c r="I14" s="250"/>
      <c r="J14" s="250"/>
      <c r="K14" s="246"/>
    </row>
    <row r="15" spans="2:11" s="1" customFormat="1" ht="15" customHeight="1">
      <c r="B15" s="249"/>
      <c r="C15" s="250"/>
      <c r="D15" s="379" t="s">
        <v>1233</v>
      </c>
      <c r="E15" s="379"/>
      <c r="F15" s="379"/>
      <c r="G15" s="379"/>
      <c r="H15" s="379"/>
      <c r="I15" s="379"/>
      <c r="J15" s="379"/>
      <c r="K15" s="246"/>
    </row>
    <row r="16" spans="2:11" s="1" customFormat="1" ht="15" customHeight="1">
      <c r="B16" s="249"/>
      <c r="C16" s="250"/>
      <c r="D16" s="379" t="s">
        <v>1234</v>
      </c>
      <c r="E16" s="379"/>
      <c r="F16" s="379"/>
      <c r="G16" s="379"/>
      <c r="H16" s="379"/>
      <c r="I16" s="379"/>
      <c r="J16" s="379"/>
      <c r="K16" s="246"/>
    </row>
    <row r="17" spans="2:11" s="1" customFormat="1" ht="15" customHeight="1">
      <c r="B17" s="249"/>
      <c r="C17" s="250"/>
      <c r="D17" s="379" t="s">
        <v>1235</v>
      </c>
      <c r="E17" s="379"/>
      <c r="F17" s="379"/>
      <c r="G17" s="379"/>
      <c r="H17" s="379"/>
      <c r="I17" s="379"/>
      <c r="J17" s="379"/>
      <c r="K17" s="246"/>
    </row>
    <row r="18" spans="2:11" s="1" customFormat="1" ht="15" customHeight="1">
      <c r="B18" s="249"/>
      <c r="C18" s="250"/>
      <c r="D18" s="250"/>
      <c r="E18" s="252" t="s">
        <v>83</v>
      </c>
      <c r="F18" s="379" t="s">
        <v>1236</v>
      </c>
      <c r="G18" s="379"/>
      <c r="H18" s="379"/>
      <c r="I18" s="379"/>
      <c r="J18" s="379"/>
      <c r="K18" s="246"/>
    </row>
    <row r="19" spans="2:11" s="1" customFormat="1" ht="15" customHeight="1">
      <c r="B19" s="249"/>
      <c r="C19" s="250"/>
      <c r="D19" s="250"/>
      <c r="E19" s="252" t="s">
        <v>1237</v>
      </c>
      <c r="F19" s="379" t="s">
        <v>1238</v>
      </c>
      <c r="G19" s="379"/>
      <c r="H19" s="379"/>
      <c r="I19" s="379"/>
      <c r="J19" s="379"/>
      <c r="K19" s="246"/>
    </row>
    <row r="20" spans="2:11" s="1" customFormat="1" ht="15" customHeight="1">
      <c r="B20" s="249"/>
      <c r="C20" s="250"/>
      <c r="D20" s="250"/>
      <c r="E20" s="252" t="s">
        <v>1239</v>
      </c>
      <c r="F20" s="379" t="s">
        <v>1240</v>
      </c>
      <c r="G20" s="379"/>
      <c r="H20" s="379"/>
      <c r="I20" s="379"/>
      <c r="J20" s="379"/>
      <c r="K20" s="246"/>
    </row>
    <row r="21" spans="2:11" s="1" customFormat="1" ht="15" customHeight="1">
      <c r="B21" s="249"/>
      <c r="C21" s="250"/>
      <c r="D21" s="250"/>
      <c r="E21" s="252" t="s">
        <v>128</v>
      </c>
      <c r="F21" s="379" t="s">
        <v>129</v>
      </c>
      <c r="G21" s="379"/>
      <c r="H21" s="379"/>
      <c r="I21" s="379"/>
      <c r="J21" s="379"/>
      <c r="K21" s="246"/>
    </row>
    <row r="22" spans="2:11" s="1" customFormat="1" ht="15" customHeight="1">
      <c r="B22" s="249"/>
      <c r="C22" s="250"/>
      <c r="D22" s="250"/>
      <c r="E22" s="252" t="s">
        <v>1241</v>
      </c>
      <c r="F22" s="379" t="s">
        <v>1242</v>
      </c>
      <c r="G22" s="379"/>
      <c r="H22" s="379"/>
      <c r="I22" s="379"/>
      <c r="J22" s="379"/>
      <c r="K22" s="246"/>
    </row>
    <row r="23" spans="2:11" s="1" customFormat="1" ht="15" customHeight="1">
      <c r="B23" s="249"/>
      <c r="C23" s="250"/>
      <c r="D23" s="250"/>
      <c r="E23" s="252" t="s">
        <v>89</v>
      </c>
      <c r="F23" s="379" t="s">
        <v>1243</v>
      </c>
      <c r="G23" s="379"/>
      <c r="H23" s="379"/>
      <c r="I23" s="379"/>
      <c r="J23" s="379"/>
      <c r="K23" s="246"/>
    </row>
    <row r="24" spans="2:11" s="1" customFormat="1" ht="12.75" customHeight="1">
      <c r="B24" s="249"/>
      <c r="C24" s="250"/>
      <c r="D24" s="250"/>
      <c r="E24" s="250"/>
      <c r="F24" s="250"/>
      <c r="G24" s="250"/>
      <c r="H24" s="250"/>
      <c r="I24" s="250"/>
      <c r="J24" s="250"/>
      <c r="K24" s="246"/>
    </row>
    <row r="25" spans="2:11" s="1" customFormat="1" ht="15" customHeight="1">
      <c r="B25" s="249"/>
      <c r="C25" s="379" t="s">
        <v>1244</v>
      </c>
      <c r="D25" s="379"/>
      <c r="E25" s="379"/>
      <c r="F25" s="379"/>
      <c r="G25" s="379"/>
      <c r="H25" s="379"/>
      <c r="I25" s="379"/>
      <c r="J25" s="379"/>
      <c r="K25" s="246"/>
    </row>
    <row r="26" spans="2:11" s="1" customFormat="1" ht="15" customHeight="1">
      <c r="B26" s="249"/>
      <c r="C26" s="379" t="s">
        <v>1245</v>
      </c>
      <c r="D26" s="379"/>
      <c r="E26" s="379"/>
      <c r="F26" s="379"/>
      <c r="G26" s="379"/>
      <c r="H26" s="379"/>
      <c r="I26" s="379"/>
      <c r="J26" s="379"/>
      <c r="K26" s="246"/>
    </row>
    <row r="27" spans="2:11" s="1" customFormat="1" ht="15" customHeight="1">
      <c r="B27" s="249"/>
      <c r="C27" s="248"/>
      <c r="D27" s="379" t="s">
        <v>1246</v>
      </c>
      <c r="E27" s="379"/>
      <c r="F27" s="379"/>
      <c r="G27" s="379"/>
      <c r="H27" s="379"/>
      <c r="I27" s="379"/>
      <c r="J27" s="379"/>
      <c r="K27" s="246"/>
    </row>
    <row r="28" spans="2:11" s="1" customFormat="1" ht="15" customHeight="1">
      <c r="B28" s="249"/>
      <c r="C28" s="250"/>
      <c r="D28" s="379" t="s">
        <v>1247</v>
      </c>
      <c r="E28" s="379"/>
      <c r="F28" s="379"/>
      <c r="G28" s="379"/>
      <c r="H28" s="379"/>
      <c r="I28" s="379"/>
      <c r="J28" s="379"/>
      <c r="K28" s="246"/>
    </row>
    <row r="29" spans="2:11" s="1" customFormat="1" ht="12.75" customHeight="1">
      <c r="B29" s="249"/>
      <c r="C29" s="250"/>
      <c r="D29" s="250"/>
      <c r="E29" s="250"/>
      <c r="F29" s="250"/>
      <c r="G29" s="250"/>
      <c r="H29" s="250"/>
      <c r="I29" s="250"/>
      <c r="J29" s="250"/>
      <c r="K29" s="246"/>
    </row>
    <row r="30" spans="2:11" s="1" customFormat="1" ht="15" customHeight="1">
      <c r="B30" s="249"/>
      <c r="C30" s="250"/>
      <c r="D30" s="379" t="s">
        <v>1248</v>
      </c>
      <c r="E30" s="379"/>
      <c r="F30" s="379"/>
      <c r="G30" s="379"/>
      <c r="H30" s="379"/>
      <c r="I30" s="379"/>
      <c r="J30" s="379"/>
      <c r="K30" s="246"/>
    </row>
    <row r="31" spans="2:11" s="1" customFormat="1" ht="15" customHeight="1">
      <c r="B31" s="249"/>
      <c r="C31" s="250"/>
      <c r="D31" s="379" t="s">
        <v>1249</v>
      </c>
      <c r="E31" s="379"/>
      <c r="F31" s="379"/>
      <c r="G31" s="379"/>
      <c r="H31" s="379"/>
      <c r="I31" s="379"/>
      <c r="J31" s="379"/>
      <c r="K31" s="246"/>
    </row>
    <row r="32" spans="2:11" s="1" customFormat="1" ht="12.75" customHeight="1">
      <c r="B32" s="249"/>
      <c r="C32" s="250"/>
      <c r="D32" s="250"/>
      <c r="E32" s="250"/>
      <c r="F32" s="250"/>
      <c r="G32" s="250"/>
      <c r="H32" s="250"/>
      <c r="I32" s="250"/>
      <c r="J32" s="250"/>
      <c r="K32" s="246"/>
    </row>
    <row r="33" spans="2:11" s="1" customFormat="1" ht="15" customHeight="1">
      <c r="B33" s="249"/>
      <c r="C33" s="250"/>
      <c r="D33" s="379" t="s">
        <v>1250</v>
      </c>
      <c r="E33" s="379"/>
      <c r="F33" s="379"/>
      <c r="G33" s="379"/>
      <c r="H33" s="379"/>
      <c r="I33" s="379"/>
      <c r="J33" s="379"/>
      <c r="K33" s="246"/>
    </row>
    <row r="34" spans="2:11" s="1" customFormat="1" ht="15" customHeight="1">
      <c r="B34" s="249"/>
      <c r="C34" s="250"/>
      <c r="D34" s="379" t="s">
        <v>1251</v>
      </c>
      <c r="E34" s="379"/>
      <c r="F34" s="379"/>
      <c r="G34" s="379"/>
      <c r="H34" s="379"/>
      <c r="I34" s="379"/>
      <c r="J34" s="379"/>
      <c r="K34" s="246"/>
    </row>
    <row r="35" spans="2:11" s="1" customFormat="1" ht="15" customHeight="1">
      <c r="B35" s="249"/>
      <c r="C35" s="250"/>
      <c r="D35" s="379" t="s">
        <v>1252</v>
      </c>
      <c r="E35" s="379"/>
      <c r="F35" s="379"/>
      <c r="G35" s="379"/>
      <c r="H35" s="379"/>
      <c r="I35" s="379"/>
      <c r="J35" s="379"/>
      <c r="K35" s="246"/>
    </row>
    <row r="36" spans="2:11" s="1" customFormat="1" ht="15" customHeight="1">
      <c r="B36" s="249"/>
      <c r="C36" s="250"/>
      <c r="D36" s="248"/>
      <c r="E36" s="251" t="s">
        <v>146</v>
      </c>
      <c r="F36" s="248"/>
      <c r="G36" s="379" t="s">
        <v>1253</v>
      </c>
      <c r="H36" s="379"/>
      <c r="I36" s="379"/>
      <c r="J36" s="379"/>
      <c r="K36" s="246"/>
    </row>
    <row r="37" spans="2:11" s="1" customFormat="1" ht="30.75" customHeight="1">
      <c r="B37" s="249"/>
      <c r="C37" s="250"/>
      <c r="D37" s="248"/>
      <c r="E37" s="251" t="s">
        <v>1254</v>
      </c>
      <c r="F37" s="248"/>
      <c r="G37" s="379" t="s">
        <v>1255</v>
      </c>
      <c r="H37" s="379"/>
      <c r="I37" s="379"/>
      <c r="J37" s="379"/>
      <c r="K37" s="246"/>
    </row>
    <row r="38" spans="2:11" s="1" customFormat="1" ht="15" customHeight="1">
      <c r="B38" s="249"/>
      <c r="C38" s="250"/>
      <c r="D38" s="248"/>
      <c r="E38" s="251" t="s">
        <v>58</v>
      </c>
      <c r="F38" s="248"/>
      <c r="G38" s="379" t="s">
        <v>1256</v>
      </c>
      <c r="H38" s="379"/>
      <c r="I38" s="379"/>
      <c r="J38" s="379"/>
      <c r="K38" s="246"/>
    </row>
    <row r="39" spans="2:11" s="1" customFormat="1" ht="15" customHeight="1">
      <c r="B39" s="249"/>
      <c r="C39" s="250"/>
      <c r="D39" s="248"/>
      <c r="E39" s="251" t="s">
        <v>59</v>
      </c>
      <c r="F39" s="248"/>
      <c r="G39" s="379" t="s">
        <v>1257</v>
      </c>
      <c r="H39" s="379"/>
      <c r="I39" s="379"/>
      <c r="J39" s="379"/>
      <c r="K39" s="246"/>
    </row>
    <row r="40" spans="2:11" s="1" customFormat="1" ht="15" customHeight="1">
      <c r="B40" s="249"/>
      <c r="C40" s="250"/>
      <c r="D40" s="248"/>
      <c r="E40" s="251" t="s">
        <v>147</v>
      </c>
      <c r="F40" s="248"/>
      <c r="G40" s="379" t="s">
        <v>1258</v>
      </c>
      <c r="H40" s="379"/>
      <c r="I40" s="379"/>
      <c r="J40" s="379"/>
      <c r="K40" s="246"/>
    </row>
    <row r="41" spans="2:11" s="1" customFormat="1" ht="15" customHeight="1">
      <c r="B41" s="249"/>
      <c r="C41" s="250"/>
      <c r="D41" s="248"/>
      <c r="E41" s="251" t="s">
        <v>148</v>
      </c>
      <c r="F41" s="248"/>
      <c r="G41" s="379" t="s">
        <v>1259</v>
      </c>
      <c r="H41" s="379"/>
      <c r="I41" s="379"/>
      <c r="J41" s="379"/>
      <c r="K41" s="246"/>
    </row>
    <row r="42" spans="2:11" s="1" customFormat="1" ht="15" customHeight="1">
      <c r="B42" s="249"/>
      <c r="C42" s="250"/>
      <c r="D42" s="248"/>
      <c r="E42" s="251" t="s">
        <v>1260</v>
      </c>
      <c r="F42" s="248"/>
      <c r="G42" s="379" t="s">
        <v>1261</v>
      </c>
      <c r="H42" s="379"/>
      <c r="I42" s="379"/>
      <c r="J42" s="379"/>
      <c r="K42" s="246"/>
    </row>
    <row r="43" spans="2:11" s="1" customFormat="1" ht="15" customHeight="1">
      <c r="B43" s="249"/>
      <c r="C43" s="250"/>
      <c r="D43" s="248"/>
      <c r="E43" s="251"/>
      <c r="F43" s="248"/>
      <c r="G43" s="379" t="s">
        <v>1262</v>
      </c>
      <c r="H43" s="379"/>
      <c r="I43" s="379"/>
      <c r="J43" s="379"/>
      <c r="K43" s="246"/>
    </row>
    <row r="44" spans="2:11" s="1" customFormat="1" ht="15" customHeight="1">
      <c r="B44" s="249"/>
      <c r="C44" s="250"/>
      <c r="D44" s="248"/>
      <c r="E44" s="251" t="s">
        <v>1263</v>
      </c>
      <c r="F44" s="248"/>
      <c r="G44" s="379" t="s">
        <v>1264</v>
      </c>
      <c r="H44" s="379"/>
      <c r="I44" s="379"/>
      <c r="J44" s="379"/>
      <c r="K44" s="246"/>
    </row>
    <row r="45" spans="2:11" s="1" customFormat="1" ht="15" customHeight="1">
      <c r="B45" s="249"/>
      <c r="C45" s="250"/>
      <c r="D45" s="248"/>
      <c r="E45" s="251" t="s">
        <v>150</v>
      </c>
      <c r="F45" s="248"/>
      <c r="G45" s="379" t="s">
        <v>1265</v>
      </c>
      <c r="H45" s="379"/>
      <c r="I45" s="379"/>
      <c r="J45" s="379"/>
      <c r="K45" s="246"/>
    </row>
    <row r="46" spans="2:11" s="1" customFormat="1" ht="12.75" customHeight="1">
      <c r="B46" s="249"/>
      <c r="C46" s="250"/>
      <c r="D46" s="248"/>
      <c r="E46" s="248"/>
      <c r="F46" s="248"/>
      <c r="G46" s="248"/>
      <c r="H46" s="248"/>
      <c r="I46" s="248"/>
      <c r="J46" s="248"/>
      <c r="K46" s="246"/>
    </row>
    <row r="47" spans="2:11" s="1" customFormat="1" ht="15" customHeight="1">
      <c r="B47" s="249"/>
      <c r="C47" s="250"/>
      <c r="D47" s="379" t="s">
        <v>1266</v>
      </c>
      <c r="E47" s="379"/>
      <c r="F47" s="379"/>
      <c r="G47" s="379"/>
      <c r="H47" s="379"/>
      <c r="I47" s="379"/>
      <c r="J47" s="379"/>
      <c r="K47" s="246"/>
    </row>
    <row r="48" spans="2:11" s="1" customFormat="1" ht="15" customHeight="1">
      <c r="B48" s="249"/>
      <c r="C48" s="250"/>
      <c r="D48" s="250"/>
      <c r="E48" s="379" t="s">
        <v>1267</v>
      </c>
      <c r="F48" s="379"/>
      <c r="G48" s="379"/>
      <c r="H48" s="379"/>
      <c r="I48" s="379"/>
      <c r="J48" s="379"/>
      <c r="K48" s="246"/>
    </row>
    <row r="49" spans="2:11" s="1" customFormat="1" ht="15" customHeight="1">
      <c r="B49" s="249"/>
      <c r="C49" s="250"/>
      <c r="D49" s="250"/>
      <c r="E49" s="379" t="s">
        <v>1268</v>
      </c>
      <c r="F49" s="379"/>
      <c r="G49" s="379"/>
      <c r="H49" s="379"/>
      <c r="I49" s="379"/>
      <c r="J49" s="379"/>
      <c r="K49" s="246"/>
    </row>
    <row r="50" spans="2:11" s="1" customFormat="1" ht="15" customHeight="1">
      <c r="B50" s="249"/>
      <c r="C50" s="250"/>
      <c r="D50" s="250"/>
      <c r="E50" s="379" t="s">
        <v>1269</v>
      </c>
      <c r="F50" s="379"/>
      <c r="G50" s="379"/>
      <c r="H50" s="379"/>
      <c r="I50" s="379"/>
      <c r="J50" s="379"/>
      <c r="K50" s="246"/>
    </row>
    <row r="51" spans="2:11" s="1" customFormat="1" ht="15" customHeight="1">
      <c r="B51" s="249"/>
      <c r="C51" s="250"/>
      <c r="D51" s="379" t="s">
        <v>1270</v>
      </c>
      <c r="E51" s="379"/>
      <c r="F51" s="379"/>
      <c r="G51" s="379"/>
      <c r="H51" s="379"/>
      <c r="I51" s="379"/>
      <c r="J51" s="379"/>
      <c r="K51" s="246"/>
    </row>
    <row r="52" spans="2:11" s="1" customFormat="1" ht="25.5" customHeight="1">
      <c r="B52" s="245"/>
      <c r="C52" s="380" t="s">
        <v>1271</v>
      </c>
      <c r="D52" s="380"/>
      <c r="E52" s="380"/>
      <c r="F52" s="380"/>
      <c r="G52" s="380"/>
      <c r="H52" s="380"/>
      <c r="I52" s="380"/>
      <c r="J52" s="380"/>
      <c r="K52" s="246"/>
    </row>
    <row r="53" spans="2:11" s="1" customFormat="1" ht="5.25" customHeight="1">
      <c r="B53" s="245"/>
      <c r="C53" s="247"/>
      <c r="D53" s="247"/>
      <c r="E53" s="247"/>
      <c r="F53" s="247"/>
      <c r="G53" s="247"/>
      <c r="H53" s="247"/>
      <c r="I53" s="247"/>
      <c r="J53" s="247"/>
      <c r="K53" s="246"/>
    </row>
    <row r="54" spans="2:11" s="1" customFormat="1" ht="15" customHeight="1">
      <c r="B54" s="245"/>
      <c r="C54" s="379" t="s">
        <v>1272</v>
      </c>
      <c r="D54" s="379"/>
      <c r="E54" s="379"/>
      <c r="F54" s="379"/>
      <c r="G54" s="379"/>
      <c r="H54" s="379"/>
      <c r="I54" s="379"/>
      <c r="J54" s="379"/>
      <c r="K54" s="246"/>
    </row>
    <row r="55" spans="2:11" s="1" customFormat="1" ht="15" customHeight="1">
      <c r="B55" s="245"/>
      <c r="C55" s="379" t="s">
        <v>1273</v>
      </c>
      <c r="D55" s="379"/>
      <c r="E55" s="379"/>
      <c r="F55" s="379"/>
      <c r="G55" s="379"/>
      <c r="H55" s="379"/>
      <c r="I55" s="379"/>
      <c r="J55" s="379"/>
      <c r="K55" s="246"/>
    </row>
    <row r="56" spans="2:11" s="1" customFormat="1" ht="12.75" customHeight="1">
      <c r="B56" s="245"/>
      <c r="C56" s="248"/>
      <c r="D56" s="248"/>
      <c r="E56" s="248"/>
      <c r="F56" s="248"/>
      <c r="G56" s="248"/>
      <c r="H56" s="248"/>
      <c r="I56" s="248"/>
      <c r="J56" s="248"/>
      <c r="K56" s="246"/>
    </row>
    <row r="57" spans="2:11" s="1" customFormat="1" ht="15" customHeight="1">
      <c r="B57" s="245"/>
      <c r="C57" s="379" t="s">
        <v>1274</v>
      </c>
      <c r="D57" s="379"/>
      <c r="E57" s="379"/>
      <c r="F57" s="379"/>
      <c r="G57" s="379"/>
      <c r="H57" s="379"/>
      <c r="I57" s="379"/>
      <c r="J57" s="379"/>
      <c r="K57" s="246"/>
    </row>
    <row r="58" spans="2:11" s="1" customFormat="1" ht="15" customHeight="1">
      <c r="B58" s="245"/>
      <c r="C58" s="250"/>
      <c r="D58" s="379" t="s">
        <v>1275</v>
      </c>
      <c r="E58" s="379"/>
      <c r="F58" s="379"/>
      <c r="G58" s="379"/>
      <c r="H58" s="379"/>
      <c r="I58" s="379"/>
      <c r="J58" s="379"/>
      <c r="K58" s="246"/>
    </row>
    <row r="59" spans="2:11" s="1" customFormat="1" ht="15" customHeight="1">
      <c r="B59" s="245"/>
      <c r="C59" s="250"/>
      <c r="D59" s="379" t="s">
        <v>1276</v>
      </c>
      <c r="E59" s="379"/>
      <c r="F59" s="379"/>
      <c r="G59" s="379"/>
      <c r="H59" s="379"/>
      <c r="I59" s="379"/>
      <c r="J59" s="379"/>
      <c r="K59" s="246"/>
    </row>
    <row r="60" spans="2:11" s="1" customFormat="1" ht="15" customHeight="1">
      <c r="B60" s="245"/>
      <c r="C60" s="250"/>
      <c r="D60" s="379" t="s">
        <v>1277</v>
      </c>
      <c r="E60" s="379"/>
      <c r="F60" s="379"/>
      <c r="G60" s="379"/>
      <c r="H60" s="379"/>
      <c r="I60" s="379"/>
      <c r="J60" s="379"/>
      <c r="K60" s="246"/>
    </row>
    <row r="61" spans="2:11" s="1" customFormat="1" ht="15" customHeight="1">
      <c r="B61" s="245"/>
      <c r="C61" s="250"/>
      <c r="D61" s="379" t="s">
        <v>1278</v>
      </c>
      <c r="E61" s="379"/>
      <c r="F61" s="379"/>
      <c r="G61" s="379"/>
      <c r="H61" s="379"/>
      <c r="I61" s="379"/>
      <c r="J61" s="379"/>
      <c r="K61" s="246"/>
    </row>
    <row r="62" spans="2:11" s="1" customFormat="1" ht="15" customHeight="1">
      <c r="B62" s="245"/>
      <c r="C62" s="250"/>
      <c r="D62" s="381" t="s">
        <v>1279</v>
      </c>
      <c r="E62" s="381"/>
      <c r="F62" s="381"/>
      <c r="G62" s="381"/>
      <c r="H62" s="381"/>
      <c r="I62" s="381"/>
      <c r="J62" s="381"/>
      <c r="K62" s="246"/>
    </row>
    <row r="63" spans="2:11" s="1" customFormat="1" ht="15" customHeight="1">
      <c r="B63" s="245"/>
      <c r="C63" s="250"/>
      <c r="D63" s="379" t="s">
        <v>1280</v>
      </c>
      <c r="E63" s="379"/>
      <c r="F63" s="379"/>
      <c r="G63" s="379"/>
      <c r="H63" s="379"/>
      <c r="I63" s="379"/>
      <c r="J63" s="379"/>
      <c r="K63" s="246"/>
    </row>
    <row r="64" spans="2:11" s="1" customFormat="1" ht="12.75" customHeight="1">
      <c r="B64" s="245"/>
      <c r="C64" s="250"/>
      <c r="D64" s="250"/>
      <c r="E64" s="253"/>
      <c r="F64" s="250"/>
      <c r="G64" s="250"/>
      <c r="H64" s="250"/>
      <c r="I64" s="250"/>
      <c r="J64" s="250"/>
      <c r="K64" s="246"/>
    </row>
    <row r="65" spans="2:11" s="1" customFormat="1" ht="15" customHeight="1">
      <c r="B65" s="245"/>
      <c r="C65" s="250"/>
      <c r="D65" s="379" t="s">
        <v>1281</v>
      </c>
      <c r="E65" s="379"/>
      <c r="F65" s="379"/>
      <c r="G65" s="379"/>
      <c r="H65" s="379"/>
      <c r="I65" s="379"/>
      <c r="J65" s="379"/>
      <c r="K65" s="246"/>
    </row>
    <row r="66" spans="2:11" s="1" customFormat="1" ht="15" customHeight="1">
      <c r="B66" s="245"/>
      <c r="C66" s="250"/>
      <c r="D66" s="381" t="s">
        <v>1282</v>
      </c>
      <c r="E66" s="381"/>
      <c r="F66" s="381"/>
      <c r="G66" s="381"/>
      <c r="H66" s="381"/>
      <c r="I66" s="381"/>
      <c r="J66" s="381"/>
      <c r="K66" s="246"/>
    </row>
    <row r="67" spans="2:11" s="1" customFormat="1" ht="15" customHeight="1">
      <c r="B67" s="245"/>
      <c r="C67" s="250"/>
      <c r="D67" s="379" t="s">
        <v>1283</v>
      </c>
      <c r="E67" s="379"/>
      <c r="F67" s="379"/>
      <c r="G67" s="379"/>
      <c r="H67" s="379"/>
      <c r="I67" s="379"/>
      <c r="J67" s="379"/>
      <c r="K67" s="246"/>
    </row>
    <row r="68" spans="2:11" s="1" customFormat="1" ht="15" customHeight="1">
      <c r="B68" s="245"/>
      <c r="C68" s="250"/>
      <c r="D68" s="379" t="s">
        <v>1284</v>
      </c>
      <c r="E68" s="379"/>
      <c r="F68" s="379"/>
      <c r="G68" s="379"/>
      <c r="H68" s="379"/>
      <c r="I68" s="379"/>
      <c r="J68" s="379"/>
      <c r="K68" s="246"/>
    </row>
    <row r="69" spans="2:11" s="1" customFormat="1" ht="15" customHeight="1">
      <c r="B69" s="245"/>
      <c r="C69" s="250"/>
      <c r="D69" s="379" t="s">
        <v>1285</v>
      </c>
      <c r="E69" s="379"/>
      <c r="F69" s="379"/>
      <c r="G69" s="379"/>
      <c r="H69" s="379"/>
      <c r="I69" s="379"/>
      <c r="J69" s="379"/>
      <c r="K69" s="246"/>
    </row>
    <row r="70" spans="2:11" s="1" customFormat="1" ht="15" customHeight="1">
      <c r="B70" s="245"/>
      <c r="C70" s="250"/>
      <c r="D70" s="379" t="s">
        <v>1286</v>
      </c>
      <c r="E70" s="379"/>
      <c r="F70" s="379"/>
      <c r="G70" s="379"/>
      <c r="H70" s="379"/>
      <c r="I70" s="379"/>
      <c r="J70" s="379"/>
      <c r="K70" s="246"/>
    </row>
    <row r="71" spans="2:11" s="1" customFormat="1" ht="12.75" customHeight="1">
      <c r="B71" s="254"/>
      <c r="C71" s="255"/>
      <c r="D71" s="255"/>
      <c r="E71" s="255"/>
      <c r="F71" s="255"/>
      <c r="G71" s="255"/>
      <c r="H71" s="255"/>
      <c r="I71" s="255"/>
      <c r="J71" s="255"/>
      <c r="K71" s="256"/>
    </row>
    <row r="72" spans="2:11" s="1" customFormat="1" ht="18.75" customHeight="1">
      <c r="B72" s="257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s="1" customFormat="1" ht="18.75" customHeight="1">
      <c r="B73" s="258"/>
      <c r="C73" s="258"/>
      <c r="D73" s="258"/>
      <c r="E73" s="258"/>
      <c r="F73" s="258"/>
      <c r="G73" s="258"/>
      <c r="H73" s="258"/>
      <c r="I73" s="258"/>
      <c r="J73" s="258"/>
      <c r="K73" s="258"/>
    </row>
    <row r="74" spans="2:11" s="1" customFormat="1" ht="7.5" customHeight="1">
      <c r="B74" s="259"/>
      <c r="C74" s="260"/>
      <c r="D74" s="260"/>
      <c r="E74" s="260"/>
      <c r="F74" s="260"/>
      <c r="G74" s="260"/>
      <c r="H74" s="260"/>
      <c r="I74" s="260"/>
      <c r="J74" s="260"/>
      <c r="K74" s="261"/>
    </row>
    <row r="75" spans="2:11" s="1" customFormat="1" ht="45" customHeight="1">
      <c r="B75" s="262"/>
      <c r="C75" s="374" t="s">
        <v>1287</v>
      </c>
      <c r="D75" s="374"/>
      <c r="E75" s="374"/>
      <c r="F75" s="374"/>
      <c r="G75" s="374"/>
      <c r="H75" s="374"/>
      <c r="I75" s="374"/>
      <c r="J75" s="374"/>
      <c r="K75" s="263"/>
    </row>
    <row r="76" spans="2:11" s="1" customFormat="1" ht="17.25" customHeight="1">
      <c r="B76" s="262"/>
      <c r="C76" s="264" t="s">
        <v>1288</v>
      </c>
      <c r="D76" s="264"/>
      <c r="E76" s="264"/>
      <c r="F76" s="264" t="s">
        <v>1289</v>
      </c>
      <c r="G76" s="265"/>
      <c r="H76" s="264" t="s">
        <v>59</v>
      </c>
      <c r="I76" s="264" t="s">
        <v>62</v>
      </c>
      <c r="J76" s="264" t="s">
        <v>1290</v>
      </c>
      <c r="K76" s="263"/>
    </row>
    <row r="77" spans="2:11" s="1" customFormat="1" ht="17.25" customHeight="1">
      <c r="B77" s="262"/>
      <c r="C77" s="266" t="s">
        <v>1291</v>
      </c>
      <c r="D77" s="266"/>
      <c r="E77" s="266"/>
      <c r="F77" s="267" t="s">
        <v>1292</v>
      </c>
      <c r="G77" s="268"/>
      <c r="H77" s="266"/>
      <c r="I77" s="266"/>
      <c r="J77" s="266" t="s">
        <v>1293</v>
      </c>
      <c r="K77" s="263"/>
    </row>
    <row r="78" spans="2:11" s="1" customFormat="1" ht="5.25" customHeight="1">
      <c r="B78" s="262"/>
      <c r="C78" s="269"/>
      <c r="D78" s="269"/>
      <c r="E78" s="269"/>
      <c r="F78" s="269"/>
      <c r="G78" s="270"/>
      <c r="H78" s="269"/>
      <c r="I78" s="269"/>
      <c r="J78" s="269"/>
      <c r="K78" s="263"/>
    </row>
    <row r="79" spans="2:11" s="1" customFormat="1" ht="15" customHeight="1">
      <c r="B79" s="262"/>
      <c r="C79" s="251" t="s">
        <v>58</v>
      </c>
      <c r="D79" s="271"/>
      <c r="E79" s="271"/>
      <c r="F79" s="272" t="s">
        <v>1294</v>
      </c>
      <c r="G79" s="273"/>
      <c r="H79" s="251" t="s">
        <v>1295</v>
      </c>
      <c r="I79" s="251" t="s">
        <v>1296</v>
      </c>
      <c r="J79" s="251">
        <v>20</v>
      </c>
      <c r="K79" s="263"/>
    </row>
    <row r="80" spans="2:11" s="1" customFormat="1" ht="15" customHeight="1">
      <c r="B80" s="262"/>
      <c r="C80" s="251" t="s">
        <v>1297</v>
      </c>
      <c r="D80" s="251"/>
      <c r="E80" s="251"/>
      <c r="F80" s="272" t="s">
        <v>1294</v>
      </c>
      <c r="G80" s="273"/>
      <c r="H80" s="251" t="s">
        <v>1298</v>
      </c>
      <c r="I80" s="251" t="s">
        <v>1296</v>
      </c>
      <c r="J80" s="251">
        <v>120</v>
      </c>
      <c r="K80" s="263"/>
    </row>
    <row r="81" spans="2:11" s="1" customFormat="1" ht="15" customHeight="1">
      <c r="B81" s="274"/>
      <c r="C81" s="251" t="s">
        <v>1299</v>
      </c>
      <c r="D81" s="251"/>
      <c r="E81" s="251"/>
      <c r="F81" s="272" t="s">
        <v>1300</v>
      </c>
      <c r="G81" s="273"/>
      <c r="H81" s="251" t="s">
        <v>1301</v>
      </c>
      <c r="I81" s="251" t="s">
        <v>1296</v>
      </c>
      <c r="J81" s="251">
        <v>50</v>
      </c>
      <c r="K81" s="263"/>
    </row>
    <row r="82" spans="2:11" s="1" customFormat="1" ht="15" customHeight="1">
      <c r="B82" s="274"/>
      <c r="C82" s="251" t="s">
        <v>1302</v>
      </c>
      <c r="D82" s="251"/>
      <c r="E82" s="251"/>
      <c r="F82" s="272" t="s">
        <v>1294</v>
      </c>
      <c r="G82" s="273"/>
      <c r="H82" s="251" t="s">
        <v>1303</v>
      </c>
      <c r="I82" s="251" t="s">
        <v>1304</v>
      </c>
      <c r="J82" s="251"/>
      <c r="K82" s="263"/>
    </row>
    <row r="83" spans="2:11" s="1" customFormat="1" ht="15" customHeight="1">
      <c r="B83" s="274"/>
      <c r="C83" s="275" t="s">
        <v>1305</v>
      </c>
      <c r="D83" s="275"/>
      <c r="E83" s="275"/>
      <c r="F83" s="276" t="s">
        <v>1300</v>
      </c>
      <c r="G83" s="275"/>
      <c r="H83" s="275" t="s">
        <v>1306</v>
      </c>
      <c r="I83" s="275" t="s">
        <v>1296</v>
      </c>
      <c r="J83" s="275">
        <v>15</v>
      </c>
      <c r="K83" s="263"/>
    </row>
    <row r="84" spans="2:11" s="1" customFormat="1" ht="15" customHeight="1">
      <c r="B84" s="274"/>
      <c r="C84" s="275" t="s">
        <v>1307</v>
      </c>
      <c r="D84" s="275"/>
      <c r="E84" s="275"/>
      <c r="F84" s="276" t="s">
        <v>1300</v>
      </c>
      <c r="G84" s="275"/>
      <c r="H84" s="275" t="s">
        <v>1308</v>
      </c>
      <c r="I84" s="275" t="s">
        <v>1296</v>
      </c>
      <c r="J84" s="275">
        <v>15</v>
      </c>
      <c r="K84" s="263"/>
    </row>
    <row r="85" spans="2:11" s="1" customFormat="1" ht="15" customHeight="1">
      <c r="B85" s="274"/>
      <c r="C85" s="275" t="s">
        <v>1309</v>
      </c>
      <c r="D85" s="275"/>
      <c r="E85" s="275"/>
      <c r="F85" s="276" t="s">
        <v>1300</v>
      </c>
      <c r="G85" s="275"/>
      <c r="H85" s="275" t="s">
        <v>1310</v>
      </c>
      <c r="I85" s="275" t="s">
        <v>1296</v>
      </c>
      <c r="J85" s="275">
        <v>20</v>
      </c>
      <c r="K85" s="263"/>
    </row>
    <row r="86" spans="2:11" s="1" customFormat="1" ht="15" customHeight="1">
      <c r="B86" s="274"/>
      <c r="C86" s="275" t="s">
        <v>1311</v>
      </c>
      <c r="D86" s="275"/>
      <c r="E86" s="275"/>
      <c r="F86" s="276" t="s">
        <v>1300</v>
      </c>
      <c r="G86" s="275"/>
      <c r="H86" s="275" t="s">
        <v>1312</v>
      </c>
      <c r="I86" s="275" t="s">
        <v>1296</v>
      </c>
      <c r="J86" s="275">
        <v>20</v>
      </c>
      <c r="K86" s="263"/>
    </row>
    <row r="87" spans="2:11" s="1" customFormat="1" ht="15" customHeight="1">
      <c r="B87" s="274"/>
      <c r="C87" s="251" t="s">
        <v>1313</v>
      </c>
      <c r="D87" s="251"/>
      <c r="E87" s="251"/>
      <c r="F87" s="272" t="s">
        <v>1300</v>
      </c>
      <c r="G87" s="273"/>
      <c r="H87" s="251" t="s">
        <v>1314</v>
      </c>
      <c r="I87" s="251" t="s">
        <v>1296</v>
      </c>
      <c r="J87" s="251">
        <v>50</v>
      </c>
      <c r="K87" s="263"/>
    </row>
    <row r="88" spans="2:11" s="1" customFormat="1" ht="15" customHeight="1">
      <c r="B88" s="274"/>
      <c r="C88" s="251" t="s">
        <v>1315</v>
      </c>
      <c r="D88" s="251"/>
      <c r="E88" s="251"/>
      <c r="F88" s="272" t="s">
        <v>1300</v>
      </c>
      <c r="G88" s="273"/>
      <c r="H88" s="251" t="s">
        <v>1316</v>
      </c>
      <c r="I88" s="251" t="s">
        <v>1296</v>
      </c>
      <c r="J88" s="251">
        <v>20</v>
      </c>
      <c r="K88" s="263"/>
    </row>
    <row r="89" spans="2:11" s="1" customFormat="1" ht="15" customHeight="1">
      <c r="B89" s="274"/>
      <c r="C89" s="251" t="s">
        <v>1317</v>
      </c>
      <c r="D89" s="251"/>
      <c r="E89" s="251"/>
      <c r="F89" s="272" t="s">
        <v>1300</v>
      </c>
      <c r="G89" s="273"/>
      <c r="H89" s="251" t="s">
        <v>1318</v>
      </c>
      <c r="I89" s="251" t="s">
        <v>1296</v>
      </c>
      <c r="J89" s="251">
        <v>20</v>
      </c>
      <c r="K89" s="263"/>
    </row>
    <row r="90" spans="2:11" s="1" customFormat="1" ht="15" customHeight="1">
      <c r="B90" s="274"/>
      <c r="C90" s="251" t="s">
        <v>1319</v>
      </c>
      <c r="D90" s="251"/>
      <c r="E90" s="251"/>
      <c r="F90" s="272" t="s">
        <v>1300</v>
      </c>
      <c r="G90" s="273"/>
      <c r="H90" s="251" t="s">
        <v>1320</v>
      </c>
      <c r="I90" s="251" t="s">
        <v>1296</v>
      </c>
      <c r="J90" s="251">
        <v>50</v>
      </c>
      <c r="K90" s="263"/>
    </row>
    <row r="91" spans="2:11" s="1" customFormat="1" ht="15" customHeight="1">
      <c r="B91" s="274"/>
      <c r="C91" s="251" t="s">
        <v>1321</v>
      </c>
      <c r="D91" s="251"/>
      <c r="E91" s="251"/>
      <c r="F91" s="272" t="s">
        <v>1300</v>
      </c>
      <c r="G91" s="273"/>
      <c r="H91" s="251" t="s">
        <v>1321</v>
      </c>
      <c r="I91" s="251" t="s">
        <v>1296</v>
      </c>
      <c r="J91" s="251">
        <v>50</v>
      </c>
      <c r="K91" s="263"/>
    </row>
    <row r="92" spans="2:11" s="1" customFormat="1" ht="15" customHeight="1">
      <c r="B92" s="274"/>
      <c r="C92" s="251" t="s">
        <v>1322</v>
      </c>
      <c r="D92" s="251"/>
      <c r="E92" s="251"/>
      <c r="F92" s="272" t="s">
        <v>1300</v>
      </c>
      <c r="G92" s="273"/>
      <c r="H92" s="251" t="s">
        <v>1323</v>
      </c>
      <c r="I92" s="251" t="s">
        <v>1296</v>
      </c>
      <c r="J92" s="251">
        <v>255</v>
      </c>
      <c r="K92" s="263"/>
    </row>
    <row r="93" spans="2:11" s="1" customFormat="1" ht="15" customHeight="1">
      <c r="B93" s="274"/>
      <c r="C93" s="251" t="s">
        <v>1324</v>
      </c>
      <c r="D93" s="251"/>
      <c r="E93" s="251"/>
      <c r="F93" s="272" t="s">
        <v>1294</v>
      </c>
      <c r="G93" s="273"/>
      <c r="H93" s="251" t="s">
        <v>1325</v>
      </c>
      <c r="I93" s="251" t="s">
        <v>1326</v>
      </c>
      <c r="J93" s="251"/>
      <c r="K93" s="263"/>
    </row>
    <row r="94" spans="2:11" s="1" customFormat="1" ht="15" customHeight="1">
      <c r="B94" s="274"/>
      <c r="C94" s="251" t="s">
        <v>1327</v>
      </c>
      <c r="D94" s="251"/>
      <c r="E94" s="251"/>
      <c r="F94" s="272" t="s">
        <v>1294</v>
      </c>
      <c r="G94" s="273"/>
      <c r="H94" s="251" t="s">
        <v>1328</v>
      </c>
      <c r="I94" s="251" t="s">
        <v>1329</v>
      </c>
      <c r="J94" s="251"/>
      <c r="K94" s="263"/>
    </row>
    <row r="95" spans="2:11" s="1" customFormat="1" ht="15" customHeight="1">
      <c r="B95" s="274"/>
      <c r="C95" s="251" t="s">
        <v>1330</v>
      </c>
      <c r="D95" s="251"/>
      <c r="E95" s="251"/>
      <c r="F95" s="272" t="s">
        <v>1294</v>
      </c>
      <c r="G95" s="273"/>
      <c r="H95" s="251" t="s">
        <v>1330</v>
      </c>
      <c r="I95" s="251" t="s">
        <v>1329</v>
      </c>
      <c r="J95" s="251"/>
      <c r="K95" s="263"/>
    </row>
    <row r="96" spans="2:11" s="1" customFormat="1" ht="15" customHeight="1">
      <c r="B96" s="274"/>
      <c r="C96" s="251" t="s">
        <v>43</v>
      </c>
      <c r="D96" s="251"/>
      <c r="E96" s="251"/>
      <c r="F96" s="272" t="s">
        <v>1294</v>
      </c>
      <c r="G96" s="273"/>
      <c r="H96" s="251" t="s">
        <v>1331</v>
      </c>
      <c r="I96" s="251" t="s">
        <v>1329</v>
      </c>
      <c r="J96" s="251"/>
      <c r="K96" s="263"/>
    </row>
    <row r="97" spans="2:11" s="1" customFormat="1" ht="15" customHeight="1">
      <c r="B97" s="274"/>
      <c r="C97" s="251" t="s">
        <v>53</v>
      </c>
      <c r="D97" s="251"/>
      <c r="E97" s="251"/>
      <c r="F97" s="272" t="s">
        <v>1294</v>
      </c>
      <c r="G97" s="273"/>
      <c r="H97" s="251" t="s">
        <v>1332</v>
      </c>
      <c r="I97" s="251" t="s">
        <v>1329</v>
      </c>
      <c r="J97" s="251"/>
      <c r="K97" s="263"/>
    </row>
    <row r="98" spans="2:11" s="1" customFormat="1" ht="15" customHeight="1">
      <c r="B98" s="277"/>
      <c r="C98" s="278"/>
      <c r="D98" s="278"/>
      <c r="E98" s="278"/>
      <c r="F98" s="278"/>
      <c r="G98" s="278"/>
      <c r="H98" s="278"/>
      <c r="I98" s="278"/>
      <c r="J98" s="278"/>
      <c r="K98" s="279"/>
    </row>
    <row r="99" spans="2:11" s="1" customFormat="1" ht="18.7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0"/>
    </row>
    <row r="100" spans="2:11" s="1" customFormat="1" ht="18.75" customHeight="1"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</row>
    <row r="101" spans="2:11" s="1" customFormat="1" ht="7.5" customHeight="1">
      <c r="B101" s="259"/>
      <c r="C101" s="260"/>
      <c r="D101" s="260"/>
      <c r="E101" s="260"/>
      <c r="F101" s="260"/>
      <c r="G101" s="260"/>
      <c r="H101" s="260"/>
      <c r="I101" s="260"/>
      <c r="J101" s="260"/>
      <c r="K101" s="261"/>
    </row>
    <row r="102" spans="2:11" s="1" customFormat="1" ht="45" customHeight="1">
      <c r="B102" s="262"/>
      <c r="C102" s="374" t="s">
        <v>1333</v>
      </c>
      <c r="D102" s="374"/>
      <c r="E102" s="374"/>
      <c r="F102" s="374"/>
      <c r="G102" s="374"/>
      <c r="H102" s="374"/>
      <c r="I102" s="374"/>
      <c r="J102" s="374"/>
      <c r="K102" s="263"/>
    </row>
    <row r="103" spans="2:11" s="1" customFormat="1" ht="17.25" customHeight="1">
      <c r="B103" s="262"/>
      <c r="C103" s="264" t="s">
        <v>1288</v>
      </c>
      <c r="D103" s="264"/>
      <c r="E103" s="264"/>
      <c r="F103" s="264" t="s">
        <v>1289</v>
      </c>
      <c r="G103" s="265"/>
      <c r="H103" s="264" t="s">
        <v>59</v>
      </c>
      <c r="I103" s="264" t="s">
        <v>62</v>
      </c>
      <c r="J103" s="264" t="s">
        <v>1290</v>
      </c>
      <c r="K103" s="263"/>
    </row>
    <row r="104" spans="2:11" s="1" customFormat="1" ht="17.25" customHeight="1">
      <c r="B104" s="262"/>
      <c r="C104" s="266" t="s">
        <v>1291</v>
      </c>
      <c r="D104" s="266"/>
      <c r="E104" s="266"/>
      <c r="F104" s="267" t="s">
        <v>1292</v>
      </c>
      <c r="G104" s="268"/>
      <c r="H104" s="266"/>
      <c r="I104" s="266"/>
      <c r="J104" s="266" t="s">
        <v>1293</v>
      </c>
      <c r="K104" s="263"/>
    </row>
    <row r="105" spans="2:11" s="1" customFormat="1" ht="5.25" customHeight="1">
      <c r="B105" s="262"/>
      <c r="C105" s="264"/>
      <c r="D105" s="264"/>
      <c r="E105" s="264"/>
      <c r="F105" s="264"/>
      <c r="G105" s="282"/>
      <c r="H105" s="264"/>
      <c r="I105" s="264"/>
      <c r="J105" s="264"/>
      <c r="K105" s="263"/>
    </row>
    <row r="106" spans="2:11" s="1" customFormat="1" ht="15" customHeight="1">
      <c r="B106" s="262"/>
      <c r="C106" s="251" t="s">
        <v>58</v>
      </c>
      <c r="D106" s="271"/>
      <c r="E106" s="271"/>
      <c r="F106" s="272" t="s">
        <v>1294</v>
      </c>
      <c r="G106" s="251"/>
      <c r="H106" s="251" t="s">
        <v>1334</v>
      </c>
      <c r="I106" s="251" t="s">
        <v>1296</v>
      </c>
      <c r="J106" s="251">
        <v>20</v>
      </c>
      <c r="K106" s="263"/>
    </row>
    <row r="107" spans="2:11" s="1" customFormat="1" ht="15" customHeight="1">
      <c r="B107" s="262"/>
      <c r="C107" s="251" t="s">
        <v>1297</v>
      </c>
      <c r="D107" s="251"/>
      <c r="E107" s="251"/>
      <c r="F107" s="272" t="s">
        <v>1294</v>
      </c>
      <c r="G107" s="251"/>
      <c r="H107" s="251" t="s">
        <v>1334</v>
      </c>
      <c r="I107" s="251" t="s">
        <v>1296</v>
      </c>
      <c r="J107" s="251">
        <v>120</v>
      </c>
      <c r="K107" s="263"/>
    </row>
    <row r="108" spans="2:11" s="1" customFormat="1" ht="15" customHeight="1">
      <c r="B108" s="274"/>
      <c r="C108" s="251" t="s">
        <v>1299</v>
      </c>
      <c r="D108" s="251"/>
      <c r="E108" s="251"/>
      <c r="F108" s="272" t="s">
        <v>1300</v>
      </c>
      <c r="G108" s="251"/>
      <c r="H108" s="251" t="s">
        <v>1334</v>
      </c>
      <c r="I108" s="251" t="s">
        <v>1296</v>
      </c>
      <c r="J108" s="251">
        <v>50</v>
      </c>
      <c r="K108" s="263"/>
    </row>
    <row r="109" spans="2:11" s="1" customFormat="1" ht="15" customHeight="1">
      <c r="B109" s="274"/>
      <c r="C109" s="251" t="s">
        <v>1302</v>
      </c>
      <c r="D109" s="251"/>
      <c r="E109" s="251"/>
      <c r="F109" s="272" t="s">
        <v>1294</v>
      </c>
      <c r="G109" s="251"/>
      <c r="H109" s="251" t="s">
        <v>1334</v>
      </c>
      <c r="I109" s="251" t="s">
        <v>1304</v>
      </c>
      <c r="J109" s="251"/>
      <c r="K109" s="263"/>
    </row>
    <row r="110" spans="2:11" s="1" customFormat="1" ht="15" customHeight="1">
      <c r="B110" s="274"/>
      <c r="C110" s="251" t="s">
        <v>1313</v>
      </c>
      <c r="D110" s="251"/>
      <c r="E110" s="251"/>
      <c r="F110" s="272" t="s">
        <v>1300</v>
      </c>
      <c r="G110" s="251"/>
      <c r="H110" s="251" t="s">
        <v>1334</v>
      </c>
      <c r="I110" s="251" t="s">
        <v>1296</v>
      </c>
      <c r="J110" s="251">
        <v>50</v>
      </c>
      <c r="K110" s="263"/>
    </row>
    <row r="111" spans="2:11" s="1" customFormat="1" ht="15" customHeight="1">
      <c r="B111" s="274"/>
      <c r="C111" s="251" t="s">
        <v>1321</v>
      </c>
      <c r="D111" s="251"/>
      <c r="E111" s="251"/>
      <c r="F111" s="272" t="s">
        <v>1300</v>
      </c>
      <c r="G111" s="251"/>
      <c r="H111" s="251" t="s">
        <v>1334</v>
      </c>
      <c r="I111" s="251" t="s">
        <v>1296</v>
      </c>
      <c r="J111" s="251">
        <v>50</v>
      </c>
      <c r="K111" s="263"/>
    </row>
    <row r="112" spans="2:11" s="1" customFormat="1" ht="15" customHeight="1">
      <c r="B112" s="274"/>
      <c r="C112" s="251" t="s">
        <v>1319</v>
      </c>
      <c r="D112" s="251"/>
      <c r="E112" s="251"/>
      <c r="F112" s="272" t="s">
        <v>1300</v>
      </c>
      <c r="G112" s="251"/>
      <c r="H112" s="251" t="s">
        <v>1334</v>
      </c>
      <c r="I112" s="251" t="s">
        <v>1296</v>
      </c>
      <c r="J112" s="251">
        <v>50</v>
      </c>
      <c r="K112" s="263"/>
    </row>
    <row r="113" spans="2:11" s="1" customFormat="1" ht="15" customHeight="1">
      <c r="B113" s="274"/>
      <c r="C113" s="251" t="s">
        <v>58</v>
      </c>
      <c r="D113" s="251"/>
      <c r="E113" s="251"/>
      <c r="F113" s="272" t="s">
        <v>1294</v>
      </c>
      <c r="G113" s="251"/>
      <c r="H113" s="251" t="s">
        <v>1335</v>
      </c>
      <c r="I113" s="251" t="s">
        <v>1296</v>
      </c>
      <c r="J113" s="251">
        <v>20</v>
      </c>
      <c r="K113" s="263"/>
    </row>
    <row r="114" spans="2:11" s="1" customFormat="1" ht="15" customHeight="1">
      <c r="B114" s="274"/>
      <c r="C114" s="251" t="s">
        <v>1336</v>
      </c>
      <c r="D114" s="251"/>
      <c r="E114" s="251"/>
      <c r="F114" s="272" t="s">
        <v>1294</v>
      </c>
      <c r="G114" s="251"/>
      <c r="H114" s="251" t="s">
        <v>1337</v>
      </c>
      <c r="I114" s="251" t="s">
        <v>1296</v>
      </c>
      <c r="J114" s="251">
        <v>120</v>
      </c>
      <c r="K114" s="263"/>
    </row>
    <row r="115" spans="2:11" s="1" customFormat="1" ht="15" customHeight="1">
      <c r="B115" s="274"/>
      <c r="C115" s="251" t="s">
        <v>43</v>
      </c>
      <c r="D115" s="251"/>
      <c r="E115" s="251"/>
      <c r="F115" s="272" t="s">
        <v>1294</v>
      </c>
      <c r="G115" s="251"/>
      <c r="H115" s="251" t="s">
        <v>1338</v>
      </c>
      <c r="I115" s="251" t="s">
        <v>1329</v>
      </c>
      <c r="J115" s="251"/>
      <c r="K115" s="263"/>
    </row>
    <row r="116" spans="2:11" s="1" customFormat="1" ht="15" customHeight="1">
      <c r="B116" s="274"/>
      <c r="C116" s="251" t="s">
        <v>53</v>
      </c>
      <c r="D116" s="251"/>
      <c r="E116" s="251"/>
      <c r="F116" s="272" t="s">
        <v>1294</v>
      </c>
      <c r="G116" s="251"/>
      <c r="H116" s="251" t="s">
        <v>1339</v>
      </c>
      <c r="I116" s="251" t="s">
        <v>1329</v>
      </c>
      <c r="J116" s="251"/>
      <c r="K116" s="263"/>
    </row>
    <row r="117" spans="2:11" s="1" customFormat="1" ht="15" customHeight="1">
      <c r="B117" s="274"/>
      <c r="C117" s="251" t="s">
        <v>62</v>
      </c>
      <c r="D117" s="251"/>
      <c r="E117" s="251"/>
      <c r="F117" s="272" t="s">
        <v>1294</v>
      </c>
      <c r="G117" s="251"/>
      <c r="H117" s="251" t="s">
        <v>1340</v>
      </c>
      <c r="I117" s="251" t="s">
        <v>1341</v>
      </c>
      <c r="J117" s="251"/>
      <c r="K117" s="263"/>
    </row>
    <row r="118" spans="2:11" s="1" customFormat="1" ht="15" customHeight="1">
      <c r="B118" s="277"/>
      <c r="C118" s="283"/>
      <c r="D118" s="283"/>
      <c r="E118" s="283"/>
      <c r="F118" s="283"/>
      <c r="G118" s="283"/>
      <c r="H118" s="283"/>
      <c r="I118" s="283"/>
      <c r="J118" s="283"/>
      <c r="K118" s="279"/>
    </row>
    <row r="119" spans="2:11" s="1" customFormat="1" ht="18.75" customHeight="1">
      <c r="B119" s="284"/>
      <c r="C119" s="285"/>
      <c r="D119" s="285"/>
      <c r="E119" s="285"/>
      <c r="F119" s="286"/>
      <c r="G119" s="285"/>
      <c r="H119" s="285"/>
      <c r="I119" s="285"/>
      <c r="J119" s="285"/>
      <c r="K119" s="284"/>
    </row>
    <row r="120" spans="2:11" s="1" customFormat="1" ht="18.75" customHeight="1"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</row>
    <row r="121" spans="2:11" s="1" customFormat="1" ht="7.5" customHeight="1">
      <c r="B121" s="287"/>
      <c r="C121" s="288"/>
      <c r="D121" s="288"/>
      <c r="E121" s="288"/>
      <c r="F121" s="288"/>
      <c r="G121" s="288"/>
      <c r="H121" s="288"/>
      <c r="I121" s="288"/>
      <c r="J121" s="288"/>
      <c r="K121" s="289"/>
    </row>
    <row r="122" spans="2:11" s="1" customFormat="1" ht="45" customHeight="1">
      <c r="B122" s="290"/>
      <c r="C122" s="375" t="s">
        <v>1342</v>
      </c>
      <c r="D122" s="375"/>
      <c r="E122" s="375"/>
      <c r="F122" s="375"/>
      <c r="G122" s="375"/>
      <c r="H122" s="375"/>
      <c r="I122" s="375"/>
      <c r="J122" s="375"/>
      <c r="K122" s="291"/>
    </row>
    <row r="123" spans="2:11" s="1" customFormat="1" ht="17.25" customHeight="1">
      <c r="B123" s="292"/>
      <c r="C123" s="264" t="s">
        <v>1288</v>
      </c>
      <c r="D123" s="264"/>
      <c r="E123" s="264"/>
      <c r="F123" s="264" t="s">
        <v>1289</v>
      </c>
      <c r="G123" s="265"/>
      <c r="H123" s="264" t="s">
        <v>59</v>
      </c>
      <c r="I123" s="264" t="s">
        <v>62</v>
      </c>
      <c r="J123" s="264" t="s">
        <v>1290</v>
      </c>
      <c r="K123" s="293"/>
    </row>
    <row r="124" spans="2:11" s="1" customFormat="1" ht="17.25" customHeight="1">
      <c r="B124" s="292"/>
      <c r="C124" s="266" t="s">
        <v>1291</v>
      </c>
      <c r="D124" s="266"/>
      <c r="E124" s="266"/>
      <c r="F124" s="267" t="s">
        <v>1292</v>
      </c>
      <c r="G124" s="268"/>
      <c r="H124" s="266"/>
      <c r="I124" s="266"/>
      <c r="J124" s="266" t="s">
        <v>1293</v>
      </c>
      <c r="K124" s="293"/>
    </row>
    <row r="125" spans="2:11" s="1" customFormat="1" ht="5.25" customHeight="1">
      <c r="B125" s="294"/>
      <c r="C125" s="269"/>
      <c r="D125" s="269"/>
      <c r="E125" s="269"/>
      <c r="F125" s="269"/>
      <c r="G125" s="295"/>
      <c r="H125" s="269"/>
      <c r="I125" s="269"/>
      <c r="J125" s="269"/>
      <c r="K125" s="296"/>
    </row>
    <row r="126" spans="2:11" s="1" customFormat="1" ht="15" customHeight="1">
      <c r="B126" s="294"/>
      <c r="C126" s="251" t="s">
        <v>1297</v>
      </c>
      <c r="D126" s="271"/>
      <c r="E126" s="271"/>
      <c r="F126" s="272" t="s">
        <v>1294</v>
      </c>
      <c r="G126" s="251"/>
      <c r="H126" s="251" t="s">
        <v>1334</v>
      </c>
      <c r="I126" s="251" t="s">
        <v>1296</v>
      </c>
      <c r="J126" s="251">
        <v>120</v>
      </c>
      <c r="K126" s="297"/>
    </row>
    <row r="127" spans="2:11" s="1" customFormat="1" ht="15" customHeight="1">
      <c r="B127" s="294"/>
      <c r="C127" s="251" t="s">
        <v>1343</v>
      </c>
      <c r="D127" s="251"/>
      <c r="E127" s="251"/>
      <c r="F127" s="272" t="s">
        <v>1294</v>
      </c>
      <c r="G127" s="251"/>
      <c r="H127" s="251" t="s">
        <v>1344</v>
      </c>
      <c r="I127" s="251" t="s">
        <v>1296</v>
      </c>
      <c r="J127" s="251" t="s">
        <v>1345</v>
      </c>
      <c r="K127" s="297"/>
    </row>
    <row r="128" spans="2:11" s="1" customFormat="1" ht="15" customHeight="1">
      <c r="B128" s="294"/>
      <c r="C128" s="251" t="s">
        <v>89</v>
      </c>
      <c r="D128" s="251"/>
      <c r="E128" s="251"/>
      <c r="F128" s="272" t="s">
        <v>1294</v>
      </c>
      <c r="G128" s="251"/>
      <c r="H128" s="251" t="s">
        <v>1346</v>
      </c>
      <c r="I128" s="251" t="s">
        <v>1296</v>
      </c>
      <c r="J128" s="251" t="s">
        <v>1345</v>
      </c>
      <c r="K128" s="297"/>
    </row>
    <row r="129" spans="2:11" s="1" customFormat="1" ht="15" customHeight="1">
      <c r="B129" s="294"/>
      <c r="C129" s="251" t="s">
        <v>1305</v>
      </c>
      <c r="D129" s="251"/>
      <c r="E129" s="251"/>
      <c r="F129" s="272" t="s">
        <v>1300</v>
      </c>
      <c r="G129" s="251"/>
      <c r="H129" s="251" t="s">
        <v>1306</v>
      </c>
      <c r="I129" s="251" t="s">
        <v>1296</v>
      </c>
      <c r="J129" s="251">
        <v>15</v>
      </c>
      <c r="K129" s="297"/>
    </row>
    <row r="130" spans="2:11" s="1" customFormat="1" ht="15" customHeight="1">
      <c r="B130" s="294"/>
      <c r="C130" s="275" t="s">
        <v>1307</v>
      </c>
      <c r="D130" s="275"/>
      <c r="E130" s="275"/>
      <c r="F130" s="276" t="s">
        <v>1300</v>
      </c>
      <c r="G130" s="275"/>
      <c r="H130" s="275" t="s">
        <v>1308</v>
      </c>
      <c r="I130" s="275" t="s">
        <v>1296</v>
      </c>
      <c r="J130" s="275">
        <v>15</v>
      </c>
      <c r="K130" s="297"/>
    </row>
    <row r="131" spans="2:11" s="1" customFormat="1" ht="15" customHeight="1">
      <c r="B131" s="294"/>
      <c r="C131" s="275" t="s">
        <v>1309</v>
      </c>
      <c r="D131" s="275"/>
      <c r="E131" s="275"/>
      <c r="F131" s="276" t="s">
        <v>1300</v>
      </c>
      <c r="G131" s="275"/>
      <c r="H131" s="275" t="s">
        <v>1310</v>
      </c>
      <c r="I131" s="275" t="s">
        <v>1296</v>
      </c>
      <c r="J131" s="275">
        <v>20</v>
      </c>
      <c r="K131" s="297"/>
    </row>
    <row r="132" spans="2:11" s="1" customFormat="1" ht="15" customHeight="1">
      <c r="B132" s="294"/>
      <c r="C132" s="275" t="s">
        <v>1311</v>
      </c>
      <c r="D132" s="275"/>
      <c r="E132" s="275"/>
      <c r="F132" s="276" t="s">
        <v>1300</v>
      </c>
      <c r="G132" s="275"/>
      <c r="H132" s="275" t="s">
        <v>1312</v>
      </c>
      <c r="I132" s="275" t="s">
        <v>1296</v>
      </c>
      <c r="J132" s="275">
        <v>20</v>
      </c>
      <c r="K132" s="297"/>
    </row>
    <row r="133" spans="2:11" s="1" customFormat="1" ht="15" customHeight="1">
      <c r="B133" s="294"/>
      <c r="C133" s="251" t="s">
        <v>1299</v>
      </c>
      <c r="D133" s="251"/>
      <c r="E133" s="251"/>
      <c r="F133" s="272" t="s">
        <v>1300</v>
      </c>
      <c r="G133" s="251"/>
      <c r="H133" s="251" t="s">
        <v>1334</v>
      </c>
      <c r="I133" s="251" t="s">
        <v>1296</v>
      </c>
      <c r="J133" s="251">
        <v>50</v>
      </c>
      <c r="K133" s="297"/>
    </row>
    <row r="134" spans="2:11" s="1" customFormat="1" ht="15" customHeight="1">
      <c r="B134" s="294"/>
      <c r="C134" s="251" t="s">
        <v>1313</v>
      </c>
      <c r="D134" s="251"/>
      <c r="E134" s="251"/>
      <c r="F134" s="272" t="s">
        <v>1300</v>
      </c>
      <c r="G134" s="251"/>
      <c r="H134" s="251" t="s">
        <v>1334</v>
      </c>
      <c r="I134" s="251" t="s">
        <v>1296</v>
      </c>
      <c r="J134" s="251">
        <v>50</v>
      </c>
      <c r="K134" s="297"/>
    </row>
    <row r="135" spans="2:11" s="1" customFormat="1" ht="15" customHeight="1">
      <c r="B135" s="294"/>
      <c r="C135" s="251" t="s">
        <v>1319</v>
      </c>
      <c r="D135" s="251"/>
      <c r="E135" s="251"/>
      <c r="F135" s="272" t="s">
        <v>1300</v>
      </c>
      <c r="G135" s="251"/>
      <c r="H135" s="251" t="s">
        <v>1334</v>
      </c>
      <c r="I135" s="251" t="s">
        <v>1296</v>
      </c>
      <c r="J135" s="251">
        <v>50</v>
      </c>
      <c r="K135" s="297"/>
    </row>
    <row r="136" spans="2:11" s="1" customFormat="1" ht="15" customHeight="1">
      <c r="B136" s="294"/>
      <c r="C136" s="251" t="s">
        <v>1321</v>
      </c>
      <c r="D136" s="251"/>
      <c r="E136" s="251"/>
      <c r="F136" s="272" t="s">
        <v>1300</v>
      </c>
      <c r="G136" s="251"/>
      <c r="H136" s="251" t="s">
        <v>1334</v>
      </c>
      <c r="I136" s="251" t="s">
        <v>1296</v>
      </c>
      <c r="J136" s="251">
        <v>50</v>
      </c>
      <c r="K136" s="297"/>
    </row>
    <row r="137" spans="2:11" s="1" customFormat="1" ht="15" customHeight="1">
      <c r="B137" s="294"/>
      <c r="C137" s="251" t="s">
        <v>1322</v>
      </c>
      <c r="D137" s="251"/>
      <c r="E137" s="251"/>
      <c r="F137" s="272" t="s">
        <v>1300</v>
      </c>
      <c r="G137" s="251"/>
      <c r="H137" s="251" t="s">
        <v>1347</v>
      </c>
      <c r="I137" s="251" t="s">
        <v>1296</v>
      </c>
      <c r="J137" s="251">
        <v>255</v>
      </c>
      <c r="K137" s="297"/>
    </row>
    <row r="138" spans="2:11" s="1" customFormat="1" ht="15" customHeight="1">
      <c r="B138" s="294"/>
      <c r="C138" s="251" t="s">
        <v>1324</v>
      </c>
      <c r="D138" s="251"/>
      <c r="E138" s="251"/>
      <c r="F138" s="272" t="s">
        <v>1294</v>
      </c>
      <c r="G138" s="251"/>
      <c r="H138" s="251" t="s">
        <v>1348</v>
      </c>
      <c r="I138" s="251" t="s">
        <v>1326</v>
      </c>
      <c r="J138" s="251"/>
      <c r="K138" s="297"/>
    </row>
    <row r="139" spans="2:11" s="1" customFormat="1" ht="15" customHeight="1">
      <c r="B139" s="294"/>
      <c r="C139" s="251" t="s">
        <v>1327</v>
      </c>
      <c r="D139" s="251"/>
      <c r="E139" s="251"/>
      <c r="F139" s="272" t="s">
        <v>1294</v>
      </c>
      <c r="G139" s="251"/>
      <c r="H139" s="251" t="s">
        <v>1349</v>
      </c>
      <c r="I139" s="251" t="s">
        <v>1329</v>
      </c>
      <c r="J139" s="251"/>
      <c r="K139" s="297"/>
    </row>
    <row r="140" spans="2:11" s="1" customFormat="1" ht="15" customHeight="1">
      <c r="B140" s="294"/>
      <c r="C140" s="251" t="s">
        <v>1330</v>
      </c>
      <c r="D140" s="251"/>
      <c r="E140" s="251"/>
      <c r="F140" s="272" t="s">
        <v>1294</v>
      </c>
      <c r="G140" s="251"/>
      <c r="H140" s="251" t="s">
        <v>1330</v>
      </c>
      <c r="I140" s="251" t="s">
        <v>1329</v>
      </c>
      <c r="J140" s="251"/>
      <c r="K140" s="297"/>
    </row>
    <row r="141" spans="2:11" s="1" customFormat="1" ht="15" customHeight="1">
      <c r="B141" s="294"/>
      <c r="C141" s="251" t="s">
        <v>43</v>
      </c>
      <c r="D141" s="251"/>
      <c r="E141" s="251"/>
      <c r="F141" s="272" t="s">
        <v>1294</v>
      </c>
      <c r="G141" s="251"/>
      <c r="H141" s="251" t="s">
        <v>1350</v>
      </c>
      <c r="I141" s="251" t="s">
        <v>1329</v>
      </c>
      <c r="J141" s="251"/>
      <c r="K141" s="297"/>
    </row>
    <row r="142" spans="2:11" s="1" customFormat="1" ht="15" customHeight="1">
      <c r="B142" s="294"/>
      <c r="C142" s="251" t="s">
        <v>1351</v>
      </c>
      <c r="D142" s="251"/>
      <c r="E142" s="251"/>
      <c r="F142" s="272" t="s">
        <v>1294</v>
      </c>
      <c r="G142" s="251"/>
      <c r="H142" s="251" t="s">
        <v>1352</v>
      </c>
      <c r="I142" s="251" t="s">
        <v>1329</v>
      </c>
      <c r="J142" s="251"/>
      <c r="K142" s="297"/>
    </row>
    <row r="143" spans="2:11" s="1" customFormat="1" ht="15" customHeight="1">
      <c r="B143" s="298"/>
      <c r="C143" s="299"/>
      <c r="D143" s="299"/>
      <c r="E143" s="299"/>
      <c r="F143" s="299"/>
      <c r="G143" s="299"/>
      <c r="H143" s="299"/>
      <c r="I143" s="299"/>
      <c r="J143" s="299"/>
      <c r="K143" s="300"/>
    </row>
    <row r="144" spans="2:11" s="1" customFormat="1" ht="18.75" customHeight="1">
      <c r="B144" s="285"/>
      <c r="C144" s="285"/>
      <c r="D144" s="285"/>
      <c r="E144" s="285"/>
      <c r="F144" s="286"/>
      <c r="G144" s="285"/>
      <c r="H144" s="285"/>
      <c r="I144" s="285"/>
      <c r="J144" s="285"/>
      <c r="K144" s="285"/>
    </row>
    <row r="145" spans="2:11" s="1" customFormat="1" ht="18.75" customHeight="1"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</row>
    <row r="146" spans="2:11" s="1" customFormat="1" ht="7.5" customHeight="1">
      <c r="B146" s="259"/>
      <c r="C146" s="260"/>
      <c r="D146" s="260"/>
      <c r="E146" s="260"/>
      <c r="F146" s="260"/>
      <c r="G146" s="260"/>
      <c r="H146" s="260"/>
      <c r="I146" s="260"/>
      <c r="J146" s="260"/>
      <c r="K146" s="261"/>
    </row>
    <row r="147" spans="2:11" s="1" customFormat="1" ht="45" customHeight="1">
      <c r="B147" s="262"/>
      <c r="C147" s="374" t="s">
        <v>1353</v>
      </c>
      <c r="D147" s="374"/>
      <c r="E147" s="374"/>
      <c r="F147" s="374"/>
      <c r="G147" s="374"/>
      <c r="H147" s="374"/>
      <c r="I147" s="374"/>
      <c r="J147" s="374"/>
      <c r="K147" s="263"/>
    </row>
    <row r="148" spans="2:11" s="1" customFormat="1" ht="17.25" customHeight="1">
      <c r="B148" s="262"/>
      <c r="C148" s="264" t="s">
        <v>1288</v>
      </c>
      <c r="D148" s="264"/>
      <c r="E148" s="264"/>
      <c r="F148" s="264" t="s">
        <v>1289</v>
      </c>
      <c r="G148" s="265"/>
      <c r="H148" s="264" t="s">
        <v>59</v>
      </c>
      <c r="I148" s="264" t="s">
        <v>62</v>
      </c>
      <c r="J148" s="264" t="s">
        <v>1290</v>
      </c>
      <c r="K148" s="263"/>
    </row>
    <row r="149" spans="2:11" s="1" customFormat="1" ht="17.25" customHeight="1">
      <c r="B149" s="262"/>
      <c r="C149" s="266" t="s">
        <v>1291</v>
      </c>
      <c r="D149" s="266"/>
      <c r="E149" s="266"/>
      <c r="F149" s="267" t="s">
        <v>1292</v>
      </c>
      <c r="G149" s="268"/>
      <c r="H149" s="266"/>
      <c r="I149" s="266"/>
      <c r="J149" s="266" t="s">
        <v>1293</v>
      </c>
      <c r="K149" s="263"/>
    </row>
    <row r="150" spans="2:11" s="1" customFormat="1" ht="5.25" customHeight="1">
      <c r="B150" s="274"/>
      <c r="C150" s="269"/>
      <c r="D150" s="269"/>
      <c r="E150" s="269"/>
      <c r="F150" s="269"/>
      <c r="G150" s="270"/>
      <c r="H150" s="269"/>
      <c r="I150" s="269"/>
      <c r="J150" s="269"/>
      <c r="K150" s="297"/>
    </row>
    <row r="151" spans="2:11" s="1" customFormat="1" ht="15" customHeight="1">
      <c r="B151" s="274"/>
      <c r="C151" s="301" t="s">
        <v>1297</v>
      </c>
      <c r="D151" s="251"/>
      <c r="E151" s="251"/>
      <c r="F151" s="302" t="s">
        <v>1294</v>
      </c>
      <c r="G151" s="251"/>
      <c r="H151" s="301" t="s">
        <v>1334</v>
      </c>
      <c r="I151" s="301" t="s">
        <v>1296</v>
      </c>
      <c r="J151" s="301">
        <v>120</v>
      </c>
      <c r="K151" s="297"/>
    </row>
    <row r="152" spans="2:11" s="1" customFormat="1" ht="15" customHeight="1">
      <c r="B152" s="274"/>
      <c r="C152" s="301" t="s">
        <v>1343</v>
      </c>
      <c r="D152" s="251"/>
      <c r="E152" s="251"/>
      <c r="F152" s="302" t="s">
        <v>1294</v>
      </c>
      <c r="G152" s="251"/>
      <c r="H152" s="301" t="s">
        <v>1354</v>
      </c>
      <c r="I152" s="301" t="s">
        <v>1296</v>
      </c>
      <c r="J152" s="301" t="s">
        <v>1345</v>
      </c>
      <c r="K152" s="297"/>
    </row>
    <row r="153" spans="2:11" s="1" customFormat="1" ht="15" customHeight="1">
      <c r="B153" s="274"/>
      <c r="C153" s="301" t="s">
        <v>89</v>
      </c>
      <c r="D153" s="251"/>
      <c r="E153" s="251"/>
      <c r="F153" s="302" t="s">
        <v>1294</v>
      </c>
      <c r="G153" s="251"/>
      <c r="H153" s="301" t="s">
        <v>1355</v>
      </c>
      <c r="I153" s="301" t="s">
        <v>1296</v>
      </c>
      <c r="J153" s="301" t="s">
        <v>1345</v>
      </c>
      <c r="K153" s="297"/>
    </row>
    <row r="154" spans="2:11" s="1" customFormat="1" ht="15" customHeight="1">
      <c r="B154" s="274"/>
      <c r="C154" s="301" t="s">
        <v>1299</v>
      </c>
      <c r="D154" s="251"/>
      <c r="E154" s="251"/>
      <c r="F154" s="302" t="s">
        <v>1300</v>
      </c>
      <c r="G154" s="251"/>
      <c r="H154" s="301" t="s">
        <v>1334</v>
      </c>
      <c r="I154" s="301" t="s">
        <v>1296</v>
      </c>
      <c r="J154" s="301">
        <v>50</v>
      </c>
      <c r="K154" s="297"/>
    </row>
    <row r="155" spans="2:11" s="1" customFormat="1" ht="15" customHeight="1">
      <c r="B155" s="274"/>
      <c r="C155" s="301" t="s">
        <v>1302</v>
      </c>
      <c r="D155" s="251"/>
      <c r="E155" s="251"/>
      <c r="F155" s="302" t="s">
        <v>1294</v>
      </c>
      <c r="G155" s="251"/>
      <c r="H155" s="301" t="s">
        <v>1334</v>
      </c>
      <c r="I155" s="301" t="s">
        <v>1304</v>
      </c>
      <c r="J155" s="301"/>
      <c r="K155" s="297"/>
    </row>
    <row r="156" spans="2:11" s="1" customFormat="1" ht="15" customHeight="1">
      <c r="B156" s="274"/>
      <c r="C156" s="301" t="s">
        <v>1313</v>
      </c>
      <c r="D156" s="251"/>
      <c r="E156" s="251"/>
      <c r="F156" s="302" t="s">
        <v>1300</v>
      </c>
      <c r="G156" s="251"/>
      <c r="H156" s="301" t="s">
        <v>1334</v>
      </c>
      <c r="I156" s="301" t="s">
        <v>1296</v>
      </c>
      <c r="J156" s="301">
        <v>50</v>
      </c>
      <c r="K156" s="297"/>
    </row>
    <row r="157" spans="2:11" s="1" customFormat="1" ht="15" customHeight="1">
      <c r="B157" s="274"/>
      <c r="C157" s="301" t="s">
        <v>1321</v>
      </c>
      <c r="D157" s="251"/>
      <c r="E157" s="251"/>
      <c r="F157" s="302" t="s">
        <v>1300</v>
      </c>
      <c r="G157" s="251"/>
      <c r="H157" s="301" t="s">
        <v>1334</v>
      </c>
      <c r="I157" s="301" t="s">
        <v>1296</v>
      </c>
      <c r="J157" s="301">
        <v>50</v>
      </c>
      <c r="K157" s="297"/>
    </row>
    <row r="158" spans="2:11" s="1" customFormat="1" ht="15" customHeight="1">
      <c r="B158" s="274"/>
      <c r="C158" s="301" t="s">
        <v>1319</v>
      </c>
      <c r="D158" s="251"/>
      <c r="E158" s="251"/>
      <c r="F158" s="302" t="s">
        <v>1300</v>
      </c>
      <c r="G158" s="251"/>
      <c r="H158" s="301" t="s">
        <v>1334</v>
      </c>
      <c r="I158" s="301" t="s">
        <v>1296</v>
      </c>
      <c r="J158" s="301">
        <v>50</v>
      </c>
      <c r="K158" s="297"/>
    </row>
    <row r="159" spans="2:11" s="1" customFormat="1" ht="15" customHeight="1">
      <c r="B159" s="274"/>
      <c r="C159" s="301" t="s">
        <v>137</v>
      </c>
      <c r="D159" s="251"/>
      <c r="E159" s="251"/>
      <c r="F159" s="302" t="s">
        <v>1294</v>
      </c>
      <c r="G159" s="251"/>
      <c r="H159" s="301" t="s">
        <v>1356</v>
      </c>
      <c r="I159" s="301" t="s">
        <v>1296</v>
      </c>
      <c r="J159" s="301" t="s">
        <v>1357</v>
      </c>
      <c r="K159" s="297"/>
    </row>
    <row r="160" spans="2:11" s="1" customFormat="1" ht="15" customHeight="1">
      <c r="B160" s="274"/>
      <c r="C160" s="301" t="s">
        <v>1358</v>
      </c>
      <c r="D160" s="251"/>
      <c r="E160" s="251"/>
      <c r="F160" s="302" t="s">
        <v>1294</v>
      </c>
      <c r="G160" s="251"/>
      <c r="H160" s="301" t="s">
        <v>1359</v>
      </c>
      <c r="I160" s="301" t="s">
        <v>1329</v>
      </c>
      <c r="J160" s="301"/>
      <c r="K160" s="297"/>
    </row>
    <row r="161" spans="2:11" s="1" customFormat="1" ht="15" customHeight="1">
      <c r="B161" s="303"/>
      <c r="C161" s="283"/>
      <c r="D161" s="283"/>
      <c r="E161" s="283"/>
      <c r="F161" s="283"/>
      <c r="G161" s="283"/>
      <c r="H161" s="283"/>
      <c r="I161" s="283"/>
      <c r="J161" s="283"/>
      <c r="K161" s="304"/>
    </row>
    <row r="162" spans="2:11" s="1" customFormat="1" ht="18.75" customHeight="1">
      <c r="B162" s="285"/>
      <c r="C162" s="295"/>
      <c r="D162" s="295"/>
      <c r="E162" s="295"/>
      <c r="F162" s="305"/>
      <c r="G162" s="295"/>
      <c r="H162" s="295"/>
      <c r="I162" s="295"/>
      <c r="J162" s="295"/>
      <c r="K162" s="285"/>
    </row>
    <row r="163" spans="2:11" s="1" customFormat="1" ht="18.75" customHeight="1"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</row>
    <row r="164" spans="2:11" s="1" customFormat="1" ht="7.5" customHeight="1">
      <c r="B164" s="240"/>
      <c r="C164" s="241"/>
      <c r="D164" s="241"/>
      <c r="E164" s="241"/>
      <c r="F164" s="241"/>
      <c r="G164" s="241"/>
      <c r="H164" s="241"/>
      <c r="I164" s="241"/>
      <c r="J164" s="241"/>
      <c r="K164" s="242"/>
    </row>
    <row r="165" spans="2:11" s="1" customFormat="1" ht="45" customHeight="1">
      <c r="B165" s="243"/>
      <c r="C165" s="375" t="s">
        <v>1360</v>
      </c>
      <c r="D165" s="375"/>
      <c r="E165" s="375"/>
      <c r="F165" s="375"/>
      <c r="G165" s="375"/>
      <c r="H165" s="375"/>
      <c r="I165" s="375"/>
      <c r="J165" s="375"/>
      <c r="K165" s="244"/>
    </row>
    <row r="166" spans="2:11" s="1" customFormat="1" ht="17.25" customHeight="1">
      <c r="B166" s="243"/>
      <c r="C166" s="264" t="s">
        <v>1288</v>
      </c>
      <c r="D166" s="264"/>
      <c r="E166" s="264"/>
      <c r="F166" s="264" t="s">
        <v>1289</v>
      </c>
      <c r="G166" s="306"/>
      <c r="H166" s="307" t="s">
        <v>59</v>
      </c>
      <c r="I166" s="307" t="s">
        <v>62</v>
      </c>
      <c r="J166" s="264" t="s">
        <v>1290</v>
      </c>
      <c r="K166" s="244"/>
    </row>
    <row r="167" spans="2:11" s="1" customFormat="1" ht="17.25" customHeight="1">
      <c r="B167" s="245"/>
      <c r="C167" s="266" t="s">
        <v>1291</v>
      </c>
      <c r="D167" s="266"/>
      <c r="E167" s="266"/>
      <c r="F167" s="267" t="s">
        <v>1292</v>
      </c>
      <c r="G167" s="308"/>
      <c r="H167" s="309"/>
      <c r="I167" s="309"/>
      <c r="J167" s="266" t="s">
        <v>1293</v>
      </c>
      <c r="K167" s="246"/>
    </row>
    <row r="168" spans="2:11" s="1" customFormat="1" ht="5.25" customHeight="1">
      <c r="B168" s="274"/>
      <c r="C168" s="269"/>
      <c r="D168" s="269"/>
      <c r="E168" s="269"/>
      <c r="F168" s="269"/>
      <c r="G168" s="270"/>
      <c r="H168" s="269"/>
      <c r="I168" s="269"/>
      <c r="J168" s="269"/>
      <c r="K168" s="297"/>
    </row>
    <row r="169" spans="2:11" s="1" customFormat="1" ht="15" customHeight="1">
      <c r="B169" s="274"/>
      <c r="C169" s="251" t="s">
        <v>1297</v>
      </c>
      <c r="D169" s="251"/>
      <c r="E169" s="251"/>
      <c r="F169" s="272" t="s">
        <v>1294</v>
      </c>
      <c r="G169" s="251"/>
      <c r="H169" s="251" t="s">
        <v>1334</v>
      </c>
      <c r="I169" s="251" t="s">
        <v>1296</v>
      </c>
      <c r="J169" s="251">
        <v>120</v>
      </c>
      <c r="K169" s="297"/>
    </row>
    <row r="170" spans="2:11" s="1" customFormat="1" ht="15" customHeight="1">
      <c r="B170" s="274"/>
      <c r="C170" s="251" t="s">
        <v>1343</v>
      </c>
      <c r="D170" s="251"/>
      <c r="E170" s="251"/>
      <c r="F170" s="272" t="s">
        <v>1294</v>
      </c>
      <c r="G170" s="251"/>
      <c r="H170" s="251" t="s">
        <v>1344</v>
      </c>
      <c r="I170" s="251" t="s">
        <v>1296</v>
      </c>
      <c r="J170" s="251" t="s">
        <v>1345</v>
      </c>
      <c r="K170" s="297"/>
    </row>
    <row r="171" spans="2:11" s="1" customFormat="1" ht="15" customHeight="1">
      <c r="B171" s="274"/>
      <c r="C171" s="251" t="s">
        <v>89</v>
      </c>
      <c r="D171" s="251"/>
      <c r="E171" s="251"/>
      <c r="F171" s="272" t="s">
        <v>1294</v>
      </c>
      <c r="G171" s="251"/>
      <c r="H171" s="251" t="s">
        <v>1361</v>
      </c>
      <c r="I171" s="251" t="s">
        <v>1296</v>
      </c>
      <c r="J171" s="251" t="s">
        <v>1345</v>
      </c>
      <c r="K171" s="297"/>
    </row>
    <row r="172" spans="2:11" s="1" customFormat="1" ht="15" customHeight="1">
      <c r="B172" s="274"/>
      <c r="C172" s="251" t="s">
        <v>1299</v>
      </c>
      <c r="D172" s="251"/>
      <c r="E172" s="251"/>
      <c r="F172" s="272" t="s">
        <v>1300</v>
      </c>
      <c r="G172" s="251"/>
      <c r="H172" s="251" t="s">
        <v>1361</v>
      </c>
      <c r="I172" s="251" t="s">
        <v>1296</v>
      </c>
      <c r="J172" s="251">
        <v>50</v>
      </c>
      <c r="K172" s="297"/>
    </row>
    <row r="173" spans="2:11" s="1" customFormat="1" ht="15" customHeight="1">
      <c r="B173" s="274"/>
      <c r="C173" s="251" t="s">
        <v>1302</v>
      </c>
      <c r="D173" s="251"/>
      <c r="E173" s="251"/>
      <c r="F173" s="272" t="s">
        <v>1294</v>
      </c>
      <c r="G173" s="251"/>
      <c r="H173" s="251" t="s">
        <v>1361</v>
      </c>
      <c r="I173" s="251" t="s">
        <v>1304</v>
      </c>
      <c r="J173" s="251"/>
      <c r="K173" s="297"/>
    </row>
    <row r="174" spans="2:11" s="1" customFormat="1" ht="15" customHeight="1">
      <c r="B174" s="274"/>
      <c r="C174" s="251" t="s">
        <v>1313</v>
      </c>
      <c r="D174" s="251"/>
      <c r="E174" s="251"/>
      <c r="F174" s="272" t="s">
        <v>1300</v>
      </c>
      <c r="G174" s="251"/>
      <c r="H174" s="251" t="s">
        <v>1361</v>
      </c>
      <c r="I174" s="251" t="s">
        <v>1296</v>
      </c>
      <c r="J174" s="251">
        <v>50</v>
      </c>
      <c r="K174" s="297"/>
    </row>
    <row r="175" spans="2:11" s="1" customFormat="1" ht="15" customHeight="1">
      <c r="B175" s="274"/>
      <c r="C175" s="251" t="s">
        <v>1321</v>
      </c>
      <c r="D175" s="251"/>
      <c r="E175" s="251"/>
      <c r="F175" s="272" t="s">
        <v>1300</v>
      </c>
      <c r="G175" s="251"/>
      <c r="H175" s="251" t="s">
        <v>1361</v>
      </c>
      <c r="I175" s="251" t="s">
        <v>1296</v>
      </c>
      <c r="J175" s="251">
        <v>50</v>
      </c>
      <c r="K175" s="297"/>
    </row>
    <row r="176" spans="2:11" s="1" customFormat="1" ht="15" customHeight="1">
      <c r="B176" s="274"/>
      <c r="C176" s="251" t="s">
        <v>1319</v>
      </c>
      <c r="D176" s="251"/>
      <c r="E176" s="251"/>
      <c r="F176" s="272" t="s">
        <v>1300</v>
      </c>
      <c r="G176" s="251"/>
      <c r="H176" s="251" t="s">
        <v>1361</v>
      </c>
      <c r="I176" s="251" t="s">
        <v>1296</v>
      </c>
      <c r="J176" s="251">
        <v>50</v>
      </c>
      <c r="K176" s="297"/>
    </row>
    <row r="177" spans="2:11" s="1" customFormat="1" ht="15" customHeight="1">
      <c r="B177" s="274"/>
      <c r="C177" s="251" t="s">
        <v>146</v>
      </c>
      <c r="D177" s="251"/>
      <c r="E177" s="251"/>
      <c r="F177" s="272" t="s">
        <v>1294</v>
      </c>
      <c r="G177" s="251"/>
      <c r="H177" s="251" t="s">
        <v>1362</v>
      </c>
      <c r="I177" s="251" t="s">
        <v>1363</v>
      </c>
      <c r="J177" s="251"/>
      <c r="K177" s="297"/>
    </row>
    <row r="178" spans="2:11" s="1" customFormat="1" ht="15" customHeight="1">
      <c r="B178" s="274"/>
      <c r="C178" s="251" t="s">
        <v>62</v>
      </c>
      <c r="D178" s="251"/>
      <c r="E178" s="251"/>
      <c r="F178" s="272" t="s">
        <v>1294</v>
      </c>
      <c r="G178" s="251"/>
      <c r="H178" s="251" t="s">
        <v>1364</v>
      </c>
      <c r="I178" s="251" t="s">
        <v>1365</v>
      </c>
      <c r="J178" s="251">
        <v>1</v>
      </c>
      <c r="K178" s="297"/>
    </row>
    <row r="179" spans="2:11" s="1" customFormat="1" ht="15" customHeight="1">
      <c r="B179" s="274"/>
      <c r="C179" s="251" t="s">
        <v>58</v>
      </c>
      <c r="D179" s="251"/>
      <c r="E179" s="251"/>
      <c r="F179" s="272" t="s">
        <v>1294</v>
      </c>
      <c r="G179" s="251"/>
      <c r="H179" s="251" t="s">
        <v>1366</v>
      </c>
      <c r="I179" s="251" t="s">
        <v>1296</v>
      </c>
      <c r="J179" s="251">
        <v>20</v>
      </c>
      <c r="K179" s="297"/>
    </row>
    <row r="180" spans="2:11" s="1" customFormat="1" ht="15" customHeight="1">
      <c r="B180" s="274"/>
      <c r="C180" s="251" t="s">
        <v>59</v>
      </c>
      <c r="D180" s="251"/>
      <c r="E180" s="251"/>
      <c r="F180" s="272" t="s">
        <v>1294</v>
      </c>
      <c r="G180" s="251"/>
      <c r="H180" s="251" t="s">
        <v>1367</v>
      </c>
      <c r="I180" s="251" t="s">
        <v>1296</v>
      </c>
      <c r="J180" s="251">
        <v>255</v>
      </c>
      <c r="K180" s="297"/>
    </row>
    <row r="181" spans="2:11" s="1" customFormat="1" ht="15" customHeight="1">
      <c r="B181" s="274"/>
      <c r="C181" s="251" t="s">
        <v>147</v>
      </c>
      <c r="D181" s="251"/>
      <c r="E181" s="251"/>
      <c r="F181" s="272" t="s">
        <v>1294</v>
      </c>
      <c r="G181" s="251"/>
      <c r="H181" s="251" t="s">
        <v>1258</v>
      </c>
      <c r="I181" s="251" t="s">
        <v>1296</v>
      </c>
      <c r="J181" s="251">
        <v>10</v>
      </c>
      <c r="K181" s="297"/>
    </row>
    <row r="182" spans="2:11" s="1" customFormat="1" ht="15" customHeight="1">
      <c r="B182" s="274"/>
      <c r="C182" s="251" t="s">
        <v>148</v>
      </c>
      <c r="D182" s="251"/>
      <c r="E182" s="251"/>
      <c r="F182" s="272" t="s">
        <v>1294</v>
      </c>
      <c r="G182" s="251"/>
      <c r="H182" s="251" t="s">
        <v>1368</v>
      </c>
      <c r="I182" s="251" t="s">
        <v>1329</v>
      </c>
      <c r="J182" s="251"/>
      <c r="K182" s="297"/>
    </row>
    <row r="183" spans="2:11" s="1" customFormat="1" ht="15" customHeight="1">
      <c r="B183" s="274"/>
      <c r="C183" s="251" t="s">
        <v>1369</v>
      </c>
      <c r="D183" s="251"/>
      <c r="E183" s="251"/>
      <c r="F183" s="272" t="s">
        <v>1294</v>
      </c>
      <c r="G183" s="251"/>
      <c r="H183" s="251" t="s">
        <v>1370</v>
      </c>
      <c r="I183" s="251" t="s">
        <v>1329</v>
      </c>
      <c r="J183" s="251"/>
      <c r="K183" s="297"/>
    </row>
    <row r="184" spans="2:11" s="1" customFormat="1" ht="15" customHeight="1">
      <c r="B184" s="274"/>
      <c r="C184" s="251" t="s">
        <v>1358</v>
      </c>
      <c r="D184" s="251"/>
      <c r="E184" s="251"/>
      <c r="F184" s="272" t="s">
        <v>1294</v>
      </c>
      <c r="G184" s="251"/>
      <c r="H184" s="251" t="s">
        <v>1371</v>
      </c>
      <c r="I184" s="251" t="s">
        <v>1329</v>
      </c>
      <c r="J184" s="251"/>
      <c r="K184" s="297"/>
    </row>
    <row r="185" spans="2:11" s="1" customFormat="1" ht="15" customHeight="1">
      <c r="B185" s="274"/>
      <c r="C185" s="251" t="s">
        <v>150</v>
      </c>
      <c r="D185" s="251"/>
      <c r="E185" s="251"/>
      <c r="F185" s="272" t="s">
        <v>1300</v>
      </c>
      <c r="G185" s="251"/>
      <c r="H185" s="251" t="s">
        <v>1372</v>
      </c>
      <c r="I185" s="251" t="s">
        <v>1296</v>
      </c>
      <c r="J185" s="251">
        <v>50</v>
      </c>
      <c r="K185" s="297"/>
    </row>
    <row r="186" spans="2:11" s="1" customFormat="1" ht="15" customHeight="1">
      <c r="B186" s="274"/>
      <c r="C186" s="251" t="s">
        <v>1373</v>
      </c>
      <c r="D186" s="251"/>
      <c r="E186" s="251"/>
      <c r="F186" s="272" t="s">
        <v>1300</v>
      </c>
      <c r="G186" s="251"/>
      <c r="H186" s="251" t="s">
        <v>1374</v>
      </c>
      <c r="I186" s="251" t="s">
        <v>1375</v>
      </c>
      <c r="J186" s="251"/>
      <c r="K186" s="297"/>
    </row>
    <row r="187" spans="2:11" s="1" customFormat="1" ht="15" customHeight="1">
      <c r="B187" s="274"/>
      <c r="C187" s="251" t="s">
        <v>1376</v>
      </c>
      <c r="D187" s="251"/>
      <c r="E187" s="251"/>
      <c r="F187" s="272" t="s">
        <v>1300</v>
      </c>
      <c r="G187" s="251"/>
      <c r="H187" s="251" t="s">
        <v>1377</v>
      </c>
      <c r="I187" s="251" t="s">
        <v>1375</v>
      </c>
      <c r="J187" s="251"/>
      <c r="K187" s="297"/>
    </row>
    <row r="188" spans="2:11" s="1" customFormat="1" ht="15" customHeight="1">
      <c r="B188" s="274"/>
      <c r="C188" s="251" t="s">
        <v>1378</v>
      </c>
      <c r="D188" s="251"/>
      <c r="E188" s="251"/>
      <c r="F188" s="272" t="s">
        <v>1300</v>
      </c>
      <c r="G188" s="251"/>
      <c r="H188" s="251" t="s">
        <v>1379</v>
      </c>
      <c r="I188" s="251" t="s">
        <v>1375</v>
      </c>
      <c r="J188" s="251"/>
      <c r="K188" s="297"/>
    </row>
    <row r="189" spans="2:11" s="1" customFormat="1" ht="15" customHeight="1">
      <c r="B189" s="274"/>
      <c r="C189" s="310" t="s">
        <v>1380</v>
      </c>
      <c r="D189" s="251"/>
      <c r="E189" s="251"/>
      <c r="F189" s="272" t="s">
        <v>1300</v>
      </c>
      <c r="G189" s="251"/>
      <c r="H189" s="251" t="s">
        <v>1381</v>
      </c>
      <c r="I189" s="251" t="s">
        <v>1382</v>
      </c>
      <c r="J189" s="311" t="s">
        <v>1383</v>
      </c>
      <c r="K189" s="297"/>
    </row>
    <row r="190" spans="2:11" s="1" customFormat="1" ht="15" customHeight="1">
      <c r="B190" s="274"/>
      <c r="C190" s="310" t="s">
        <v>47</v>
      </c>
      <c r="D190" s="251"/>
      <c r="E190" s="251"/>
      <c r="F190" s="272" t="s">
        <v>1294</v>
      </c>
      <c r="G190" s="251"/>
      <c r="H190" s="248" t="s">
        <v>1384</v>
      </c>
      <c r="I190" s="251" t="s">
        <v>1385</v>
      </c>
      <c r="J190" s="251"/>
      <c r="K190" s="297"/>
    </row>
    <row r="191" spans="2:11" s="1" customFormat="1" ht="15" customHeight="1">
      <c r="B191" s="274"/>
      <c r="C191" s="310" t="s">
        <v>1386</v>
      </c>
      <c r="D191" s="251"/>
      <c r="E191" s="251"/>
      <c r="F191" s="272" t="s">
        <v>1294</v>
      </c>
      <c r="G191" s="251"/>
      <c r="H191" s="251" t="s">
        <v>1387</v>
      </c>
      <c r="I191" s="251" t="s">
        <v>1329</v>
      </c>
      <c r="J191" s="251"/>
      <c r="K191" s="297"/>
    </row>
    <row r="192" spans="2:11" s="1" customFormat="1" ht="15" customHeight="1">
      <c r="B192" s="274"/>
      <c r="C192" s="310" t="s">
        <v>1388</v>
      </c>
      <c r="D192" s="251"/>
      <c r="E192" s="251"/>
      <c r="F192" s="272" t="s">
        <v>1294</v>
      </c>
      <c r="G192" s="251"/>
      <c r="H192" s="251" t="s">
        <v>1389</v>
      </c>
      <c r="I192" s="251" t="s">
        <v>1329</v>
      </c>
      <c r="J192" s="251"/>
      <c r="K192" s="297"/>
    </row>
    <row r="193" spans="2:11" s="1" customFormat="1" ht="15" customHeight="1">
      <c r="B193" s="274"/>
      <c r="C193" s="310" t="s">
        <v>1390</v>
      </c>
      <c r="D193" s="251"/>
      <c r="E193" s="251"/>
      <c r="F193" s="272" t="s">
        <v>1300</v>
      </c>
      <c r="G193" s="251"/>
      <c r="H193" s="251" t="s">
        <v>1391</v>
      </c>
      <c r="I193" s="251" t="s">
        <v>1329</v>
      </c>
      <c r="J193" s="251"/>
      <c r="K193" s="297"/>
    </row>
    <row r="194" spans="2:11" s="1" customFormat="1" ht="15" customHeight="1">
      <c r="B194" s="303"/>
      <c r="C194" s="312"/>
      <c r="D194" s="283"/>
      <c r="E194" s="283"/>
      <c r="F194" s="283"/>
      <c r="G194" s="283"/>
      <c r="H194" s="283"/>
      <c r="I194" s="283"/>
      <c r="J194" s="283"/>
      <c r="K194" s="304"/>
    </row>
    <row r="195" spans="2:11" s="1" customFormat="1" ht="18.75" customHeight="1">
      <c r="B195" s="285"/>
      <c r="C195" s="295"/>
      <c r="D195" s="295"/>
      <c r="E195" s="295"/>
      <c r="F195" s="305"/>
      <c r="G195" s="295"/>
      <c r="H195" s="295"/>
      <c r="I195" s="295"/>
      <c r="J195" s="295"/>
      <c r="K195" s="285"/>
    </row>
    <row r="196" spans="2:11" s="1" customFormat="1" ht="18.75" customHeight="1">
      <c r="B196" s="285"/>
      <c r="C196" s="295"/>
      <c r="D196" s="295"/>
      <c r="E196" s="295"/>
      <c r="F196" s="305"/>
      <c r="G196" s="295"/>
      <c r="H196" s="295"/>
      <c r="I196" s="295"/>
      <c r="J196" s="295"/>
      <c r="K196" s="285"/>
    </row>
    <row r="197" spans="2:11" s="1" customFormat="1" ht="18.75" customHeight="1">
      <c r="B197" s="258"/>
      <c r="C197" s="258"/>
      <c r="D197" s="258"/>
      <c r="E197" s="258"/>
      <c r="F197" s="258"/>
      <c r="G197" s="258"/>
      <c r="H197" s="258"/>
      <c r="I197" s="258"/>
      <c r="J197" s="258"/>
      <c r="K197" s="258"/>
    </row>
    <row r="198" spans="2:11" s="1" customFormat="1" ht="13.5">
      <c r="B198" s="240"/>
      <c r="C198" s="241"/>
      <c r="D198" s="241"/>
      <c r="E198" s="241"/>
      <c r="F198" s="241"/>
      <c r="G198" s="241"/>
      <c r="H198" s="241"/>
      <c r="I198" s="241"/>
      <c r="J198" s="241"/>
      <c r="K198" s="242"/>
    </row>
    <row r="199" spans="2:11" s="1" customFormat="1" ht="21">
      <c r="B199" s="243"/>
      <c r="C199" s="375" t="s">
        <v>1392</v>
      </c>
      <c r="D199" s="375"/>
      <c r="E199" s="375"/>
      <c r="F199" s="375"/>
      <c r="G199" s="375"/>
      <c r="H199" s="375"/>
      <c r="I199" s="375"/>
      <c r="J199" s="375"/>
      <c r="K199" s="244"/>
    </row>
    <row r="200" spans="2:11" s="1" customFormat="1" ht="25.5" customHeight="1">
      <c r="B200" s="243"/>
      <c r="C200" s="313" t="s">
        <v>1393</v>
      </c>
      <c r="D200" s="313"/>
      <c r="E200" s="313"/>
      <c r="F200" s="313" t="s">
        <v>1394</v>
      </c>
      <c r="G200" s="314"/>
      <c r="H200" s="376" t="s">
        <v>1395</v>
      </c>
      <c r="I200" s="376"/>
      <c r="J200" s="376"/>
      <c r="K200" s="244"/>
    </row>
    <row r="201" spans="2:11" s="1" customFormat="1" ht="5.25" customHeight="1">
      <c r="B201" s="274"/>
      <c r="C201" s="269"/>
      <c r="D201" s="269"/>
      <c r="E201" s="269"/>
      <c r="F201" s="269"/>
      <c r="G201" s="295"/>
      <c r="H201" s="269"/>
      <c r="I201" s="269"/>
      <c r="J201" s="269"/>
      <c r="K201" s="297"/>
    </row>
    <row r="202" spans="2:11" s="1" customFormat="1" ht="15" customHeight="1">
      <c r="B202" s="274"/>
      <c r="C202" s="251" t="s">
        <v>1385</v>
      </c>
      <c r="D202" s="251"/>
      <c r="E202" s="251"/>
      <c r="F202" s="272" t="s">
        <v>48</v>
      </c>
      <c r="G202" s="251"/>
      <c r="H202" s="377" t="s">
        <v>1396</v>
      </c>
      <c r="I202" s="377"/>
      <c r="J202" s="377"/>
      <c r="K202" s="297"/>
    </row>
    <row r="203" spans="2:11" s="1" customFormat="1" ht="15" customHeight="1">
      <c r="B203" s="274"/>
      <c r="C203" s="251"/>
      <c r="D203" s="251"/>
      <c r="E203" s="251"/>
      <c r="F203" s="272" t="s">
        <v>49</v>
      </c>
      <c r="G203" s="251"/>
      <c r="H203" s="377" t="s">
        <v>1397</v>
      </c>
      <c r="I203" s="377"/>
      <c r="J203" s="377"/>
      <c r="K203" s="297"/>
    </row>
    <row r="204" spans="2:11" s="1" customFormat="1" ht="15" customHeight="1">
      <c r="B204" s="274"/>
      <c r="C204" s="251"/>
      <c r="D204" s="251"/>
      <c r="E204" s="251"/>
      <c r="F204" s="272" t="s">
        <v>52</v>
      </c>
      <c r="G204" s="251"/>
      <c r="H204" s="377" t="s">
        <v>1398</v>
      </c>
      <c r="I204" s="377"/>
      <c r="J204" s="377"/>
      <c r="K204" s="297"/>
    </row>
    <row r="205" spans="2:11" s="1" customFormat="1" ht="15" customHeight="1">
      <c r="B205" s="274"/>
      <c r="C205" s="251"/>
      <c r="D205" s="251"/>
      <c r="E205" s="251"/>
      <c r="F205" s="272" t="s">
        <v>50</v>
      </c>
      <c r="G205" s="251"/>
      <c r="H205" s="377" t="s">
        <v>1399</v>
      </c>
      <c r="I205" s="377"/>
      <c r="J205" s="377"/>
      <c r="K205" s="297"/>
    </row>
    <row r="206" spans="2:11" s="1" customFormat="1" ht="15" customHeight="1">
      <c r="B206" s="274"/>
      <c r="C206" s="251"/>
      <c r="D206" s="251"/>
      <c r="E206" s="251"/>
      <c r="F206" s="272" t="s">
        <v>51</v>
      </c>
      <c r="G206" s="251"/>
      <c r="H206" s="377" t="s">
        <v>1400</v>
      </c>
      <c r="I206" s="377"/>
      <c r="J206" s="377"/>
      <c r="K206" s="297"/>
    </row>
    <row r="207" spans="2:11" s="1" customFormat="1" ht="15" customHeight="1">
      <c r="B207" s="274"/>
      <c r="C207" s="251"/>
      <c r="D207" s="251"/>
      <c r="E207" s="251"/>
      <c r="F207" s="272"/>
      <c r="G207" s="251"/>
      <c r="H207" s="251"/>
      <c r="I207" s="251"/>
      <c r="J207" s="251"/>
      <c r="K207" s="297"/>
    </row>
    <row r="208" spans="2:11" s="1" customFormat="1" ht="15" customHeight="1">
      <c r="B208" s="274"/>
      <c r="C208" s="251" t="s">
        <v>1341</v>
      </c>
      <c r="D208" s="251"/>
      <c r="E208" s="251"/>
      <c r="F208" s="272" t="s">
        <v>83</v>
      </c>
      <c r="G208" s="251"/>
      <c r="H208" s="377" t="s">
        <v>1401</v>
      </c>
      <c r="I208" s="377"/>
      <c r="J208" s="377"/>
      <c r="K208" s="297"/>
    </row>
    <row r="209" spans="2:11" s="1" customFormat="1" ht="15" customHeight="1">
      <c r="B209" s="274"/>
      <c r="C209" s="251"/>
      <c r="D209" s="251"/>
      <c r="E209" s="251"/>
      <c r="F209" s="272" t="s">
        <v>1239</v>
      </c>
      <c r="G209" s="251"/>
      <c r="H209" s="377" t="s">
        <v>1240</v>
      </c>
      <c r="I209" s="377"/>
      <c r="J209" s="377"/>
      <c r="K209" s="297"/>
    </row>
    <row r="210" spans="2:11" s="1" customFormat="1" ht="15" customHeight="1">
      <c r="B210" s="274"/>
      <c r="C210" s="251"/>
      <c r="D210" s="251"/>
      <c r="E210" s="251"/>
      <c r="F210" s="272" t="s">
        <v>1237</v>
      </c>
      <c r="G210" s="251"/>
      <c r="H210" s="377" t="s">
        <v>1402</v>
      </c>
      <c r="I210" s="377"/>
      <c r="J210" s="377"/>
      <c r="K210" s="297"/>
    </row>
    <row r="211" spans="2:11" s="1" customFormat="1" ht="15" customHeight="1">
      <c r="B211" s="315"/>
      <c r="C211" s="251"/>
      <c r="D211" s="251"/>
      <c r="E211" s="251"/>
      <c r="F211" s="272" t="s">
        <v>128</v>
      </c>
      <c r="G211" s="310"/>
      <c r="H211" s="378" t="s">
        <v>129</v>
      </c>
      <c r="I211" s="378"/>
      <c r="J211" s="378"/>
      <c r="K211" s="316"/>
    </row>
    <row r="212" spans="2:11" s="1" customFormat="1" ht="15" customHeight="1">
      <c r="B212" s="315"/>
      <c r="C212" s="251"/>
      <c r="D212" s="251"/>
      <c r="E212" s="251"/>
      <c r="F212" s="272" t="s">
        <v>1241</v>
      </c>
      <c r="G212" s="310"/>
      <c r="H212" s="378" t="s">
        <v>1403</v>
      </c>
      <c r="I212" s="378"/>
      <c r="J212" s="378"/>
      <c r="K212" s="316"/>
    </row>
    <row r="213" spans="2:11" s="1" customFormat="1" ht="15" customHeight="1">
      <c r="B213" s="315"/>
      <c r="C213" s="251"/>
      <c r="D213" s="251"/>
      <c r="E213" s="251"/>
      <c r="F213" s="272"/>
      <c r="G213" s="310"/>
      <c r="H213" s="301"/>
      <c r="I213" s="301"/>
      <c r="J213" s="301"/>
      <c r="K213" s="316"/>
    </row>
    <row r="214" spans="2:11" s="1" customFormat="1" ht="15" customHeight="1">
      <c r="B214" s="315"/>
      <c r="C214" s="251" t="s">
        <v>1365</v>
      </c>
      <c r="D214" s="251"/>
      <c r="E214" s="251"/>
      <c r="F214" s="272">
        <v>1</v>
      </c>
      <c r="G214" s="310"/>
      <c r="H214" s="378" t="s">
        <v>1404</v>
      </c>
      <c r="I214" s="378"/>
      <c r="J214" s="378"/>
      <c r="K214" s="316"/>
    </row>
    <row r="215" spans="2:11" s="1" customFormat="1" ht="15" customHeight="1">
      <c r="B215" s="315"/>
      <c r="C215" s="251"/>
      <c r="D215" s="251"/>
      <c r="E215" s="251"/>
      <c r="F215" s="272">
        <v>2</v>
      </c>
      <c r="G215" s="310"/>
      <c r="H215" s="378" t="s">
        <v>1405</v>
      </c>
      <c r="I215" s="378"/>
      <c r="J215" s="378"/>
      <c r="K215" s="316"/>
    </row>
    <row r="216" spans="2:11" s="1" customFormat="1" ht="15" customHeight="1">
      <c r="B216" s="315"/>
      <c r="C216" s="251"/>
      <c r="D216" s="251"/>
      <c r="E216" s="251"/>
      <c r="F216" s="272">
        <v>3</v>
      </c>
      <c r="G216" s="310"/>
      <c r="H216" s="378" t="s">
        <v>1406</v>
      </c>
      <c r="I216" s="378"/>
      <c r="J216" s="378"/>
      <c r="K216" s="316"/>
    </row>
    <row r="217" spans="2:11" s="1" customFormat="1" ht="15" customHeight="1">
      <c r="B217" s="315"/>
      <c r="C217" s="251"/>
      <c r="D217" s="251"/>
      <c r="E217" s="251"/>
      <c r="F217" s="272">
        <v>4</v>
      </c>
      <c r="G217" s="310"/>
      <c r="H217" s="378" t="s">
        <v>1407</v>
      </c>
      <c r="I217" s="378"/>
      <c r="J217" s="378"/>
      <c r="K217" s="316"/>
    </row>
    <row r="218" spans="2:11" s="1" customFormat="1" ht="12.75" customHeight="1">
      <c r="B218" s="317"/>
      <c r="C218" s="318"/>
      <c r="D218" s="318"/>
      <c r="E218" s="318"/>
      <c r="F218" s="318"/>
      <c r="G218" s="318"/>
      <c r="H218" s="318"/>
      <c r="I218" s="318"/>
      <c r="J218" s="318"/>
      <c r="K218" s="31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90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131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64" t="str">
        <f>'Rekapitulace stavby'!K6</f>
        <v>II/183 Vodokrty X II/230</v>
      </c>
      <c r="F7" s="365"/>
      <c r="G7" s="365"/>
      <c r="H7" s="365"/>
      <c r="L7" s="20"/>
    </row>
    <row r="8" spans="2:12" s="1" customFormat="1" ht="12" customHeight="1">
      <c r="B8" s="20"/>
      <c r="D8" s="112" t="s">
        <v>132</v>
      </c>
      <c r="L8" s="20"/>
    </row>
    <row r="9" spans="1:31" s="2" customFormat="1" ht="16.5" customHeight="1">
      <c r="A9" s="34"/>
      <c r="B9" s="39"/>
      <c r="C9" s="34"/>
      <c r="D9" s="34"/>
      <c r="E9" s="364" t="s">
        <v>133</v>
      </c>
      <c r="F9" s="366"/>
      <c r="G9" s="366"/>
      <c r="H9" s="366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134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67" t="s">
        <v>135</v>
      </c>
      <c r="F11" s="366"/>
      <c r="G11" s="366"/>
      <c r="H11" s="366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19. 5. 2022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68" t="str">
        <f>'Rekapitulace stavby'!E14</f>
        <v>Vyplň údaj</v>
      </c>
      <c r="F20" s="369"/>
      <c r="G20" s="369"/>
      <c r="H20" s="369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0" t="s">
        <v>19</v>
      </c>
      <c r="F29" s="370"/>
      <c r="G29" s="370"/>
      <c r="H29" s="370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ROUND(J90,2)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2" t="s">
        <v>47</v>
      </c>
      <c r="E35" s="112" t="s">
        <v>48</v>
      </c>
      <c r="F35" s="123">
        <f>ROUND((SUM(BE90:BE155)),2)</f>
        <v>0</v>
      </c>
      <c r="G35" s="34"/>
      <c r="H35" s="34"/>
      <c r="I35" s="124">
        <v>0.21</v>
      </c>
      <c r="J35" s="123">
        <f>ROUND(((SUM(BE90:BE155))*I35),2)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49</v>
      </c>
      <c r="F36" s="123">
        <f>ROUND((SUM(BF90:BF155)),2)</f>
        <v>0</v>
      </c>
      <c r="G36" s="34"/>
      <c r="H36" s="34"/>
      <c r="I36" s="124">
        <v>0.15</v>
      </c>
      <c r="J36" s="123">
        <f>ROUND(((SUM(BF90:BF155))*I36),2)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50</v>
      </c>
      <c r="F37" s="123">
        <f>ROUND((SUM(BG90:BG155)),2)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51</v>
      </c>
      <c r="F38" s="123">
        <f>ROUND((SUM(BH90:BH155)),2)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52</v>
      </c>
      <c r="F39" s="123">
        <f>ROUND((SUM(BI90:BI155)),2)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136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1" t="str">
        <f>E7</f>
        <v>II/183 Vodokrty X II/230</v>
      </c>
      <c r="F50" s="372"/>
      <c r="G50" s="372"/>
      <c r="H50" s="372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132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1" t="s">
        <v>133</v>
      </c>
      <c r="F52" s="373"/>
      <c r="G52" s="373"/>
      <c r="H52" s="373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25" t="str">
        <f>E11</f>
        <v>01 - SO 000 - Bourací a přípravné práce</v>
      </c>
      <c r="F54" s="373"/>
      <c r="G54" s="373"/>
      <c r="H54" s="373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 xml:space="preserve"> </v>
      </c>
      <c r="G56" s="36"/>
      <c r="H56" s="36"/>
      <c r="I56" s="29" t="s">
        <v>23</v>
      </c>
      <c r="J56" s="59" t="str">
        <f>IF(J14="","",J14)</f>
        <v>19. 5. 2022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6"/>
      <c r="E58" s="36"/>
      <c r="F58" s="27" t="str">
        <f>E17</f>
        <v>SÚS PK, p.o.</v>
      </c>
      <c r="G58" s="36"/>
      <c r="H58" s="36"/>
      <c r="I58" s="29" t="s">
        <v>33</v>
      </c>
      <c r="J58" s="32" t="str">
        <f>E23</f>
        <v>IK Plzeň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Václav Nový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137</v>
      </c>
      <c r="D61" s="137"/>
      <c r="E61" s="137"/>
      <c r="F61" s="137"/>
      <c r="G61" s="137"/>
      <c r="H61" s="137"/>
      <c r="I61" s="137"/>
      <c r="J61" s="138" t="s">
        <v>138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J90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139</v>
      </c>
    </row>
    <row r="64" spans="2:12" s="9" customFormat="1" ht="24.95" customHeight="1">
      <c r="B64" s="140"/>
      <c r="C64" s="141"/>
      <c r="D64" s="142" t="s">
        <v>140</v>
      </c>
      <c r="E64" s="143"/>
      <c r="F64" s="143"/>
      <c r="G64" s="143"/>
      <c r="H64" s="143"/>
      <c r="I64" s="143"/>
      <c r="J64" s="144">
        <f>J91</f>
        <v>0</v>
      </c>
      <c r="K64" s="141"/>
      <c r="L64" s="145"/>
    </row>
    <row r="65" spans="2:12" s="10" customFormat="1" ht="19.9" customHeight="1">
      <c r="B65" s="146"/>
      <c r="C65" s="97"/>
      <c r="D65" s="147" t="s">
        <v>141</v>
      </c>
      <c r="E65" s="148"/>
      <c r="F65" s="148"/>
      <c r="G65" s="148"/>
      <c r="H65" s="148"/>
      <c r="I65" s="148"/>
      <c r="J65" s="149">
        <f>J92</f>
        <v>0</v>
      </c>
      <c r="K65" s="97"/>
      <c r="L65" s="150"/>
    </row>
    <row r="66" spans="2:12" s="10" customFormat="1" ht="19.9" customHeight="1">
      <c r="B66" s="146"/>
      <c r="C66" s="97"/>
      <c r="D66" s="147" t="s">
        <v>142</v>
      </c>
      <c r="E66" s="148"/>
      <c r="F66" s="148"/>
      <c r="G66" s="148"/>
      <c r="H66" s="148"/>
      <c r="I66" s="148"/>
      <c r="J66" s="149">
        <f>J117</f>
        <v>0</v>
      </c>
      <c r="K66" s="97"/>
      <c r="L66" s="150"/>
    </row>
    <row r="67" spans="2:12" s="10" customFormat="1" ht="19.9" customHeight="1">
      <c r="B67" s="146"/>
      <c r="C67" s="97"/>
      <c r="D67" s="147" t="s">
        <v>143</v>
      </c>
      <c r="E67" s="148"/>
      <c r="F67" s="148"/>
      <c r="G67" s="148"/>
      <c r="H67" s="148"/>
      <c r="I67" s="148"/>
      <c r="J67" s="149">
        <f>J132</f>
        <v>0</v>
      </c>
      <c r="K67" s="97"/>
      <c r="L67" s="150"/>
    </row>
    <row r="68" spans="2:12" s="10" customFormat="1" ht="19.9" customHeight="1">
      <c r="B68" s="146"/>
      <c r="C68" s="97"/>
      <c r="D68" s="147" t="s">
        <v>144</v>
      </c>
      <c r="E68" s="148"/>
      <c r="F68" s="148"/>
      <c r="G68" s="148"/>
      <c r="H68" s="148"/>
      <c r="I68" s="148"/>
      <c r="J68" s="149">
        <f>J153</f>
        <v>0</v>
      </c>
      <c r="K68" s="97"/>
      <c r="L68" s="150"/>
    </row>
    <row r="69" spans="1:31" s="2" customFormat="1" ht="21.7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13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113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145</v>
      </c>
      <c r="D75" s="36"/>
      <c r="E75" s="36"/>
      <c r="F75" s="36"/>
      <c r="G75" s="36"/>
      <c r="H75" s="36"/>
      <c r="I75" s="36"/>
      <c r="J75" s="36"/>
      <c r="K75" s="36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1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16</v>
      </c>
      <c r="D77" s="36"/>
      <c r="E77" s="36"/>
      <c r="F77" s="36"/>
      <c r="G77" s="36"/>
      <c r="H77" s="36"/>
      <c r="I77" s="36"/>
      <c r="J77" s="36"/>
      <c r="K77" s="36"/>
      <c r="L77" s="11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71" t="str">
        <f>E7</f>
        <v>II/183 Vodokrty X II/230</v>
      </c>
      <c r="F78" s="372"/>
      <c r="G78" s="372"/>
      <c r="H78" s="372"/>
      <c r="I78" s="36"/>
      <c r="J78" s="36"/>
      <c r="K78" s="36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2:12" s="1" customFormat="1" ht="12" customHeight="1">
      <c r="B79" s="21"/>
      <c r="C79" s="29" t="s">
        <v>132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4"/>
      <c r="B80" s="35"/>
      <c r="C80" s="36"/>
      <c r="D80" s="36"/>
      <c r="E80" s="371" t="s">
        <v>133</v>
      </c>
      <c r="F80" s="373"/>
      <c r="G80" s="373"/>
      <c r="H80" s="373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134</v>
      </c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325" t="str">
        <f>E11</f>
        <v>01 - SO 000 - Bourací a přípravné práce</v>
      </c>
      <c r="F82" s="373"/>
      <c r="G82" s="373"/>
      <c r="H82" s="373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21</v>
      </c>
      <c r="D84" s="36"/>
      <c r="E84" s="36"/>
      <c r="F84" s="27" t="str">
        <f>F14</f>
        <v xml:space="preserve"> </v>
      </c>
      <c r="G84" s="36"/>
      <c r="H84" s="36"/>
      <c r="I84" s="29" t="s">
        <v>23</v>
      </c>
      <c r="J84" s="59" t="str">
        <f>IF(J14="","",J14)</f>
        <v>19. 5. 2022</v>
      </c>
      <c r="K84" s="36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25</v>
      </c>
      <c r="D86" s="36"/>
      <c r="E86" s="36"/>
      <c r="F86" s="27" t="str">
        <f>E17</f>
        <v>SÚS PK, p.o.</v>
      </c>
      <c r="G86" s="36"/>
      <c r="H86" s="36"/>
      <c r="I86" s="29" t="s">
        <v>33</v>
      </c>
      <c r="J86" s="32" t="str">
        <f>E23</f>
        <v>IK Plzeň s.r.o.</v>
      </c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9" t="s">
        <v>31</v>
      </c>
      <c r="D87" s="36"/>
      <c r="E87" s="36"/>
      <c r="F87" s="27" t="str">
        <f>IF(E20="","",E20)</f>
        <v>Vyplň údaj</v>
      </c>
      <c r="G87" s="36"/>
      <c r="H87" s="36"/>
      <c r="I87" s="29" t="s">
        <v>38</v>
      </c>
      <c r="J87" s="32" t="str">
        <f>E26</f>
        <v>Václav Nový</v>
      </c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0.3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11" customFormat="1" ht="29.25" customHeight="1">
      <c r="A89" s="151"/>
      <c r="B89" s="152"/>
      <c r="C89" s="153" t="s">
        <v>146</v>
      </c>
      <c r="D89" s="154" t="s">
        <v>62</v>
      </c>
      <c r="E89" s="154" t="s">
        <v>58</v>
      </c>
      <c r="F89" s="154" t="s">
        <v>59</v>
      </c>
      <c r="G89" s="154" t="s">
        <v>147</v>
      </c>
      <c r="H89" s="154" t="s">
        <v>148</v>
      </c>
      <c r="I89" s="154" t="s">
        <v>149</v>
      </c>
      <c r="J89" s="154" t="s">
        <v>138</v>
      </c>
      <c r="K89" s="155" t="s">
        <v>150</v>
      </c>
      <c r="L89" s="156"/>
      <c r="M89" s="68" t="s">
        <v>19</v>
      </c>
      <c r="N89" s="69" t="s">
        <v>47</v>
      </c>
      <c r="O89" s="69" t="s">
        <v>151</v>
      </c>
      <c r="P89" s="69" t="s">
        <v>152</v>
      </c>
      <c r="Q89" s="69" t="s">
        <v>153</v>
      </c>
      <c r="R89" s="69" t="s">
        <v>154</v>
      </c>
      <c r="S89" s="69" t="s">
        <v>155</v>
      </c>
      <c r="T89" s="70" t="s">
        <v>156</v>
      </c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</row>
    <row r="90" spans="1:63" s="2" customFormat="1" ht="22.9" customHeight="1">
      <c r="A90" s="34"/>
      <c r="B90" s="35"/>
      <c r="C90" s="75" t="s">
        <v>157</v>
      </c>
      <c r="D90" s="36"/>
      <c r="E90" s="36"/>
      <c r="F90" s="36"/>
      <c r="G90" s="36"/>
      <c r="H90" s="36"/>
      <c r="I90" s="36"/>
      <c r="J90" s="157">
        <f>BK90</f>
        <v>0</v>
      </c>
      <c r="K90" s="36"/>
      <c r="L90" s="39"/>
      <c r="M90" s="71"/>
      <c r="N90" s="158"/>
      <c r="O90" s="72"/>
      <c r="P90" s="159">
        <f>P91</f>
        <v>0</v>
      </c>
      <c r="Q90" s="72"/>
      <c r="R90" s="159">
        <f>R91</f>
        <v>2.9134427499999997</v>
      </c>
      <c r="S90" s="72"/>
      <c r="T90" s="160">
        <f>T91</f>
        <v>4987.688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76</v>
      </c>
      <c r="AU90" s="17" t="s">
        <v>139</v>
      </c>
      <c r="BK90" s="161">
        <f>BK91</f>
        <v>0</v>
      </c>
    </row>
    <row r="91" spans="2:63" s="12" customFormat="1" ht="25.9" customHeight="1">
      <c r="B91" s="162"/>
      <c r="C91" s="163"/>
      <c r="D91" s="164" t="s">
        <v>76</v>
      </c>
      <c r="E91" s="165" t="s">
        <v>158</v>
      </c>
      <c r="F91" s="165" t="s">
        <v>159</v>
      </c>
      <c r="G91" s="163"/>
      <c r="H91" s="163"/>
      <c r="I91" s="166"/>
      <c r="J91" s="167">
        <f>BK91</f>
        <v>0</v>
      </c>
      <c r="K91" s="163"/>
      <c r="L91" s="168"/>
      <c r="M91" s="169"/>
      <c r="N91" s="170"/>
      <c r="O91" s="170"/>
      <c r="P91" s="171">
        <f>P92+P117+P132+P153</f>
        <v>0</v>
      </c>
      <c r="Q91" s="170"/>
      <c r="R91" s="171">
        <f>R92+R117+R132+R153</f>
        <v>2.9134427499999997</v>
      </c>
      <c r="S91" s="170"/>
      <c r="T91" s="172">
        <f>T92+T117+T132+T153</f>
        <v>4987.688</v>
      </c>
      <c r="AR91" s="173" t="s">
        <v>84</v>
      </c>
      <c r="AT91" s="174" t="s">
        <v>76</v>
      </c>
      <c r="AU91" s="174" t="s">
        <v>77</v>
      </c>
      <c r="AY91" s="173" t="s">
        <v>160</v>
      </c>
      <c r="BK91" s="175">
        <f>BK92+BK117+BK132+BK153</f>
        <v>0</v>
      </c>
    </row>
    <row r="92" spans="2:63" s="12" customFormat="1" ht="22.9" customHeight="1">
      <c r="B92" s="162"/>
      <c r="C92" s="163"/>
      <c r="D92" s="164" t="s">
        <v>76</v>
      </c>
      <c r="E92" s="176" t="s">
        <v>84</v>
      </c>
      <c r="F92" s="176" t="s">
        <v>161</v>
      </c>
      <c r="G92" s="163"/>
      <c r="H92" s="163"/>
      <c r="I92" s="166"/>
      <c r="J92" s="177">
        <f>BK92</f>
        <v>0</v>
      </c>
      <c r="K92" s="163"/>
      <c r="L92" s="168"/>
      <c r="M92" s="169"/>
      <c r="N92" s="170"/>
      <c r="O92" s="170"/>
      <c r="P92" s="171">
        <f>SUM(P93:P116)</f>
        <v>0</v>
      </c>
      <c r="Q92" s="170"/>
      <c r="R92" s="171">
        <f>SUM(R93:R116)</f>
        <v>2.9134427499999997</v>
      </c>
      <c r="S92" s="170"/>
      <c r="T92" s="172">
        <f>SUM(T93:T116)</f>
        <v>4987.688</v>
      </c>
      <c r="AR92" s="173" t="s">
        <v>84</v>
      </c>
      <c r="AT92" s="174" t="s">
        <v>76</v>
      </c>
      <c r="AU92" s="174" t="s">
        <v>84</v>
      </c>
      <c r="AY92" s="173" t="s">
        <v>160</v>
      </c>
      <c r="BK92" s="175">
        <f>SUM(BK93:BK116)</f>
        <v>0</v>
      </c>
    </row>
    <row r="93" spans="1:65" s="2" customFormat="1" ht="44.25" customHeight="1">
      <c r="A93" s="34"/>
      <c r="B93" s="35"/>
      <c r="C93" s="178" t="s">
        <v>84</v>
      </c>
      <c r="D93" s="178" t="s">
        <v>162</v>
      </c>
      <c r="E93" s="179" t="s">
        <v>163</v>
      </c>
      <c r="F93" s="180" t="s">
        <v>164</v>
      </c>
      <c r="G93" s="181" t="s">
        <v>165</v>
      </c>
      <c r="H93" s="182">
        <v>46.475</v>
      </c>
      <c r="I93" s="183"/>
      <c r="J93" s="184">
        <f>ROUND(I93*H93,2)</f>
        <v>0</v>
      </c>
      <c r="K93" s="180" t="s">
        <v>166</v>
      </c>
      <c r="L93" s="39"/>
      <c r="M93" s="185" t="s">
        <v>19</v>
      </c>
      <c r="N93" s="186" t="s">
        <v>48</v>
      </c>
      <c r="O93" s="64"/>
      <c r="P93" s="187">
        <f>O93*H93</f>
        <v>0</v>
      </c>
      <c r="Q93" s="187">
        <v>4E-05</v>
      </c>
      <c r="R93" s="187">
        <f>Q93*H93</f>
        <v>0.0018590000000000002</v>
      </c>
      <c r="S93" s="187">
        <v>0.115</v>
      </c>
      <c r="T93" s="188">
        <f>S93*H93</f>
        <v>5.344625000000001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9" t="s">
        <v>167</v>
      </c>
      <c r="AT93" s="189" t="s">
        <v>162</v>
      </c>
      <c r="AU93" s="189" t="s">
        <v>86</v>
      </c>
      <c r="AY93" s="17" t="s">
        <v>160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7" t="s">
        <v>84</v>
      </c>
      <c r="BK93" s="190">
        <f>ROUND(I93*H93,2)</f>
        <v>0</v>
      </c>
      <c r="BL93" s="17" t="s">
        <v>167</v>
      </c>
      <c r="BM93" s="189" t="s">
        <v>168</v>
      </c>
    </row>
    <row r="94" spans="1:47" s="2" customFormat="1" ht="11.25">
      <c r="A94" s="34"/>
      <c r="B94" s="35"/>
      <c r="C94" s="36"/>
      <c r="D94" s="191" t="s">
        <v>169</v>
      </c>
      <c r="E94" s="36"/>
      <c r="F94" s="192" t="s">
        <v>170</v>
      </c>
      <c r="G94" s="36"/>
      <c r="H94" s="36"/>
      <c r="I94" s="193"/>
      <c r="J94" s="36"/>
      <c r="K94" s="36"/>
      <c r="L94" s="39"/>
      <c r="M94" s="194"/>
      <c r="N94" s="195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169</v>
      </c>
      <c r="AU94" s="17" t="s">
        <v>86</v>
      </c>
    </row>
    <row r="95" spans="2:51" s="13" customFormat="1" ht="11.25">
      <c r="B95" s="196"/>
      <c r="C95" s="197"/>
      <c r="D95" s="198" t="s">
        <v>171</v>
      </c>
      <c r="E95" s="199" t="s">
        <v>19</v>
      </c>
      <c r="F95" s="200" t="s">
        <v>172</v>
      </c>
      <c r="G95" s="197"/>
      <c r="H95" s="199" t="s">
        <v>19</v>
      </c>
      <c r="I95" s="201"/>
      <c r="J95" s="197"/>
      <c r="K95" s="197"/>
      <c r="L95" s="202"/>
      <c r="M95" s="203"/>
      <c r="N95" s="204"/>
      <c r="O95" s="204"/>
      <c r="P95" s="204"/>
      <c r="Q95" s="204"/>
      <c r="R95" s="204"/>
      <c r="S95" s="204"/>
      <c r="T95" s="205"/>
      <c r="AT95" s="206" t="s">
        <v>171</v>
      </c>
      <c r="AU95" s="206" t="s">
        <v>86</v>
      </c>
      <c r="AV95" s="13" t="s">
        <v>84</v>
      </c>
      <c r="AW95" s="13" t="s">
        <v>37</v>
      </c>
      <c r="AX95" s="13" t="s">
        <v>77</v>
      </c>
      <c r="AY95" s="206" t="s">
        <v>160</v>
      </c>
    </row>
    <row r="96" spans="2:51" s="14" customFormat="1" ht="11.25">
      <c r="B96" s="207"/>
      <c r="C96" s="208"/>
      <c r="D96" s="198" t="s">
        <v>171</v>
      </c>
      <c r="E96" s="209" t="s">
        <v>19</v>
      </c>
      <c r="F96" s="210" t="s">
        <v>173</v>
      </c>
      <c r="G96" s="208"/>
      <c r="H96" s="211">
        <v>16.65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171</v>
      </c>
      <c r="AU96" s="217" t="s">
        <v>86</v>
      </c>
      <c r="AV96" s="14" t="s">
        <v>86</v>
      </c>
      <c r="AW96" s="14" t="s">
        <v>37</v>
      </c>
      <c r="AX96" s="14" t="s">
        <v>77</v>
      </c>
      <c r="AY96" s="217" t="s">
        <v>160</v>
      </c>
    </row>
    <row r="97" spans="2:51" s="14" customFormat="1" ht="11.25">
      <c r="B97" s="207"/>
      <c r="C97" s="208"/>
      <c r="D97" s="198" t="s">
        <v>171</v>
      </c>
      <c r="E97" s="209" t="s">
        <v>19</v>
      </c>
      <c r="F97" s="210" t="s">
        <v>174</v>
      </c>
      <c r="G97" s="208"/>
      <c r="H97" s="211">
        <v>4.025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171</v>
      </c>
      <c r="AU97" s="217" t="s">
        <v>86</v>
      </c>
      <c r="AV97" s="14" t="s">
        <v>86</v>
      </c>
      <c r="AW97" s="14" t="s">
        <v>37</v>
      </c>
      <c r="AX97" s="14" t="s">
        <v>77</v>
      </c>
      <c r="AY97" s="217" t="s">
        <v>160</v>
      </c>
    </row>
    <row r="98" spans="2:51" s="14" customFormat="1" ht="11.25">
      <c r="B98" s="207"/>
      <c r="C98" s="208"/>
      <c r="D98" s="198" t="s">
        <v>171</v>
      </c>
      <c r="E98" s="209" t="s">
        <v>19</v>
      </c>
      <c r="F98" s="210" t="s">
        <v>175</v>
      </c>
      <c r="G98" s="208"/>
      <c r="H98" s="211">
        <v>1.65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171</v>
      </c>
      <c r="AU98" s="217" t="s">
        <v>86</v>
      </c>
      <c r="AV98" s="14" t="s">
        <v>86</v>
      </c>
      <c r="AW98" s="14" t="s">
        <v>37</v>
      </c>
      <c r="AX98" s="14" t="s">
        <v>77</v>
      </c>
      <c r="AY98" s="217" t="s">
        <v>160</v>
      </c>
    </row>
    <row r="99" spans="2:51" s="14" customFormat="1" ht="11.25">
      <c r="B99" s="207"/>
      <c r="C99" s="208"/>
      <c r="D99" s="198" t="s">
        <v>171</v>
      </c>
      <c r="E99" s="209" t="s">
        <v>19</v>
      </c>
      <c r="F99" s="210" t="s">
        <v>176</v>
      </c>
      <c r="G99" s="208"/>
      <c r="H99" s="211">
        <v>2.975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171</v>
      </c>
      <c r="AU99" s="217" t="s">
        <v>86</v>
      </c>
      <c r="AV99" s="14" t="s">
        <v>86</v>
      </c>
      <c r="AW99" s="14" t="s">
        <v>37</v>
      </c>
      <c r="AX99" s="14" t="s">
        <v>77</v>
      </c>
      <c r="AY99" s="217" t="s">
        <v>160</v>
      </c>
    </row>
    <row r="100" spans="2:51" s="14" customFormat="1" ht="11.25">
      <c r="B100" s="207"/>
      <c r="C100" s="208"/>
      <c r="D100" s="198" t="s">
        <v>171</v>
      </c>
      <c r="E100" s="209" t="s">
        <v>19</v>
      </c>
      <c r="F100" s="210" t="s">
        <v>177</v>
      </c>
      <c r="G100" s="208"/>
      <c r="H100" s="211">
        <v>2.375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171</v>
      </c>
      <c r="AU100" s="217" t="s">
        <v>86</v>
      </c>
      <c r="AV100" s="14" t="s">
        <v>86</v>
      </c>
      <c r="AW100" s="14" t="s">
        <v>37</v>
      </c>
      <c r="AX100" s="14" t="s">
        <v>77</v>
      </c>
      <c r="AY100" s="217" t="s">
        <v>160</v>
      </c>
    </row>
    <row r="101" spans="2:51" s="14" customFormat="1" ht="11.25">
      <c r="B101" s="207"/>
      <c r="C101" s="208"/>
      <c r="D101" s="198" t="s">
        <v>171</v>
      </c>
      <c r="E101" s="209" t="s">
        <v>19</v>
      </c>
      <c r="F101" s="210" t="s">
        <v>178</v>
      </c>
      <c r="G101" s="208"/>
      <c r="H101" s="211">
        <v>2.6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171</v>
      </c>
      <c r="AU101" s="217" t="s">
        <v>86</v>
      </c>
      <c r="AV101" s="14" t="s">
        <v>86</v>
      </c>
      <c r="AW101" s="14" t="s">
        <v>37</v>
      </c>
      <c r="AX101" s="14" t="s">
        <v>77</v>
      </c>
      <c r="AY101" s="217" t="s">
        <v>160</v>
      </c>
    </row>
    <row r="102" spans="2:51" s="14" customFormat="1" ht="11.25">
      <c r="B102" s="207"/>
      <c r="C102" s="208"/>
      <c r="D102" s="198" t="s">
        <v>171</v>
      </c>
      <c r="E102" s="209" t="s">
        <v>19</v>
      </c>
      <c r="F102" s="210" t="s">
        <v>179</v>
      </c>
      <c r="G102" s="208"/>
      <c r="H102" s="211">
        <v>2.6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171</v>
      </c>
      <c r="AU102" s="217" t="s">
        <v>86</v>
      </c>
      <c r="AV102" s="14" t="s">
        <v>86</v>
      </c>
      <c r="AW102" s="14" t="s">
        <v>37</v>
      </c>
      <c r="AX102" s="14" t="s">
        <v>77</v>
      </c>
      <c r="AY102" s="217" t="s">
        <v>160</v>
      </c>
    </row>
    <row r="103" spans="2:51" s="14" customFormat="1" ht="11.25">
      <c r="B103" s="207"/>
      <c r="C103" s="208"/>
      <c r="D103" s="198" t="s">
        <v>171</v>
      </c>
      <c r="E103" s="209" t="s">
        <v>19</v>
      </c>
      <c r="F103" s="210" t="s">
        <v>177</v>
      </c>
      <c r="G103" s="208"/>
      <c r="H103" s="211">
        <v>2.375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171</v>
      </c>
      <c r="AU103" s="217" t="s">
        <v>86</v>
      </c>
      <c r="AV103" s="14" t="s">
        <v>86</v>
      </c>
      <c r="AW103" s="14" t="s">
        <v>37</v>
      </c>
      <c r="AX103" s="14" t="s">
        <v>77</v>
      </c>
      <c r="AY103" s="217" t="s">
        <v>160</v>
      </c>
    </row>
    <row r="104" spans="2:51" s="14" customFormat="1" ht="11.25">
      <c r="B104" s="207"/>
      <c r="C104" s="208"/>
      <c r="D104" s="198" t="s">
        <v>171</v>
      </c>
      <c r="E104" s="209" t="s">
        <v>19</v>
      </c>
      <c r="F104" s="210" t="s">
        <v>180</v>
      </c>
      <c r="G104" s="208"/>
      <c r="H104" s="211">
        <v>3.95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171</v>
      </c>
      <c r="AU104" s="217" t="s">
        <v>86</v>
      </c>
      <c r="AV104" s="14" t="s">
        <v>86</v>
      </c>
      <c r="AW104" s="14" t="s">
        <v>37</v>
      </c>
      <c r="AX104" s="14" t="s">
        <v>77</v>
      </c>
      <c r="AY104" s="217" t="s">
        <v>160</v>
      </c>
    </row>
    <row r="105" spans="2:51" s="14" customFormat="1" ht="11.25">
      <c r="B105" s="207"/>
      <c r="C105" s="208"/>
      <c r="D105" s="198" t="s">
        <v>171</v>
      </c>
      <c r="E105" s="209" t="s">
        <v>19</v>
      </c>
      <c r="F105" s="210" t="s">
        <v>181</v>
      </c>
      <c r="G105" s="208"/>
      <c r="H105" s="211">
        <v>4.275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171</v>
      </c>
      <c r="AU105" s="217" t="s">
        <v>86</v>
      </c>
      <c r="AV105" s="14" t="s">
        <v>86</v>
      </c>
      <c r="AW105" s="14" t="s">
        <v>37</v>
      </c>
      <c r="AX105" s="14" t="s">
        <v>77</v>
      </c>
      <c r="AY105" s="217" t="s">
        <v>160</v>
      </c>
    </row>
    <row r="106" spans="2:51" s="14" customFormat="1" ht="11.25">
      <c r="B106" s="207"/>
      <c r="C106" s="208"/>
      <c r="D106" s="198" t="s">
        <v>171</v>
      </c>
      <c r="E106" s="209" t="s">
        <v>19</v>
      </c>
      <c r="F106" s="210" t="s">
        <v>182</v>
      </c>
      <c r="G106" s="208"/>
      <c r="H106" s="211">
        <v>3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171</v>
      </c>
      <c r="AU106" s="217" t="s">
        <v>86</v>
      </c>
      <c r="AV106" s="14" t="s">
        <v>86</v>
      </c>
      <c r="AW106" s="14" t="s">
        <v>37</v>
      </c>
      <c r="AX106" s="14" t="s">
        <v>77</v>
      </c>
      <c r="AY106" s="217" t="s">
        <v>160</v>
      </c>
    </row>
    <row r="107" spans="1:65" s="2" customFormat="1" ht="55.5" customHeight="1">
      <c r="A107" s="34"/>
      <c r="B107" s="35"/>
      <c r="C107" s="178" t="s">
        <v>86</v>
      </c>
      <c r="D107" s="178" t="s">
        <v>162</v>
      </c>
      <c r="E107" s="179" t="s">
        <v>183</v>
      </c>
      <c r="F107" s="180" t="s">
        <v>184</v>
      </c>
      <c r="G107" s="181" t="s">
        <v>165</v>
      </c>
      <c r="H107" s="182">
        <v>19095.325</v>
      </c>
      <c r="I107" s="183"/>
      <c r="J107" s="184">
        <f>ROUND(I107*H107,2)</f>
        <v>0</v>
      </c>
      <c r="K107" s="180" t="s">
        <v>166</v>
      </c>
      <c r="L107" s="39"/>
      <c r="M107" s="185" t="s">
        <v>19</v>
      </c>
      <c r="N107" s="186" t="s">
        <v>48</v>
      </c>
      <c r="O107" s="64"/>
      <c r="P107" s="187">
        <f>O107*H107</f>
        <v>0</v>
      </c>
      <c r="Q107" s="187">
        <v>7E-05</v>
      </c>
      <c r="R107" s="187">
        <f>Q107*H107</f>
        <v>1.33667275</v>
      </c>
      <c r="S107" s="187">
        <v>0.115</v>
      </c>
      <c r="T107" s="188">
        <f>S107*H107</f>
        <v>2195.962375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167</v>
      </c>
      <c r="AT107" s="189" t="s">
        <v>162</v>
      </c>
      <c r="AU107" s="189" t="s">
        <v>86</v>
      </c>
      <c r="AY107" s="17" t="s">
        <v>160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7" t="s">
        <v>84</v>
      </c>
      <c r="BK107" s="190">
        <f>ROUND(I107*H107,2)</f>
        <v>0</v>
      </c>
      <c r="BL107" s="17" t="s">
        <v>167</v>
      </c>
      <c r="BM107" s="189" t="s">
        <v>185</v>
      </c>
    </row>
    <row r="108" spans="1:47" s="2" customFormat="1" ht="11.25">
      <c r="A108" s="34"/>
      <c r="B108" s="35"/>
      <c r="C108" s="36"/>
      <c r="D108" s="191" t="s">
        <v>169</v>
      </c>
      <c r="E108" s="36"/>
      <c r="F108" s="192" t="s">
        <v>186</v>
      </c>
      <c r="G108" s="36"/>
      <c r="H108" s="36"/>
      <c r="I108" s="193"/>
      <c r="J108" s="36"/>
      <c r="K108" s="36"/>
      <c r="L108" s="39"/>
      <c r="M108" s="194"/>
      <c r="N108" s="195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169</v>
      </c>
      <c r="AU108" s="17" t="s">
        <v>86</v>
      </c>
    </row>
    <row r="109" spans="2:51" s="13" customFormat="1" ht="11.25">
      <c r="B109" s="196"/>
      <c r="C109" s="197"/>
      <c r="D109" s="198" t="s">
        <v>171</v>
      </c>
      <c r="E109" s="199" t="s">
        <v>19</v>
      </c>
      <c r="F109" s="200" t="s">
        <v>187</v>
      </c>
      <c r="G109" s="197"/>
      <c r="H109" s="199" t="s">
        <v>19</v>
      </c>
      <c r="I109" s="201"/>
      <c r="J109" s="197"/>
      <c r="K109" s="197"/>
      <c r="L109" s="202"/>
      <c r="M109" s="203"/>
      <c r="N109" s="204"/>
      <c r="O109" s="204"/>
      <c r="P109" s="204"/>
      <c r="Q109" s="204"/>
      <c r="R109" s="204"/>
      <c r="S109" s="204"/>
      <c r="T109" s="205"/>
      <c r="AT109" s="206" t="s">
        <v>171</v>
      </c>
      <c r="AU109" s="206" t="s">
        <v>86</v>
      </c>
      <c r="AV109" s="13" t="s">
        <v>84</v>
      </c>
      <c r="AW109" s="13" t="s">
        <v>37</v>
      </c>
      <c r="AX109" s="13" t="s">
        <v>77</v>
      </c>
      <c r="AY109" s="206" t="s">
        <v>160</v>
      </c>
    </row>
    <row r="110" spans="2:51" s="14" customFormat="1" ht="11.25">
      <c r="B110" s="207"/>
      <c r="C110" s="208"/>
      <c r="D110" s="198" t="s">
        <v>171</v>
      </c>
      <c r="E110" s="209" t="s">
        <v>19</v>
      </c>
      <c r="F110" s="210" t="s">
        <v>188</v>
      </c>
      <c r="G110" s="208"/>
      <c r="H110" s="211">
        <v>9544.025</v>
      </c>
      <c r="I110" s="212"/>
      <c r="J110" s="208"/>
      <c r="K110" s="208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171</v>
      </c>
      <c r="AU110" s="217" t="s">
        <v>86</v>
      </c>
      <c r="AV110" s="14" t="s">
        <v>86</v>
      </c>
      <c r="AW110" s="14" t="s">
        <v>37</v>
      </c>
      <c r="AX110" s="14" t="s">
        <v>77</v>
      </c>
      <c r="AY110" s="217" t="s">
        <v>160</v>
      </c>
    </row>
    <row r="111" spans="2:51" s="13" customFormat="1" ht="11.25">
      <c r="B111" s="196"/>
      <c r="C111" s="197"/>
      <c r="D111" s="198" t="s">
        <v>171</v>
      </c>
      <c r="E111" s="199" t="s">
        <v>19</v>
      </c>
      <c r="F111" s="200" t="s">
        <v>189</v>
      </c>
      <c r="G111" s="197"/>
      <c r="H111" s="199" t="s">
        <v>19</v>
      </c>
      <c r="I111" s="201"/>
      <c r="J111" s="197"/>
      <c r="K111" s="197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171</v>
      </c>
      <c r="AU111" s="206" t="s">
        <v>86</v>
      </c>
      <c r="AV111" s="13" t="s">
        <v>84</v>
      </c>
      <c r="AW111" s="13" t="s">
        <v>37</v>
      </c>
      <c r="AX111" s="13" t="s">
        <v>77</v>
      </c>
      <c r="AY111" s="206" t="s">
        <v>160</v>
      </c>
    </row>
    <row r="112" spans="2:51" s="14" customFormat="1" ht="11.25">
      <c r="B112" s="207"/>
      <c r="C112" s="208"/>
      <c r="D112" s="198" t="s">
        <v>171</v>
      </c>
      <c r="E112" s="209" t="s">
        <v>19</v>
      </c>
      <c r="F112" s="210" t="s">
        <v>190</v>
      </c>
      <c r="G112" s="208"/>
      <c r="H112" s="211">
        <v>9551.3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171</v>
      </c>
      <c r="AU112" s="217" t="s">
        <v>86</v>
      </c>
      <c r="AV112" s="14" t="s">
        <v>86</v>
      </c>
      <c r="AW112" s="14" t="s">
        <v>37</v>
      </c>
      <c r="AX112" s="14" t="s">
        <v>77</v>
      </c>
      <c r="AY112" s="217" t="s">
        <v>160</v>
      </c>
    </row>
    <row r="113" spans="1:65" s="2" customFormat="1" ht="49.15" customHeight="1">
      <c r="A113" s="34"/>
      <c r="B113" s="35"/>
      <c r="C113" s="178" t="s">
        <v>191</v>
      </c>
      <c r="D113" s="178" t="s">
        <v>162</v>
      </c>
      <c r="E113" s="179" t="s">
        <v>192</v>
      </c>
      <c r="F113" s="180" t="s">
        <v>193</v>
      </c>
      <c r="G113" s="181" t="s">
        <v>165</v>
      </c>
      <c r="H113" s="182">
        <v>12114.7</v>
      </c>
      <c r="I113" s="183"/>
      <c r="J113" s="184">
        <f>ROUND(I113*H113,2)</f>
        <v>0</v>
      </c>
      <c r="K113" s="180" t="s">
        <v>166</v>
      </c>
      <c r="L113" s="39"/>
      <c r="M113" s="185" t="s">
        <v>19</v>
      </c>
      <c r="N113" s="186" t="s">
        <v>48</v>
      </c>
      <c r="O113" s="64"/>
      <c r="P113" s="187">
        <f>O113*H113</f>
        <v>0</v>
      </c>
      <c r="Q113" s="187">
        <v>0.00013</v>
      </c>
      <c r="R113" s="187">
        <f>Q113*H113</f>
        <v>1.574911</v>
      </c>
      <c r="S113" s="187">
        <v>0.23</v>
      </c>
      <c r="T113" s="188">
        <f>S113*H113</f>
        <v>2786.3810000000003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167</v>
      </c>
      <c r="AT113" s="189" t="s">
        <v>162</v>
      </c>
      <c r="AU113" s="189" t="s">
        <v>86</v>
      </c>
      <c r="AY113" s="17" t="s">
        <v>160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7" t="s">
        <v>84</v>
      </c>
      <c r="BK113" s="190">
        <f>ROUND(I113*H113,2)</f>
        <v>0</v>
      </c>
      <c r="BL113" s="17" t="s">
        <v>167</v>
      </c>
      <c r="BM113" s="189" t="s">
        <v>194</v>
      </c>
    </row>
    <row r="114" spans="1:47" s="2" customFormat="1" ht="11.25">
      <c r="A114" s="34"/>
      <c r="B114" s="35"/>
      <c r="C114" s="36"/>
      <c r="D114" s="191" t="s">
        <v>169</v>
      </c>
      <c r="E114" s="36"/>
      <c r="F114" s="192" t="s">
        <v>195</v>
      </c>
      <c r="G114" s="36"/>
      <c r="H114" s="36"/>
      <c r="I114" s="193"/>
      <c r="J114" s="36"/>
      <c r="K114" s="36"/>
      <c r="L114" s="39"/>
      <c r="M114" s="194"/>
      <c r="N114" s="195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169</v>
      </c>
      <c r="AU114" s="17" t="s">
        <v>86</v>
      </c>
    </row>
    <row r="115" spans="2:51" s="14" customFormat="1" ht="11.25">
      <c r="B115" s="207"/>
      <c r="C115" s="208"/>
      <c r="D115" s="198" t="s">
        <v>171</v>
      </c>
      <c r="E115" s="209" t="s">
        <v>19</v>
      </c>
      <c r="F115" s="210" t="s">
        <v>196</v>
      </c>
      <c r="G115" s="208"/>
      <c r="H115" s="211">
        <v>12153.9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171</v>
      </c>
      <c r="AU115" s="217" t="s">
        <v>86</v>
      </c>
      <c r="AV115" s="14" t="s">
        <v>86</v>
      </c>
      <c r="AW115" s="14" t="s">
        <v>37</v>
      </c>
      <c r="AX115" s="14" t="s">
        <v>77</v>
      </c>
      <c r="AY115" s="217" t="s">
        <v>160</v>
      </c>
    </row>
    <row r="116" spans="2:51" s="14" customFormat="1" ht="11.25">
      <c r="B116" s="207"/>
      <c r="C116" s="208"/>
      <c r="D116" s="198" t="s">
        <v>171</v>
      </c>
      <c r="E116" s="209" t="s">
        <v>19</v>
      </c>
      <c r="F116" s="210" t="s">
        <v>197</v>
      </c>
      <c r="G116" s="208"/>
      <c r="H116" s="211">
        <v>-39.2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171</v>
      </c>
      <c r="AU116" s="217" t="s">
        <v>86</v>
      </c>
      <c r="AV116" s="14" t="s">
        <v>86</v>
      </c>
      <c r="AW116" s="14" t="s">
        <v>37</v>
      </c>
      <c r="AX116" s="14" t="s">
        <v>77</v>
      </c>
      <c r="AY116" s="217" t="s">
        <v>160</v>
      </c>
    </row>
    <row r="117" spans="2:63" s="12" customFormat="1" ht="22.9" customHeight="1">
      <c r="B117" s="162"/>
      <c r="C117" s="163"/>
      <c r="D117" s="164" t="s">
        <v>76</v>
      </c>
      <c r="E117" s="176" t="s">
        <v>198</v>
      </c>
      <c r="F117" s="176" t="s">
        <v>199</v>
      </c>
      <c r="G117" s="163"/>
      <c r="H117" s="163"/>
      <c r="I117" s="166"/>
      <c r="J117" s="177">
        <f>BK117</f>
        <v>0</v>
      </c>
      <c r="K117" s="163"/>
      <c r="L117" s="168"/>
      <c r="M117" s="169"/>
      <c r="N117" s="170"/>
      <c r="O117" s="170"/>
      <c r="P117" s="171">
        <f>SUM(P118:P131)</f>
        <v>0</v>
      </c>
      <c r="Q117" s="170"/>
      <c r="R117" s="171">
        <f>SUM(R118:R131)</f>
        <v>0</v>
      </c>
      <c r="S117" s="170"/>
      <c r="T117" s="172">
        <f>SUM(T118:T131)</f>
        <v>0</v>
      </c>
      <c r="AR117" s="173" t="s">
        <v>84</v>
      </c>
      <c r="AT117" s="174" t="s">
        <v>76</v>
      </c>
      <c r="AU117" s="174" t="s">
        <v>84</v>
      </c>
      <c r="AY117" s="173" t="s">
        <v>160</v>
      </c>
      <c r="BK117" s="175">
        <f>SUM(BK118:BK131)</f>
        <v>0</v>
      </c>
    </row>
    <row r="118" spans="1:65" s="2" customFormat="1" ht="24.2" customHeight="1">
      <c r="A118" s="34"/>
      <c r="B118" s="35"/>
      <c r="C118" s="178" t="s">
        <v>167</v>
      </c>
      <c r="D118" s="178" t="s">
        <v>162</v>
      </c>
      <c r="E118" s="179" t="s">
        <v>200</v>
      </c>
      <c r="F118" s="180" t="s">
        <v>201</v>
      </c>
      <c r="G118" s="181" t="s">
        <v>202</v>
      </c>
      <c r="H118" s="182">
        <v>185.9</v>
      </c>
      <c r="I118" s="183"/>
      <c r="J118" s="184">
        <f>ROUND(I118*H118,2)</f>
        <v>0</v>
      </c>
      <c r="K118" s="180" t="s">
        <v>166</v>
      </c>
      <c r="L118" s="39"/>
      <c r="M118" s="185" t="s">
        <v>19</v>
      </c>
      <c r="N118" s="186" t="s">
        <v>48</v>
      </c>
      <c r="O118" s="64"/>
      <c r="P118" s="187">
        <f>O118*H118</f>
        <v>0</v>
      </c>
      <c r="Q118" s="187">
        <v>0</v>
      </c>
      <c r="R118" s="187">
        <f>Q118*H118</f>
        <v>0</v>
      </c>
      <c r="S118" s="187">
        <v>0</v>
      </c>
      <c r="T118" s="18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167</v>
      </c>
      <c r="AT118" s="189" t="s">
        <v>162</v>
      </c>
      <c r="AU118" s="189" t="s">
        <v>86</v>
      </c>
      <c r="AY118" s="17" t="s">
        <v>160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84</v>
      </c>
      <c r="BK118" s="190">
        <f>ROUND(I118*H118,2)</f>
        <v>0</v>
      </c>
      <c r="BL118" s="17" t="s">
        <v>167</v>
      </c>
      <c r="BM118" s="189" t="s">
        <v>203</v>
      </c>
    </row>
    <row r="119" spans="1:47" s="2" customFormat="1" ht="11.25">
      <c r="A119" s="34"/>
      <c r="B119" s="35"/>
      <c r="C119" s="36"/>
      <c r="D119" s="191" t="s">
        <v>169</v>
      </c>
      <c r="E119" s="36"/>
      <c r="F119" s="192" t="s">
        <v>204</v>
      </c>
      <c r="G119" s="36"/>
      <c r="H119" s="36"/>
      <c r="I119" s="193"/>
      <c r="J119" s="36"/>
      <c r="K119" s="36"/>
      <c r="L119" s="39"/>
      <c r="M119" s="194"/>
      <c r="N119" s="195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169</v>
      </c>
      <c r="AU119" s="17" t="s">
        <v>86</v>
      </c>
    </row>
    <row r="120" spans="2:51" s="13" customFormat="1" ht="11.25">
      <c r="B120" s="196"/>
      <c r="C120" s="197"/>
      <c r="D120" s="198" t="s">
        <v>171</v>
      </c>
      <c r="E120" s="199" t="s">
        <v>19</v>
      </c>
      <c r="F120" s="200" t="s">
        <v>172</v>
      </c>
      <c r="G120" s="197"/>
      <c r="H120" s="199" t="s">
        <v>19</v>
      </c>
      <c r="I120" s="201"/>
      <c r="J120" s="197"/>
      <c r="K120" s="197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171</v>
      </c>
      <c r="AU120" s="206" t="s">
        <v>86</v>
      </c>
      <c r="AV120" s="13" t="s">
        <v>84</v>
      </c>
      <c r="AW120" s="13" t="s">
        <v>37</v>
      </c>
      <c r="AX120" s="13" t="s">
        <v>77</v>
      </c>
      <c r="AY120" s="206" t="s">
        <v>160</v>
      </c>
    </row>
    <row r="121" spans="2:51" s="14" customFormat="1" ht="11.25">
      <c r="B121" s="207"/>
      <c r="C121" s="208"/>
      <c r="D121" s="198" t="s">
        <v>171</v>
      </c>
      <c r="E121" s="209" t="s">
        <v>19</v>
      </c>
      <c r="F121" s="210" t="s">
        <v>205</v>
      </c>
      <c r="G121" s="208"/>
      <c r="H121" s="211">
        <v>66.6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171</v>
      </c>
      <c r="AU121" s="217" t="s">
        <v>86</v>
      </c>
      <c r="AV121" s="14" t="s">
        <v>86</v>
      </c>
      <c r="AW121" s="14" t="s">
        <v>37</v>
      </c>
      <c r="AX121" s="14" t="s">
        <v>77</v>
      </c>
      <c r="AY121" s="217" t="s">
        <v>160</v>
      </c>
    </row>
    <row r="122" spans="2:51" s="14" customFormat="1" ht="11.25">
      <c r="B122" s="207"/>
      <c r="C122" s="208"/>
      <c r="D122" s="198" t="s">
        <v>171</v>
      </c>
      <c r="E122" s="209" t="s">
        <v>19</v>
      </c>
      <c r="F122" s="210" t="s">
        <v>206</v>
      </c>
      <c r="G122" s="208"/>
      <c r="H122" s="211">
        <v>16.1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171</v>
      </c>
      <c r="AU122" s="217" t="s">
        <v>86</v>
      </c>
      <c r="AV122" s="14" t="s">
        <v>86</v>
      </c>
      <c r="AW122" s="14" t="s">
        <v>37</v>
      </c>
      <c r="AX122" s="14" t="s">
        <v>77</v>
      </c>
      <c r="AY122" s="217" t="s">
        <v>160</v>
      </c>
    </row>
    <row r="123" spans="2:51" s="14" customFormat="1" ht="11.25">
      <c r="B123" s="207"/>
      <c r="C123" s="208"/>
      <c r="D123" s="198" t="s">
        <v>171</v>
      </c>
      <c r="E123" s="209" t="s">
        <v>19</v>
      </c>
      <c r="F123" s="210" t="s">
        <v>207</v>
      </c>
      <c r="G123" s="208"/>
      <c r="H123" s="211">
        <v>6.6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171</v>
      </c>
      <c r="AU123" s="217" t="s">
        <v>86</v>
      </c>
      <c r="AV123" s="14" t="s">
        <v>86</v>
      </c>
      <c r="AW123" s="14" t="s">
        <v>37</v>
      </c>
      <c r="AX123" s="14" t="s">
        <v>77</v>
      </c>
      <c r="AY123" s="217" t="s">
        <v>160</v>
      </c>
    </row>
    <row r="124" spans="2:51" s="14" customFormat="1" ht="11.25">
      <c r="B124" s="207"/>
      <c r="C124" s="208"/>
      <c r="D124" s="198" t="s">
        <v>171</v>
      </c>
      <c r="E124" s="209" t="s">
        <v>19</v>
      </c>
      <c r="F124" s="210" t="s">
        <v>208</v>
      </c>
      <c r="G124" s="208"/>
      <c r="H124" s="211">
        <v>11.9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171</v>
      </c>
      <c r="AU124" s="217" t="s">
        <v>86</v>
      </c>
      <c r="AV124" s="14" t="s">
        <v>86</v>
      </c>
      <c r="AW124" s="14" t="s">
        <v>37</v>
      </c>
      <c r="AX124" s="14" t="s">
        <v>77</v>
      </c>
      <c r="AY124" s="217" t="s">
        <v>160</v>
      </c>
    </row>
    <row r="125" spans="2:51" s="14" customFormat="1" ht="11.25">
      <c r="B125" s="207"/>
      <c r="C125" s="208"/>
      <c r="D125" s="198" t="s">
        <v>171</v>
      </c>
      <c r="E125" s="209" t="s">
        <v>19</v>
      </c>
      <c r="F125" s="210" t="s">
        <v>209</v>
      </c>
      <c r="G125" s="208"/>
      <c r="H125" s="211">
        <v>9.5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171</v>
      </c>
      <c r="AU125" s="217" t="s">
        <v>86</v>
      </c>
      <c r="AV125" s="14" t="s">
        <v>86</v>
      </c>
      <c r="AW125" s="14" t="s">
        <v>37</v>
      </c>
      <c r="AX125" s="14" t="s">
        <v>77</v>
      </c>
      <c r="AY125" s="217" t="s">
        <v>160</v>
      </c>
    </row>
    <row r="126" spans="2:51" s="14" customFormat="1" ht="11.25">
      <c r="B126" s="207"/>
      <c r="C126" s="208"/>
      <c r="D126" s="198" t="s">
        <v>171</v>
      </c>
      <c r="E126" s="209" t="s">
        <v>19</v>
      </c>
      <c r="F126" s="210" t="s">
        <v>210</v>
      </c>
      <c r="G126" s="208"/>
      <c r="H126" s="211">
        <v>10.4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171</v>
      </c>
      <c r="AU126" s="217" t="s">
        <v>86</v>
      </c>
      <c r="AV126" s="14" t="s">
        <v>86</v>
      </c>
      <c r="AW126" s="14" t="s">
        <v>37</v>
      </c>
      <c r="AX126" s="14" t="s">
        <v>77</v>
      </c>
      <c r="AY126" s="217" t="s">
        <v>160</v>
      </c>
    </row>
    <row r="127" spans="2:51" s="14" customFormat="1" ht="11.25">
      <c r="B127" s="207"/>
      <c r="C127" s="208"/>
      <c r="D127" s="198" t="s">
        <v>171</v>
      </c>
      <c r="E127" s="209" t="s">
        <v>19</v>
      </c>
      <c r="F127" s="210" t="s">
        <v>211</v>
      </c>
      <c r="G127" s="208"/>
      <c r="H127" s="211">
        <v>10.4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171</v>
      </c>
      <c r="AU127" s="217" t="s">
        <v>86</v>
      </c>
      <c r="AV127" s="14" t="s">
        <v>86</v>
      </c>
      <c r="AW127" s="14" t="s">
        <v>37</v>
      </c>
      <c r="AX127" s="14" t="s">
        <v>77</v>
      </c>
      <c r="AY127" s="217" t="s">
        <v>160</v>
      </c>
    </row>
    <row r="128" spans="2:51" s="14" customFormat="1" ht="11.25">
      <c r="B128" s="207"/>
      <c r="C128" s="208"/>
      <c r="D128" s="198" t="s">
        <v>171</v>
      </c>
      <c r="E128" s="209" t="s">
        <v>19</v>
      </c>
      <c r="F128" s="210" t="s">
        <v>209</v>
      </c>
      <c r="G128" s="208"/>
      <c r="H128" s="211">
        <v>9.5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171</v>
      </c>
      <c r="AU128" s="217" t="s">
        <v>86</v>
      </c>
      <c r="AV128" s="14" t="s">
        <v>86</v>
      </c>
      <c r="AW128" s="14" t="s">
        <v>37</v>
      </c>
      <c r="AX128" s="14" t="s">
        <v>77</v>
      </c>
      <c r="AY128" s="217" t="s">
        <v>160</v>
      </c>
    </row>
    <row r="129" spans="2:51" s="14" customFormat="1" ht="11.25">
      <c r="B129" s="207"/>
      <c r="C129" s="208"/>
      <c r="D129" s="198" t="s">
        <v>171</v>
      </c>
      <c r="E129" s="209" t="s">
        <v>19</v>
      </c>
      <c r="F129" s="210" t="s">
        <v>212</v>
      </c>
      <c r="G129" s="208"/>
      <c r="H129" s="211">
        <v>15.8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171</v>
      </c>
      <c r="AU129" s="217" t="s">
        <v>86</v>
      </c>
      <c r="AV129" s="14" t="s">
        <v>86</v>
      </c>
      <c r="AW129" s="14" t="s">
        <v>37</v>
      </c>
      <c r="AX129" s="14" t="s">
        <v>77</v>
      </c>
      <c r="AY129" s="217" t="s">
        <v>160</v>
      </c>
    </row>
    <row r="130" spans="2:51" s="14" customFormat="1" ht="11.25">
      <c r="B130" s="207"/>
      <c r="C130" s="208"/>
      <c r="D130" s="198" t="s">
        <v>171</v>
      </c>
      <c r="E130" s="209" t="s">
        <v>19</v>
      </c>
      <c r="F130" s="210" t="s">
        <v>213</v>
      </c>
      <c r="G130" s="208"/>
      <c r="H130" s="211">
        <v>17.1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171</v>
      </c>
      <c r="AU130" s="217" t="s">
        <v>86</v>
      </c>
      <c r="AV130" s="14" t="s">
        <v>86</v>
      </c>
      <c r="AW130" s="14" t="s">
        <v>37</v>
      </c>
      <c r="AX130" s="14" t="s">
        <v>77</v>
      </c>
      <c r="AY130" s="217" t="s">
        <v>160</v>
      </c>
    </row>
    <row r="131" spans="2:51" s="14" customFormat="1" ht="11.25">
      <c r="B131" s="207"/>
      <c r="C131" s="208"/>
      <c r="D131" s="198" t="s">
        <v>171</v>
      </c>
      <c r="E131" s="209" t="s">
        <v>19</v>
      </c>
      <c r="F131" s="210" t="s">
        <v>214</v>
      </c>
      <c r="G131" s="208"/>
      <c r="H131" s="211">
        <v>12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171</v>
      </c>
      <c r="AU131" s="217" t="s">
        <v>86</v>
      </c>
      <c r="AV131" s="14" t="s">
        <v>86</v>
      </c>
      <c r="AW131" s="14" t="s">
        <v>37</v>
      </c>
      <c r="AX131" s="14" t="s">
        <v>77</v>
      </c>
      <c r="AY131" s="217" t="s">
        <v>160</v>
      </c>
    </row>
    <row r="132" spans="2:63" s="12" customFormat="1" ht="22.9" customHeight="1">
      <c r="B132" s="162"/>
      <c r="C132" s="163"/>
      <c r="D132" s="164" t="s">
        <v>76</v>
      </c>
      <c r="E132" s="176" t="s">
        <v>215</v>
      </c>
      <c r="F132" s="176" t="s">
        <v>216</v>
      </c>
      <c r="G132" s="163"/>
      <c r="H132" s="163"/>
      <c r="I132" s="166"/>
      <c r="J132" s="177">
        <f>BK132</f>
        <v>0</v>
      </c>
      <c r="K132" s="163"/>
      <c r="L132" s="168"/>
      <c r="M132" s="169"/>
      <c r="N132" s="170"/>
      <c r="O132" s="170"/>
      <c r="P132" s="171">
        <f>SUM(P133:P152)</f>
        <v>0</v>
      </c>
      <c r="Q132" s="170"/>
      <c r="R132" s="171">
        <f>SUM(R133:R152)</f>
        <v>0</v>
      </c>
      <c r="S132" s="170"/>
      <c r="T132" s="172">
        <f>SUM(T133:T152)</f>
        <v>0</v>
      </c>
      <c r="AR132" s="173" t="s">
        <v>84</v>
      </c>
      <c r="AT132" s="174" t="s">
        <v>76</v>
      </c>
      <c r="AU132" s="174" t="s">
        <v>84</v>
      </c>
      <c r="AY132" s="173" t="s">
        <v>160</v>
      </c>
      <c r="BK132" s="175">
        <f>SUM(BK133:BK152)</f>
        <v>0</v>
      </c>
    </row>
    <row r="133" spans="1:65" s="2" customFormat="1" ht="33" customHeight="1">
      <c r="A133" s="34"/>
      <c r="B133" s="35"/>
      <c r="C133" s="178" t="s">
        <v>217</v>
      </c>
      <c r="D133" s="178" t="s">
        <v>162</v>
      </c>
      <c r="E133" s="179" t="s">
        <v>218</v>
      </c>
      <c r="F133" s="180" t="s">
        <v>219</v>
      </c>
      <c r="G133" s="181" t="s">
        <v>220</v>
      </c>
      <c r="H133" s="182">
        <v>4498.832</v>
      </c>
      <c r="I133" s="183"/>
      <c r="J133" s="184">
        <f>ROUND(I133*H133,2)</f>
        <v>0</v>
      </c>
      <c r="K133" s="180" t="s">
        <v>166</v>
      </c>
      <c r="L133" s="39"/>
      <c r="M133" s="185" t="s">
        <v>19</v>
      </c>
      <c r="N133" s="186" t="s">
        <v>48</v>
      </c>
      <c r="O133" s="64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167</v>
      </c>
      <c r="AT133" s="189" t="s">
        <v>162</v>
      </c>
      <c r="AU133" s="189" t="s">
        <v>86</v>
      </c>
      <c r="AY133" s="17" t="s">
        <v>160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17" t="s">
        <v>84</v>
      </c>
      <c r="BK133" s="190">
        <f>ROUND(I133*H133,2)</f>
        <v>0</v>
      </c>
      <c r="BL133" s="17" t="s">
        <v>167</v>
      </c>
      <c r="BM133" s="189" t="s">
        <v>221</v>
      </c>
    </row>
    <row r="134" spans="1:47" s="2" customFormat="1" ht="11.25">
      <c r="A134" s="34"/>
      <c r="B134" s="35"/>
      <c r="C134" s="36"/>
      <c r="D134" s="191" t="s">
        <v>169</v>
      </c>
      <c r="E134" s="36"/>
      <c r="F134" s="192" t="s">
        <v>222</v>
      </c>
      <c r="G134" s="36"/>
      <c r="H134" s="36"/>
      <c r="I134" s="193"/>
      <c r="J134" s="36"/>
      <c r="K134" s="36"/>
      <c r="L134" s="39"/>
      <c r="M134" s="194"/>
      <c r="N134" s="195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169</v>
      </c>
      <c r="AU134" s="17" t="s">
        <v>86</v>
      </c>
    </row>
    <row r="135" spans="2:51" s="13" customFormat="1" ht="11.25">
      <c r="B135" s="196"/>
      <c r="C135" s="197"/>
      <c r="D135" s="198" t="s">
        <v>171</v>
      </c>
      <c r="E135" s="199" t="s">
        <v>19</v>
      </c>
      <c r="F135" s="200" t="s">
        <v>223</v>
      </c>
      <c r="G135" s="197"/>
      <c r="H135" s="199" t="s">
        <v>19</v>
      </c>
      <c r="I135" s="201"/>
      <c r="J135" s="197"/>
      <c r="K135" s="197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171</v>
      </c>
      <c r="AU135" s="206" t="s">
        <v>86</v>
      </c>
      <c r="AV135" s="13" t="s">
        <v>84</v>
      </c>
      <c r="AW135" s="13" t="s">
        <v>37</v>
      </c>
      <c r="AX135" s="13" t="s">
        <v>77</v>
      </c>
      <c r="AY135" s="206" t="s">
        <v>160</v>
      </c>
    </row>
    <row r="136" spans="2:51" s="14" customFormat="1" ht="11.25">
      <c r="B136" s="207"/>
      <c r="C136" s="208"/>
      <c r="D136" s="198" t="s">
        <v>171</v>
      </c>
      <c r="E136" s="209" t="s">
        <v>19</v>
      </c>
      <c r="F136" s="210" t="s">
        <v>224</v>
      </c>
      <c r="G136" s="208"/>
      <c r="H136" s="211">
        <v>5.345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171</v>
      </c>
      <c r="AU136" s="217" t="s">
        <v>86</v>
      </c>
      <c r="AV136" s="14" t="s">
        <v>86</v>
      </c>
      <c r="AW136" s="14" t="s">
        <v>37</v>
      </c>
      <c r="AX136" s="14" t="s">
        <v>77</v>
      </c>
      <c r="AY136" s="217" t="s">
        <v>160</v>
      </c>
    </row>
    <row r="137" spans="2:51" s="14" customFormat="1" ht="11.25">
      <c r="B137" s="207"/>
      <c r="C137" s="208"/>
      <c r="D137" s="198" t="s">
        <v>171</v>
      </c>
      <c r="E137" s="209" t="s">
        <v>19</v>
      </c>
      <c r="F137" s="210" t="s">
        <v>225</v>
      </c>
      <c r="G137" s="208"/>
      <c r="H137" s="211">
        <v>1097.981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171</v>
      </c>
      <c r="AU137" s="217" t="s">
        <v>86</v>
      </c>
      <c r="AV137" s="14" t="s">
        <v>86</v>
      </c>
      <c r="AW137" s="14" t="s">
        <v>37</v>
      </c>
      <c r="AX137" s="14" t="s">
        <v>77</v>
      </c>
      <c r="AY137" s="217" t="s">
        <v>160</v>
      </c>
    </row>
    <row r="138" spans="2:51" s="14" customFormat="1" ht="11.25">
      <c r="B138" s="207"/>
      <c r="C138" s="208"/>
      <c r="D138" s="198" t="s">
        <v>171</v>
      </c>
      <c r="E138" s="209" t="s">
        <v>19</v>
      </c>
      <c r="F138" s="210" t="s">
        <v>226</v>
      </c>
      <c r="G138" s="208"/>
      <c r="H138" s="211">
        <v>2786.381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171</v>
      </c>
      <c r="AU138" s="217" t="s">
        <v>86</v>
      </c>
      <c r="AV138" s="14" t="s">
        <v>86</v>
      </c>
      <c r="AW138" s="14" t="s">
        <v>37</v>
      </c>
      <c r="AX138" s="14" t="s">
        <v>77</v>
      </c>
      <c r="AY138" s="217" t="s">
        <v>160</v>
      </c>
    </row>
    <row r="139" spans="2:51" s="13" customFormat="1" ht="11.25">
      <c r="B139" s="196"/>
      <c r="C139" s="197"/>
      <c r="D139" s="198" t="s">
        <v>171</v>
      </c>
      <c r="E139" s="199" t="s">
        <v>19</v>
      </c>
      <c r="F139" s="200" t="s">
        <v>227</v>
      </c>
      <c r="G139" s="197"/>
      <c r="H139" s="199" t="s">
        <v>19</v>
      </c>
      <c r="I139" s="201"/>
      <c r="J139" s="197"/>
      <c r="K139" s="197"/>
      <c r="L139" s="202"/>
      <c r="M139" s="203"/>
      <c r="N139" s="204"/>
      <c r="O139" s="204"/>
      <c r="P139" s="204"/>
      <c r="Q139" s="204"/>
      <c r="R139" s="204"/>
      <c r="S139" s="204"/>
      <c r="T139" s="205"/>
      <c r="AT139" s="206" t="s">
        <v>171</v>
      </c>
      <c r="AU139" s="206" t="s">
        <v>86</v>
      </c>
      <c r="AV139" s="13" t="s">
        <v>84</v>
      </c>
      <c r="AW139" s="13" t="s">
        <v>37</v>
      </c>
      <c r="AX139" s="13" t="s">
        <v>77</v>
      </c>
      <c r="AY139" s="206" t="s">
        <v>160</v>
      </c>
    </row>
    <row r="140" spans="2:51" s="14" customFormat="1" ht="11.25">
      <c r="B140" s="207"/>
      <c r="C140" s="208"/>
      <c r="D140" s="198" t="s">
        <v>171</v>
      </c>
      <c r="E140" s="209" t="s">
        <v>19</v>
      </c>
      <c r="F140" s="210" t="s">
        <v>225</v>
      </c>
      <c r="G140" s="208"/>
      <c r="H140" s="211">
        <v>1097.981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171</v>
      </c>
      <c r="AU140" s="217" t="s">
        <v>86</v>
      </c>
      <c r="AV140" s="14" t="s">
        <v>86</v>
      </c>
      <c r="AW140" s="14" t="s">
        <v>37</v>
      </c>
      <c r="AX140" s="14" t="s">
        <v>77</v>
      </c>
      <c r="AY140" s="217" t="s">
        <v>160</v>
      </c>
    </row>
    <row r="141" spans="2:51" s="13" customFormat="1" ht="11.25">
      <c r="B141" s="196"/>
      <c r="C141" s="197"/>
      <c r="D141" s="198" t="s">
        <v>171</v>
      </c>
      <c r="E141" s="199" t="s">
        <v>19</v>
      </c>
      <c r="F141" s="200" t="s">
        <v>228</v>
      </c>
      <c r="G141" s="197"/>
      <c r="H141" s="199" t="s">
        <v>19</v>
      </c>
      <c r="I141" s="201"/>
      <c r="J141" s="197"/>
      <c r="K141" s="197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171</v>
      </c>
      <c r="AU141" s="206" t="s">
        <v>86</v>
      </c>
      <c r="AV141" s="13" t="s">
        <v>84</v>
      </c>
      <c r="AW141" s="13" t="s">
        <v>37</v>
      </c>
      <c r="AX141" s="13" t="s">
        <v>77</v>
      </c>
      <c r="AY141" s="206" t="s">
        <v>160</v>
      </c>
    </row>
    <row r="142" spans="2:51" s="14" customFormat="1" ht="11.25">
      <c r="B142" s="207"/>
      <c r="C142" s="208"/>
      <c r="D142" s="198" t="s">
        <v>171</v>
      </c>
      <c r="E142" s="209" t="s">
        <v>19</v>
      </c>
      <c r="F142" s="210" t="s">
        <v>229</v>
      </c>
      <c r="G142" s="208"/>
      <c r="H142" s="211">
        <v>-488.856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171</v>
      </c>
      <c r="AU142" s="217" t="s">
        <v>86</v>
      </c>
      <c r="AV142" s="14" t="s">
        <v>86</v>
      </c>
      <c r="AW142" s="14" t="s">
        <v>37</v>
      </c>
      <c r="AX142" s="14" t="s">
        <v>77</v>
      </c>
      <c r="AY142" s="217" t="s">
        <v>160</v>
      </c>
    </row>
    <row r="143" spans="1:65" s="2" customFormat="1" ht="44.25" customHeight="1">
      <c r="A143" s="34"/>
      <c r="B143" s="35"/>
      <c r="C143" s="178" t="s">
        <v>230</v>
      </c>
      <c r="D143" s="178" t="s">
        <v>162</v>
      </c>
      <c r="E143" s="179" t="s">
        <v>231</v>
      </c>
      <c r="F143" s="180" t="s">
        <v>232</v>
      </c>
      <c r="G143" s="181" t="s">
        <v>220</v>
      </c>
      <c r="H143" s="182">
        <v>27770.249</v>
      </c>
      <c r="I143" s="183"/>
      <c r="J143" s="184">
        <f>ROUND(I143*H143,2)</f>
        <v>0</v>
      </c>
      <c r="K143" s="180" t="s">
        <v>166</v>
      </c>
      <c r="L143" s="39"/>
      <c r="M143" s="185" t="s">
        <v>19</v>
      </c>
      <c r="N143" s="186" t="s">
        <v>48</v>
      </c>
      <c r="O143" s="64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167</v>
      </c>
      <c r="AT143" s="189" t="s">
        <v>162</v>
      </c>
      <c r="AU143" s="189" t="s">
        <v>86</v>
      </c>
      <c r="AY143" s="17" t="s">
        <v>160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17" t="s">
        <v>84</v>
      </c>
      <c r="BK143" s="190">
        <f>ROUND(I143*H143,2)</f>
        <v>0</v>
      </c>
      <c r="BL143" s="17" t="s">
        <v>167</v>
      </c>
      <c r="BM143" s="189" t="s">
        <v>233</v>
      </c>
    </row>
    <row r="144" spans="1:47" s="2" customFormat="1" ht="11.25">
      <c r="A144" s="34"/>
      <c r="B144" s="35"/>
      <c r="C144" s="36"/>
      <c r="D144" s="191" t="s">
        <v>169</v>
      </c>
      <c r="E144" s="36"/>
      <c r="F144" s="192" t="s">
        <v>234</v>
      </c>
      <c r="G144" s="36"/>
      <c r="H144" s="36"/>
      <c r="I144" s="193"/>
      <c r="J144" s="36"/>
      <c r="K144" s="36"/>
      <c r="L144" s="39"/>
      <c r="M144" s="194"/>
      <c r="N144" s="195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169</v>
      </c>
      <c r="AU144" s="17" t="s">
        <v>86</v>
      </c>
    </row>
    <row r="145" spans="2:51" s="13" customFormat="1" ht="22.5">
      <c r="B145" s="196"/>
      <c r="C145" s="197"/>
      <c r="D145" s="198" t="s">
        <v>171</v>
      </c>
      <c r="E145" s="199" t="s">
        <v>19</v>
      </c>
      <c r="F145" s="200" t="s">
        <v>235</v>
      </c>
      <c r="G145" s="197"/>
      <c r="H145" s="199" t="s">
        <v>19</v>
      </c>
      <c r="I145" s="201"/>
      <c r="J145" s="197"/>
      <c r="K145" s="197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171</v>
      </c>
      <c r="AU145" s="206" t="s">
        <v>86</v>
      </c>
      <c r="AV145" s="13" t="s">
        <v>84</v>
      </c>
      <c r="AW145" s="13" t="s">
        <v>37</v>
      </c>
      <c r="AX145" s="13" t="s">
        <v>77</v>
      </c>
      <c r="AY145" s="206" t="s">
        <v>160</v>
      </c>
    </row>
    <row r="146" spans="2:51" s="14" customFormat="1" ht="11.25">
      <c r="B146" s="207"/>
      <c r="C146" s="208"/>
      <c r="D146" s="198" t="s">
        <v>171</v>
      </c>
      <c r="E146" s="209" t="s">
        <v>19</v>
      </c>
      <c r="F146" s="210" t="s">
        <v>236</v>
      </c>
      <c r="G146" s="208"/>
      <c r="H146" s="211">
        <v>10202.553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171</v>
      </c>
      <c r="AU146" s="217" t="s">
        <v>86</v>
      </c>
      <c r="AV146" s="14" t="s">
        <v>86</v>
      </c>
      <c r="AW146" s="14" t="s">
        <v>37</v>
      </c>
      <c r="AX146" s="14" t="s">
        <v>77</v>
      </c>
      <c r="AY146" s="217" t="s">
        <v>160</v>
      </c>
    </row>
    <row r="147" spans="2:51" s="13" customFormat="1" ht="11.25">
      <c r="B147" s="196"/>
      <c r="C147" s="197"/>
      <c r="D147" s="198" t="s">
        <v>171</v>
      </c>
      <c r="E147" s="199" t="s">
        <v>19</v>
      </c>
      <c r="F147" s="200" t="s">
        <v>237</v>
      </c>
      <c r="G147" s="197"/>
      <c r="H147" s="199" t="s">
        <v>19</v>
      </c>
      <c r="I147" s="201"/>
      <c r="J147" s="197"/>
      <c r="K147" s="197"/>
      <c r="L147" s="202"/>
      <c r="M147" s="203"/>
      <c r="N147" s="204"/>
      <c r="O147" s="204"/>
      <c r="P147" s="204"/>
      <c r="Q147" s="204"/>
      <c r="R147" s="204"/>
      <c r="S147" s="204"/>
      <c r="T147" s="205"/>
      <c r="AT147" s="206" t="s">
        <v>171</v>
      </c>
      <c r="AU147" s="206" t="s">
        <v>86</v>
      </c>
      <c r="AV147" s="13" t="s">
        <v>84</v>
      </c>
      <c r="AW147" s="13" t="s">
        <v>37</v>
      </c>
      <c r="AX147" s="13" t="s">
        <v>77</v>
      </c>
      <c r="AY147" s="206" t="s">
        <v>160</v>
      </c>
    </row>
    <row r="148" spans="2:51" s="14" customFormat="1" ht="11.25">
      <c r="B148" s="207"/>
      <c r="C148" s="208"/>
      <c r="D148" s="198" t="s">
        <v>171</v>
      </c>
      <c r="E148" s="209" t="s">
        <v>19</v>
      </c>
      <c r="F148" s="210" t="s">
        <v>238</v>
      </c>
      <c r="G148" s="208"/>
      <c r="H148" s="211">
        <v>17567.696</v>
      </c>
      <c r="I148" s="212"/>
      <c r="J148" s="208"/>
      <c r="K148" s="208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171</v>
      </c>
      <c r="AU148" s="217" t="s">
        <v>86</v>
      </c>
      <c r="AV148" s="14" t="s">
        <v>86</v>
      </c>
      <c r="AW148" s="14" t="s">
        <v>37</v>
      </c>
      <c r="AX148" s="14" t="s">
        <v>77</v>
      </c>
      <c r="AY148" s="217" t="s">
        <v>160</v>
      </c>
    </row>
    <row r="149" spans="1:65" s="2" customFormat="1" ht="44.25" customHeight="1">
      <c r="A149" s="34"/>
      <c r="B149" s="35"/>
      <c r="C149" s="178" t="s">
        <v>239</v>
      </c>
      <c r="D149" s="178" t="s">
        <v>162</v>
      </c>
      <c r="E149" s="179" t="s">
        <v>240</v>
      </c>
      <c r="F149" s="180" t="s">
        <v>241</v>
      </c>
      <c r="G149" s="181" t="s">
        <v>220</v>
      </c>
      <c r="H149" s="182">
        <v>1097.981</v>
      </c>
      <c r="I149" s="183"/>
      <c r="J149" s="184">
        <f>ROUND(I149*H149,2)</f>
        <v>0</v>
      </c>
      <c r="K149" s="180" t="s">
        <v>166</v>
      </c>
      <c r="L149" s="39"/>
      <c r="M149" s="185" t="s">
        <v>19</v>
      </c>
      <c r="N149" s="186" t="s">
        <v>48</v>
      </c>
      <c r="O149" s="64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167</v>
      </c>
      <c r="AT149" s="189" t="s">
        <v>162</v>
      </c>
      <c r="AU149" s="189" t="s">
        <v>86</v>
      </c>
      <c r="AY149" s="17" t="s">
        <v>160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17" t="s">
        <v>84</v>
      </c>
      <c r="BK149" s="190">
        <f>ROUND(I149*H149,2)</f>
        <v>0</v>
      </c>
      <c r="BL149" s="17" t="s">
        <v>167</v>
      </c>
      <c r="BM149" s="189" t="s">
        <v>242</v>
      </c>
    </row>
    <row r="150" spans="1:47" s="2" customFormat="1" ht="11.25">
      <c r="A150" s="34"/>
      <c r="B150" s="35"/>
      <c r="C150" s="36"/>
      <c r="D150" s="191" t="s">
        <v>169</v>
      </c>
      <c r="E150" s="36"/>
      <c r="F150" s="192" t="s">
        <v>243</v>
      </c>
      <c r="G150" s="36"/>
      <c r="H150" s="36"/>
      <c r="I150" s="193"/>
      <c r="J150" s="36"/>
      <c r="K150" s="36"/>
      <c r="L150" s="39"/>
      <c r="M150" s="194"/>
      <c r="N150" s="195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169</v>
      </c>
      <c r="AU150" s="17" t="s">
        <v>86</v>
      </c>
    </row>
    <row r="151" spans="2:51" s="13" customFormat="1" ht="11.25">
      <c r="B151" s="196"/>
      <c r="C151" s="197"/>
      <c r="D151" s="198" t="s">
        <v>171</v>
      </c>
      <c r="E151" s="199" t="s">
        <v>19</v>
      </c>
      <c r="F151" s="200" t="s">
        <v>227</v>
      </c>
      <c r="G151" s="197"/>
      <c r="H151" s="199" t="s">
        <v>19</v>
      </c>
      <c r="I151" s="201"/>
      <c r="J151" s="197"/>
      <c r="K151" s="197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171</v>
      </c>
      <c r="AU151" s="206" t="s">
        <v>86</v>
      </c>
      <c r="AV151" s="13" t="s">
        <v>84</v>
      </c>
      <c r="AW151" s="13" t="s">
        <v>37</v>
      </c>
      <c r="AX151" s="13" t="s">
        <v>77</v>
      </c>
      <c r="AY151" s="206" t="s">
        <v>160</v>
      </c>
    </row>
    <row r="152" spans="2:51" s="14" customFormat="1" ht="11.25">
      <c r="B152" s="207"/>
      <c r="C152" s="208"/>
      <c r="D152" s="198" t="s">
        <v>171</v>
      </c>
      <c r="E152" s="209" t="s">
        <v>19</v>
      </c>
      <c r="F152" s="210" t="s">
        <v>225</v>
      </c>
      <c r="G152" s="208"/>
      <c r="H152" s="211">
        <v>1097.981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171</v>
      </c>
      <c r="AU152" s="217" t="s">
        <v>86</v>
      </c>
      <c r="AV152" s="14" t="s">
        <v>86</v>
      </c>
      <c r="AW152" s="14" t="s">
        <v>37</v>
      </c>
      <c r="AX152" s="14" t="s">
        <v>77</v>
      </c>
      <c r="AY152" s="217" t="s">
        <v>160</v>
      </c>
    </row>
    <row r="153" spans="2:63" s="12" customFormat="1" ht="22.9" customHeight="1">
      <c r="B153" s="162"/>
      <c r="C153" s="163"/>
      <c r="D153" s="164" t="s">
        <v>76</v>
      </c>
      <c r="E153" s="176" t="s">
        <v>244</v>
      </c>
      <c r="F153" s="176" t="s">
        <v>245</v>
      </c>
      <c r="G153" s="163"/>
      <c r="H153" s="163"/>
      <c r="I153" s="166"/>
      <c r="J153" s="177">
        <f>BK153</f>
        <v>0</v>
      </c>
      <c r="K153" s="163"/>
      <c r="L153" s="168"/>
      <c r="M153" s="169"/>
      <c r="N153" s="170"/>
      <c r="O153" s="170"/>
      <c r="P153" s="171">
        <f>SUM(P154:P155)</f>
        <v>0</v>
      </c>
      <c r="Q153" s="170"/>
      <c r="R153" s="171">
        <f>SUM(R154:R155)</f>
        <v>0</v>
      </c>
      <c r="S153" s="170"/>
      <c r="T153" s="172">
        <f>SUM(T154:T155)</f>
        <v>0</v>
      </c>
      <c r="AR153" s="173" t="s">
        <v>84</v>
      </c>
      <c r="AT153" s="174" t="s">
        <v>76</v>
      </c>
      <c r="AU153" s="174" t="s">
        <v>84</v>
      </c>
      <c r="AY153" s="173" t="s">
        <v>160</v>
      </c>
      <c r="BK153" s="175">
        <f>SUM(BK154:BK155)</f>
        <v>0</v>
      </c>
    </row>
    <row r="154" spans="1:65" s="2" customFormat="1" ht="44.25" customHeight="1">
      <c r="A154" s="34"/>
      <c r="B154" s="35"/>
      <c r="C154" s="178" t="s">
        <v>246</v>
      </c>
      <c r="D154" s="178" t="s">
        <v>162</v>
      </c>
      <c r="E154" s="179" t="s">
        <v>247</v>
      </c>
      <c r="F154" s="180" t="s">
        <v>248</v>
      </c>
      <c r="G154" s="181" t="s">
        <v>220</v>
      </c>
      <c r="H154" s="182">
        <v>2.913</v>
      </c>
      <c r="I154" s="183"/>
      <c r="J154" s="184">
        <f>ROUND(I154*H154,2)</f>
        <v>0</v>
      </c>
      <c r="K154" s="180" t="s">
        <v>166</v>
      </c>
      <c r="L154" s="39"/>
      <c r="M154" s="185" t="s">
        <v>19</v>
      </c>
      <c r="N154" s="186" t="s">
        <v>48</v>
      </c>
      <c r="O154" s="64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167</v>
      </c>
      <c r="AT154" s="189" t="s">
        <v>162</v>
      </c>
      <c r="AU154" s="189" t="s">
        <v>86</v>
      </c>
      <c r="AY154" s="17" t="s">
        <v>160</v>
      </c>
      <c r="BE154" s="190">
        <f>IF(N154="základní",J154,0)</f>
        <v>0</v>
      </c>
      <c r="BF154" s="190">
        <f>IF(N154="snížená",J154,0)</f>
        <v>0</v>
      </c>
      <c r="BG154" s="190">
        <f>IF(N154="zákl. přenesená",J154,0)</f>
        <v>0</v>
      </c>
      <c r="BH154" s="190">
        <f>IF(N154="sníž. přenesená",J154,0)</f>
        <v>0</v>
      </c>
      <c r="BI154" s="190">
        <f>IF(N154="nulová",J154,0)</f>
        <v>0</v>
      </c>
      <c r="BJ154" s="17" t="s">
        <v>84</v>
      </c>
      <c r="BK154" s="190">
        <f>ROUND(I154*H154,2)</f>
        <v>0</v>
      </c>
      <c r="BL154" s="17" t="s">
        <v>167</v>
      </c>
      <c r="BM154" s="189" t="s">
        <v>249</v>
      </c>
    </row>
    <row r="155" spans="1:47" s="2" customFormat="1" ht="11.25">
      <c r="A155" s="34"/>
      <c r="B155" s="35"/>
      <c r="C155" s="36"/>
      <c r="D155" s="191" t="s">
        <v>169</v>
      </c>
      <c r="E155" s="36"/>
      <c r="F155" s="192" t="s">
        <v>250</v>
      </c>
      <c r="G155" s="36"/>
      <c r="H155" s="36"/>
      <c r="I155" s="193"/>
      <c r="J155" s="36"/>
      <c r="K155" s="36"/>
      <c r="L155" s="39"/>
      <c r="M155" s="218"/>
      <c r="N155" s="219"/>
      <c r="O155" s="220"/>
      <c r="P155" s="220"/>
      <c r="Q155" s="220"/>
      <c r="R155" s="220"/>
      <c r="S155" s="220"/>
      <c r="T155" s="221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169</v>
      </c>
      <c r="AU155" s="17" t="s">
        <v>86</v>
      </c>
    </row>
    <row r="156" spans="1:31" s="2" customFormat="1" ht="6.95" customHeight="1">
      <c r="A156" s="34"/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39"/>
      <c r="M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</row>
  </sheetData>
  <sheetProtection algorithmName="SHA-512" hashValue="S90+emSkh9cNCWcmAsdpsa/N5bIw6+GNU029cbNYbQ4eYbh3el5e7DEKYboYRPbH41eC43O/GrpWtn7Viap34w==" saltValue="LQisSeu8HonXkSwGJwNWsGuvDQltWKx8MsxF1y9Uc8jXEuYDOrNfETawxz/SMyXYk5yItEHJVqbnXodbHDPNTg==" spinCount="100000" sheet="1" objects="1" scenarios="1" formatColumns="0" formatRows="0" autoFilter="0"/>
  <autoFilter ref="C89:K155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display="https://podminky.urs.cz/item/CS_URS_2021_02/113154113"/>
    <hyperlink ref="F108" r:id="rId2" display="https://podminky.urs.cz/item/CS_URS_2021_02/113154333"/>
    <hyperlink ref="F114" r:id="rId3" display="https://podminky.urs.cz/item/CS_URS_2021_02/113154434"/>
    <hyperlink ref="F119" r:id="rId4" display="https://podminky.urs.cz/item/CS_URS_2021_02/919735111"/>
    <hyperlink ref="F134" r:id="rId5" display="https://podminky.urs.cz/item/CS_URS_2021_02/997013501"/>
    <hyperlink ref="F144" r:id="rId6" display="https://podminky.urs.cz/item/CS_URS_2021_02/997013509"/>
    <hyperlink ref="F150" r:id="rId7" display="https://podminky.urs.cz/item/CS_URS_2021_02/997013875"/>
    <hyperlink ref="F155" r:id="rId8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95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131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64" t="str">
        <f>'Rekapitulace stavby'!K6</f>
        <v>II/183 Vodokrty X II/230</v>
      </c>
      <c r="F7" s="365"/>
      <c r="G7" s="365"/>
      <c r="H7" s="365"/>
      <c r="L7" s="20"/>
    </row>
    <row r="8" spans="2:12" s="1" customFormat="1" ht="12" customHeight="1">
      <c r="B8" s="20"/>
      <c r="D8" s="112" t="s">
        <v>132</v>
      </c>
      <c r="L8" s="20"/>
    </row>
    <row r="9" spans="1:31" s="2" customFormat="1" ht="16.5" customHeight="1">
      <c r="A9" s="34"/>
      <c r="B9" s="39"/>
      <c r="C9" s="34"/>
      <c r="D9" s="34"/>
      <c r="E9" s="364" t="s">
        <v>251</v>
      </c>
      <c r="F9" s="366"/>
      <c r="G9" s="366"/>
      <c r="H9" s="366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134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30" customHeight="1">
      <c r="A11" s="34"/>
      <c r="B11" s="39"/>
      <c r="C11" s="34"/>
      <c r="D11" s="34"/>
      <c r="E11" s="367" t="s">
        <v>252</v>
      </c>
      <c r="F11" s="366"/>
      <c r="G11" s="366"/>
      <c r="H11" s="366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19. 5. 2022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68" t="str">
        <f>'Rekapitulace stavby'!E14</f>
        <v>Vyplň údaj</v>
      </c>
      <c r="F20" s="369"/>
      <c r="G20" s="369"/>
      <c r="H20" s="369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0" t="s">
        <v>19</v>
      </c>
      <c r="F29" s="370"/>
      <c r="G29" s="370"/>
      <c r="H29" s="370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ROUND(J92,2)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2" t="s">
        <v>47</v>
      </c>
      <c r="E35" s="112" t="s">
        <v>48</v>
      </c>
      <c r="F35" s="123">
        <f>ROUND((SUM(BE92:BE227)),2)</f>
        <v>0</v>
      </c>
      <c r="G35" s="34"/>
      <c r="H35" s="34"/>
      <c r="I35" s="124">
        <v>0.21</v>
      </c>
      <c r="J35" s="123">
        <f>ROUND(((SUM(BE92:BE227))*I35),2)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49</v>
      </c>
      <c r="F36" s="123">
        <f>ROUND((SUM(BF92:BF227)),2)</f>
        <v>0</v>
      </c>
      <c r="G36" s="34"/>
      <c r="H36" s="34"/>
      <c r="I36" s="124">
        <v>0.15</v>
      </c>
      <c r="J36" s="123">
        <f>ROUND(((SUM(BF92:BF227))*I36),2)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50</v>
      </c>
      <c r="F37" s="123">
        <f>ROUND((SUM(BG92:BG227)),2)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51</v>
      </c>
      <c r="F38" s="123">
        <f>ROUND((SUM(BH92:BH227)),2)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52</v>
      </c>
      <c r="F39" s="123">
        <f>ROUND((SUM(BI92:BI227)),2)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136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1" t="str">
        <f>E7</f>
        <v>II/183 Vodokrty X II/230</v>
      </c>
      <c r="F50" s="372"/>
      <c r="G50" s="372"/>
      <c r="H50" s="372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132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1" t="s">
        <v>251</v>
      </c>
      <c r="F52" s="373"/>
      <c r="G52" s="373"/>
      <c r="H52" s="373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30" customHeight="1">
      <c r="A54" s="34"/>
      <c r="B54" s="35"/>
      <c r="C54" s="36"/>
      <c r="D54" s="36"/>
      <c r="E54" s="325" t="str">
        <f>E11</f>
        <v>01 - SO 101 - Větev A - oprava povrchu vozovky II/183, S 6,0/90 a součástí, dl. 3.665,18 m</v>
      </c>
      <c r="F54" s="373"/>
      <c r="G54" s="373"/>
      <c r="H54" s="373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 xml:space="preserve"> </v>
      </c>
      <c r="G56" s="36"/>
      <c r="H56" s="36"/>
      <c r="I56" s="29" t="s">
        <v>23</v>
      </c>
      <c r="J56" s="59" t="str">
        <f>IF(J14="","",J14)</f>
        <v>19. 5. 2022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6"/>
      <c r="E58" s="36"/>
      <c r="F58" s="27" t="str">
        <f>E17</f>
        <v>SÚS PK, p.o.</v>
      </c>
      <c r="G58" s="36"/>
      <c r="H58" s="36"/>
      <c r="I58" s="29" t="s">
        <v>33</v>
      </c>
      <c r="J58" s="32" t="str">
        <f>E23</f>
        <v>IK Plzeň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Václav Nový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137</v>
      </c>
      <c r="D61" s="137"/>
      <c r="E61" s="137"/>
      <c r="F61" s="137"/>
      <c r="G61" s="137"/>
      <c r="H61" s="137"/>
      <c r="I61" s="137"/>
      <c r="J61" s="138" t="s">
        <v>138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J92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139</v>
      </c>
    </row>
    <row r="64" spans="2:12" s="9" customFormat="1" ht="24.95" customHeight="1">
      <c r="B64" s="140"/>
      <c r="C64" s="141"/>
      <c r="D64" s="142" t="s">
        <v>140</v>
      </c>
      <c r="E64" s="143"/>
      <c r="F64" s="143"/>
      <c r="G64" s="143"/>
      <c r="H64" s="143"/>
      <c r="I64" s="143"/>
      <c r="J64" s="144">
        <f>J93</f>
        <v>0</v>
      </c>
      <c r="K64" s="141"/>
      <c r="L64" s="145"/>
    </row>
    <row r="65" spans="2:12" s="10" customFormat="1" ht="19.9" customHeight="1">
      <c r="B65" s="146"/>
      <c r="C65" s="97"/>
      <c r="D65" s="147" t="s">
        <v>141</v>
      </c>
      <c r="E65" s="148"/>
      <c r="F65" s="148"/>
      <c r="G65" s="148"/>
      <c r="H65" s="148"/>
      <c r="I65" s="148"/>
      <c r="J65" s="149">
        <f>J94</f>
        <v>0</v>
      </c>
      <c r="K65" s="97"/>
      <c r="L65" s="150"/>
    </row>
    <row r="66" spans="2:12" s="10" customFormat="1" ht="19.9" customHeight="1">
      <c r="B66" s="146"/>
      <c r="C66" s="97"/>
      <c r="D66" s="147" t="s">
        <v>253</v>
      </c>
      <c r="E66" s="148"/>
      <c r="F66" s="148"/>
      <c r="G66" s="148"/>
      <c r="H66" s="148"/>
      <c r="I66" s="148"/>
      <c r="J66" s="149">
        <f>J136</f>
        <v>0</v>
      </c>
      <c r="K66" s="97"/>
      <c r="L66" s="150"/>
    </row>
    <row r="67" spans="2:12" s="10" customFormat="1" ht="19.9" customHeight="1">
      <c r="B67" s="146"/>
      <c r="C67" s="97"/>
      <c r="D67" s="147" t="s">
        <v>254</v>
      </c>
      <c r="E67" s="148"/>
      <c r="F67" s="148"/>
      <c r="G67" s="148"/>
      <c r="H67" s="148"/>
      <c r="I67" s="148"/>
      <c r="J67" s="149">
        <f>J145</f>
        <v>0</v>
      </c>
      <c r="K67" s="97"/>
      <c r="L67" s="150"/>
    </row>
    <row r="68" spans="2:12" s="10" customFormat="1" ht="19.9" customHeight="1">
      <c r="B68" s="146"/>
      <c r="C68" s="97"/>
      <c r="D68" s="147" t="s">
        <v>142</v>
      </c>
      <c r="E68" s="148"/>
      <c r="F68" s="148"/>
      <c r="G68" s="148"/>
      <c r="H68" s="148"/>
      <c r="I68" s="148"/>
      <c r="J68" s="149">
        <f>J180</f>
        <v>0</v>
      </c>
      <c r="K68" s="97"/>
      <c r="L68" s="150"/>
    </row>
    <row r="69" spans="2:12" s="10" customFormat="1" ht="19.9" customHeight="1">
      <c r="B69" s="146"/>
      <c r="C69" s="97"/>
      <c r="D69" s="147" t="s">
        <v>143</v>
      </c>
      <c r="E69" s="148"/>
      <c r="F69" s="148"/>
      <c r="G69" s="148"/>
      <c r="H69" s="148"/>
      <c r="I69" s="148"/>
      <c r="J69" s="149">
        <f>J207</f>
        <v>0</v>
      </c>
      <c r="K69" s="97"/>
      <c r="L69" s="150"/>
    </row>
    <row r="70" spans="2:12" s="10" customFormat="1" ht="19.9" customHeight="1">
      <c r="B70" s="146"/>
      <c r="C70" s="97"/>
      <c r="D70" s="147" t="s">
        <v>144</v>
      </c>
      <c r="E70" s="148"/>
      <c r="F70" s="148"/>
      <c r="G70" s="148"/>
      <c r="H70" s="148"/>
      <c r="I70" s="148"/>
      <c r="J70" s="149">
        <f>J225</f>
        <v>0</v>
      </c>
      <c r="K70" s="97"/>
      <c r="L70" s="150"/>
    </row>
    <row r="71" spans="1:31" s="2" customFormat="1" ht="21.7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13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113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6" spans="1:31" s="2" customFormat="1" ht="6.95" customHeight="1">
      <c r="A76" s="34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11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5" customHeight="1">
      <c r="A77" s="34"/>
      <c r="B77" s="35"/>
      <c r="C77" s="23" t="s">
        <v>145</v>
      </c>
      <c r="D77" s="36"/>
      <c r="E77" s="36"/>
      <c r="F77" s="36"/>
      <c r="G77" s="36"/>
      <c r="H77" s="36"/>
      <c r="I77" s="36"/>
      <c r="J77" s="36"/>
      <c r="K77" s="36"/>
      <c r="L77" s="11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16</v>
      </c>
      <c r="D79" s="36"/>
      <c r="E79" s="36"/>
      <c r="F79" s="36"/>
      <c r="G79" s="36"/>
      <c r="H79" s="36"/>
      <c r="I79" s="36"/>
      <c r="J79" s="36"/>
      <c r="K79" s="36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371" t="str">
        <f>E7</f>
        <v>II/183 Vodokrty X II/230</v>
      </c>
      <c r="F80" s="372"/>
      <c r="G80" s="372"/>
      <c r="H80" s="372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2:12" s="1" customFormat="1" ht="12" customHeight="1">
      <c r="B81" s="21"/>
      <c r="C81" s="29" t="s">
        <v>132</v>
      </c>
      <c r="D81" s="22"/>
      <c r="E81" s="22"/>
      <c r="F81" s="22"/>
      <c r="G81" s="22"/>
      <c r="H81" s="22"/>
      <c r="I81" s="22"/>
      <c r="J81" s="22"/>
      <c r="K81" s="22"/>
      <c r="L81" s="20"/>
    </row>
    <row r="82" spans="1:31" s="2" customFormat="1" ht="16.5" customHeight="1">
      <c r="A82" s="34"/>
      <c r="B82" s="35"/>
      <c r="C82" s="36"/>
      <c r="D82" s="36"/>
      <c r="E82" s="371" t="s">
        <v>251</v>
      </c>
      <c r="F82" s="373"/>
      <c r="G82" s="373"/>
      <c r="H82" s="373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134</v>
      </c>
      <c r="D83" s="36"/>
      <c r="E83" s="36"/>
      <c r="F83" s="36"/>
      <c r="G83" s="36"/>
      <c r="H83" s="36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30" customHeight="1">
      <c r="A84" s="34"/>
      <c r="B84" s="35"/>
      <c r="C84" s="36"/>
      <c r="D84" s="36"/>
      <c r="E84" s="325" t="str">
        <f>E11</f>
        <v>01 - SO 101 - Větev A - oprava povrchu vozovky II/183, S 6,0/90 a součástí, dl. 3.665,18 m</v>
      </c>
      <c r="F84" s="373"/>
      <c r="G84" s="373"/>
      <c r="H84" s="373"/>
      <c r="I84" s="36"/>
      <c r="J84" s="36"/>
      <c r="K84" s="36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21</v>
      </c>
      <c r="D86" s="36"/>
      <c r="E86" s="36"/>
      <c r="F86" s="27" t="str">
        <f>F14</f>
        <v xml:space="preserve"> </v>
      </c>
      <c r="G86" s="36"/>
      <c r="H86" s="36"/>
      <c r="I86" s="29" t="s">
        <v>23</v>
      </c>
      <c r="J86" s="59" t="str">
        <f>IF(J14="","",J14)</f>
        <v>19. 5. 2022</v>
      </c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2" customHeight="1">
      <c r="A88" s="34"/>
      <c r="B88" s="35"/>
      <c r="C88" s="29" t="s">
        <v>25</v>
      </c>
      <c r="D88" s="36"/>
      <c r="E88" s="36"/>
      <c r="F88" s="27" t="str">
        <f>E17</f>
        <v>SÚS PK, p.o.</v>
      </c>
      <c r="G88" s="36"/>
      <c r="H88" s="36"/>
      <c r="I88" s="29" t="s">
        <v>33</v>
      </c>
      <c r="J88" s="32" t="str">
        <f>E23</f>
        <v>IK Plzeň s.r.o.</v>
      </c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31</v>
      </c>
      <c r="D89" s="36"/>
      <c r="E89" s="36"/>
      <c r="F89" s="27" t="str">
        <f>IF(E20="","",E20)</f>
        <v>Vyplň údaj</v>
      </c>
      <c r="G89" s="36"/>
      <c r="H89" s="36"/>
      <c r="I89" s="29" t="s">
        <v>38</v>
      </c>
      <c r="J89" s="32" t="str">
        <f>E26</f>
        <v>Václav Nový</v>
      </c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0.3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1" customFormat="1" ht="29.25" customHeight="1">
      <c r="A91" s="151"/>
      <c r="B91" s="152"/>
      <c r="C91" s="153" t="s">
        <v>146</v>
      </c>
      <c r="D91" s="154" t="s">
        <v>62</v>
      </c>
      <c r="E91" s="154" t="s">
        <v>58</v>
      </c>
      <c r="F91" s="154" t="s">
        <v>59</v>
      </c>
      <c r="G91" s="154" t="s">
        <v>147</v>
      </c>
      <c r="H91" s="154" t="s">
        <v>148</v>
      </c>
      <c r="I91" s="154" t="s">
        <v>149</v>
      </c>
      <c r="J91" s="154" t="s">
        <v>138</v>
      </c>
      <c r="K91" s="155" t="s">
        <v>150</v>
      </c>
      <c r="L91" s="156"/>
      <c r="M91" s="68" t="s">
        <v>19</v>
      </c>
      <c r="N91" s="69" t="s">
        <v>47</v>
      </c>
      <c r="O91" s="69" t="s">
        <v>151</v>
      </c>
      <c r="P91" s="69" t="s">
        <v>152</v>
      </c>
      <c r="Q91" s="69" t="s">
        <v>153</v>
      </c>
      <c r="R91" s="69" t="s">
        <v>154</v>
      </c>
      <c r="S91" s="69" t="s">
        <v>155</v>
      </c>
      <c r="T91" s="70" t="s">
        <v>156</v>
      </c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</row>
    <row r="92" spans="1:63" s="2" customFormat="1" ht="22.9" customHeight="1">
      <c r="A92" s="34"/>
      <c r="B92" s="35"/>
      <c r="C92" s="75" t="s">
        <v>157</v>
      </c>
      <c r="D92" s="36"/>
      <c r="E92" s="36"/>
      <c r="F92" s="36"/>
      <c r="G92" s="36"/>
      <c r="H92" s="36"/>
      <c r="I92" s="36"/>
      <c r="J92" s="157">
        <f>BK92</f>
        <v>0</v>
      </c>
      <c r="K92" s="36"/>
      <c r="L92" s="39"/>
      <c r="M92" s="71"/>
      <c r="N92" s="158"/>
      <c r="O92" s="72"/>
      <c r="P92" s="159">
        <f>P93</f>
        <v>0</v>
      </c>
      <c r="Q92" s="72"/>
      <c r="R92" s="159">
        <f>R93</f>
        <v>8917.89072004</v>
      </c>
      <c r="S92" s="72"/>
      <c r="T92" s="160">
        <f>T93</f>
        <v>1370.6706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76</v>
      </c>
      <c r="AU92" s="17" t="s">
        <v>139</v>
      </c>
      <c r="BK92" s="161">
        <f>BK93</f>
        <v>0</v>
      </c>
    </row>
    <row r="93" spans="2:63" s="12" customFormat="1" ht="25.9" customHeight="1">
      <c r="B93" s="162"/>
      <c r="C93" s="163"/>
      <c r="D93" s="164" t="s">
        <v>76</v>
      </c>
      <c r="E93" s="165" t="s">
        <v>158</v>
      </c>
      <c r="F93" s="165" t="s">
        <v>159</v>
      </c>
      <c r="G93" s="163"/>
      <c r="H93" s="163"/>
      <c r="I93" s="166"/>
      <c r="J93" s="167">
        <f>BK93</f>
        <v>0</v>
      </c>
      <c r="K93" s="163"/>
      <c r="L93" s="168"/>
      <c r="M93" s="169"/>
      <c r="N93" s="170"/>
      <c r="O93" s="170"/>
      <c r="P93" s="171">
        <f>P94+P136+P145+P180+P207+P225</f>
        <v>0</v>
      </c>
      <c r="Q93" s="170"/>
      <c r="R93" s="171">
        <f>R94+R136+R145+R180+R207+R225</f>
        <v>8917.89072004</v>
      </c>
      <c r="S93" s="170"/>
      <c r="T93" s="172">
        <f>T94+T136+T145+T180+T207+T225</f>
        <v>1370.6706</v>
      </c>
      <c r="AR93" s="173" t="s">
        <v>84</v>
      </c>
      <c r="AT93" s="174" t="s">
        <v>76</v>
      </c>
      <c r="AU93" s="174" t="s">
        <v>77</v>
      </c>
      <c r="AY93" s="173" t="s">
        <v>160</v>
      </c>
      <c r="BK93" s="175">
        <f>BK94+BK136+BK145+BK180+BK207+BK225</f>
        <v>0</v>
      </c>
    </row>
    <row r="94" spans="2:63" s="12" customFormat="1" ht="22.9" customHeight="1">
      <c r="B94" s="162"/>
      <c r="C94" s="163"/>
      <c r="D94" s="164" t="s">
        <v>76</v>
      </c>
      <c r="E94" s="176" t="s">
        <v>84</v>
      </c>
      <c r="F94" s="176" t="s">
        <v>161</v>
      </c>
      <c r="G94" s="163"/>
      <c r="H94" s="163"/>
      <c r="I94" s="166"/>
      <c r="J94" s="177">
        <f>BK94</f>
        <v>0</v>
      </c>
      <c r="K94" s="163"/>
      <c r="L94" s="168"/>
      <c r="M94" s="169"/>
      <c r="N94" s="170"/>
      <c r="O94" s="170"/>
      <c r="P94" s="171">
        <f>SUM(P95:P135)</f>
        <v>0</v>
      </c>
      <c r="Q94" s="170"/>
      <c r="R94" s="171">
        <f>SUM(R95:R135)</f>
        <v>370</v>
      </c>
      <c r="S94" s="170"/>
      <c r="T94" s="172">
        <f>SUM(T95:T135)</f>
        <v>672.8611999999999</v>
      </c>
      <c r="AR94" s="173" t="s">
        <v>84</v>
      </c>
      <c r="AT94" s="174" t="s">
        <v>76</v>
      </c>
      <c r="AU94" s="174" t="s">
        <v>84</v>
      </c>
      <c r="AY94" s="173" t="s">
        <v>160</v>
      </c>
      <c r="BK94" s="175">
        <f>SUM(BK95:BK135)</f>
        <v>0</v>
      </c>
    </row>
    <row r="95" spans="1:65" s="2" customFormat="1" ht="66.75" customHeight="1">
      <c r="A95" s="34"/>
      <c r="B95" s="35"/>
      <c r="C95" s="178" t="s">
        <v>84</v>
      </c>
      <c r="D95" s="178" t="s">
        <v>162</v>
      </c>
      <c r="E95" s="179" t="s">
        <v>255</v>
      </c>
      <c r="F95" s="180" t="s">
        <v>256</v>
      </c>
      <c r="G95" s="181" t="s">
        <v>165</v>
      </c>
      <c r="H95" s="182">
        <v>434.104</v>
      </c>
      <c r="I95" s="183"/>
      <c r="J95" s="184">
        <f>ROUND(I95*H95,2)</f>
        <v>0</v>
      </c>
      <c r="K95" s="180" t="s">
        <v>166</v>
      </c>
      <c r="L95" s="39"/>
      <c r="M95" s="185" t="s">
        <v>19</v>
      </c>
      <c r="N95" s="186" t="s">
        <v>48</v>
      </c>
      <c r="O95" s="64"/>
      <c r="P95" s="187">
        <f>O95*H95</f>
        <v>0</v>
      </c>
      <c r="Q95" s="187">
        <v>0</v>
      </c>
      <c r="R95" s="187">
        <f>Q95*H95</f>
        <v>0</v>
      </c>
      <c r="S95" s="187">
        <v>0.58</v>
      </c>
      <c r="T95" s="188">
        <f>S95*H95</f>
        <v>251.78031999999996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9" t="s">
        <v>167</v>
      </c>
      <c r="AT95" s="189" t="s">
        <v>162</v>
      </c>
      <c r="AU95" s="189" t="s">
        <v>86</v>
      </c>
      <c r="AY95" s="17" t="s">
        <v>160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17" t="s">
        <v>84</v>
      </c>
      <c r="BK95" s="190">
        <f>ROUND(I95*H95,2)</f>
        <v>0</v>
      </c>
      <c r="BL95" s="17" t="s">
        <v>167</v>
      </c>
      <c r="BM95" s="189" t="s">
        <v>257</v>
      </c>
    </row>
    <row r="96" spans="1:47" s="2" customFormat="1" ht="11.25">
      <c r="A96" s="34"/>
      <c r="B96" s="35"/>
      <c r="C96" s="36"/>
      <c r="D96" s="191" t="s">
        <v>169</v>
      </c>
      <c r="E96" s="36"/>
      <c r="F96" s="192" t="s">
        <v>258</v>
      </c>
      <c r="G96" s="36"/>
      <c r="H96" s="36"/>
      <c r="I96" s="193"/>
      <c r="J96" s="36"/>
      <c r="K96" s="36"/>
      <c r="L96" s="39"/>
      <c r="M96" s="194"/>
      <c r="N96" s="195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169</v>
      </c>
      <c r="AU96" s="17" t="s">
        <v>86</v>
      </c>
    </row>
    <row r="97" spans="2:51" s="13" customFormat="1" ht="11.25">
      <c r="B97" s="196"/>
      <c r="C97" s="197"/>
      <c r="D97" s="198" t="s">
        <v>171</v>
      </c>
      <c r="E97" s="199" t="s">
        <v>19</v>
      </c>
      <c r="F97" s="200" t="s">
        <v>259</v>
      </c>
      <c r="G97" s="197"/>
      <c r="H97" s="199" t="s">
        <v>19</v>
      </c>
      <c r="I97" s="201"/>
      <c r="J97" s="197"/>
      <c r="K97" s="197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171</v>
      </c>
      <c r="AU97" s="206" t="s">
        <v>86</v>
      </c>
      <c r="AV97" s="13" t="s">
        <v>84</v>
      </c>
      <c r="AW97" s="13" t="s">
        <v>37</v>
      </c>
      <c r="AX97" s="13" t="s">
        <v>77</v>
      </c>
      <c r="AY97" s="206" t="s">
        <v>160</v>
      </c>
    </row>
    <row r="98" spans="2:51" s="13" customFormat="1" ht="11.25">
      <c r="B98" s="196"/>
      <c r="C98" s="197"/>
      <c r="D98" s="198" t="s">
        <v>171</v>
      </c>
      <c r="E98" s="199" t="s">
        <v>19</v>
      </c>
      <c r="F98" s="200" t="s">
        <v>260</v>
      </c>
      <c r="G98" s="197"/>
      <c r="H98" s="199" t="s">
        <v>19</v>
      </c>
      <c r="I98" s="201"/>
      <c r="J98" s="197"/>
      <c r="K98" s="197"/>
      <c r="L98" s="202"/>
      <c r="M98" s="203"/>
      <c r="N98" s="204"/>
      <c r="O98" s="204"/>
      <c r="P98" s="204"/>
      <c r="Q98" s="204"/>
      <c r="R98" s="204"/>
      <c r="S98" s="204"/>
      <c r="T98" s="205"/>
      <c r="AT98" s="206" t="s">
        <v>171</v>
      </c>
      <c r="AU98" s="206" t="s">
        <v>86</v>
      </c>
      <c r="AV98" s="13" t="s">
        <v>84</v>
      </c>
      <c r="AW98" s="13" t="s">
        <v>37</v>
      </c>
      <c r="AX98" s="13" t="s">
        <v>77</v>
      </c>
      <c r="AY98" s="206" t="s">
        <v>160</v>
      </c>
    </row>
    <row r="99" spans="2:51" s="14" customFormat="1" ht="11.25">
      <c r="B99" s="207"/>
      <c r="C99" s="208"/>
      <c r="D99" s="198" t="s">
        <v>171</v>
      </c>
      <c r="E99" s="209" t="s">
        <v>19</v>
      </c>
      <c r="F99" s="210" t="s">
        <v>261</v>
      </c>
      <c r="G99" s="208"/>
      <c r="H99" s="211">
        <v>434.104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171</v>
      </c>
      <c r="AU99" s="217" t="s">
        <v>86</v>
      </c>
      <c r="AV99" s="14" t="s">
        <v>86</v>
      </c>
      <c r="AW99" s="14" t="s">
        <v>37</v>
      </c>
      <c r="AX99" s="14" t="s">
        <v>77</v>
      </c>
      <c r="AY99" s="217" t="s">
        <v>160</v>
      </c>
    </row>
    <row r="100" spans="1:65" s="2" customFormat="1" ht="66.75" customHeight="1">
      <c r="A100" s="34"/>
      <c r="B100" s="35"/>
      <c r="C100" s="178" t="s">
        <v>86</v>
      </c>
      <c r="D100" s="178" t="s">
        <v>162</v>
      </c>
      <c r="E100" s="179" t="s">
        <v>262</v>
      </c>
      <c r="F100" s="180" t="s">
        <v>263</v>
      </c>
      <c r="G100" s="181" t="s">
        <v>165</v>
      </c>
      <c r="H100" s="182">
        <v>434.104</v>
      </c>
      <c r="I100" s="183"/>
      <c r="J100" s="184">
        <f>ROUND(I100*H100,2)</f>
        <v>0</v>
      </c>
      <c r="K100" s="180" t="s">
        <v>166</v>
      </c>
      <c r="L100" s="39"/>
      <c r="M100" s="185" t="s">
        <v>19</v>
      </c>
      <c r="N100" s="186" t="s">
        <v>48</v>
      </c>
      <c r="O100" s="64"/>
      <c r="P100" s="187">
        <f>O100*H100</f>
        <v>0</v>
      </c>
      <c r="Q100" s="187">
        <v>0</v>
      </c>
      <c r="R100" s="187">
        <f>Q100*H100</f>
        <v>0</v>
      </c>
      <c r="S100" s="187">
        <v>0.75</v>
      </c>
      <c r="T100" s="188">
        <f>S100*H100</f>
        <v>325.578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9" t="s">
        <v>167</v>
      </c>
      <c r="AT100" s="189" t="s">
        <v>162</v>
      </c>
      <c r="AU100" s="189" t="s">
        <v>86</v>
      </c>
      <c r="AY100" s="17" t="s">
        <v>160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7" t="s">
        <v>84</v>
      </c>
      <c r="BK100" s="190">
        <f>ROUND(I100*H100,2)</f>
        <v>0</v>
      </c>
      <c r="BL100" s="17" t="s">
        <v>167</v>
      </c>
      <c r="BM100" s="189" t="s">
        <v>264</v>
      </c>
    </row>
    <row r="101" spans="1:47" s="2" customFormat="1" ht="11.25">
      <c r="A101" s="34"/>
      <c r="B101" s="35"/>
      <c r="C101" s="36"/>
      <c r="D101" s="191" t="s">
        <v>169</v>
      </c>
      <c r="E101" s="36"/>
      <c r="F101" s="192" t="s">
        <v>265</v>
      </c>
      <c r="G101" s="36"/>
      <c r="H101" s="36"/>
      <c r="I101" s="193"/>
      <c r="J101" s="36"/>
      <c r="K101" s="36"/>
      <c r="L101" s="39"/>
      <c r="M101" s="194"/>
      <c r="N101" s="195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169</v>
      </c>
      <c r="AU101" s="17" t="s">
        <v>86</v>
      </c>
    </row>
    <row r="102" spans="2:51" s="13" customFormat="1" ht="11.25">
      <c r="B102" s="196"/>
      <c r="C102" s="197"/>
      <c r="D102" s="198" t="s">
        <v>171</v>
      </c>
      <c r="E102" s="199" t="s">
        <v>19</v>
      </c>
      <c r="F102" s="200" t="s">
        <v>259</v>
      </c>
      <c r="G102" s="197"/>
      <c r="H102" s="199" t="s">
        <v>19</v>
      </c>
      <c r="I102" s="201"/>
      <c r="J102" s="197"/>
      <c r="K102" s="197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171</v>
      </c>
      <c r="AU102" s="206" t="s">
        <v>86</v>
      </c>
      <c r="AV102" s="13" t="s">
        <v>84</v>
      </c>
      <c r="AW102" s="13" t="s">
        <v>37</v>
      </c>
      <c r="AX102" s="13" t="s">
        <v>77</v>
      </c>
      <c r="AY102" s="206" t="s">
        <v>160</v>
      </c>
    </row>
    <row r="103" spans="2:51" s="13" customFormat="1" ht="11.25">
      <c r="B103" s="196"/>
      <c r="C103" s="197"/>
      <c r="D103" s="198" t="s">
        <v>171</v>
      </c>
      <c r="E103" s="199" t="s">
        <v>19</v>
      </c>
      <c r="F103" s="200" t="s">
        <v>260</v>
      </c>
      <c r="G103" s="197"/>
      <c r="H103" s="199" t="s">
        <v>19</v>
      </c>
      <c r="I103" s="201"/>
      <c r="J103" s="197"/>
      <c r="K103" s="197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171</v>
      </c>
      <c r="AU103" s="206" t="s">
        <v>86</v>
      </c>
      <c r="AV103" s="13" t="s">
        <v>84</v>
      </c>
      <c r="AW103" s="13" t="s">
        <v>37</v>
      </c>
      <c r="AX103" s="13" t="s">
        <v>77</v>
      </c>
      <c r="AY103" s="206" t="s">
        <v>160</v>
      </c>
    </row>
    <row r="104" spans="2:51" s="14" customFormat="1" ht="11.25">
      <c r="B104" s="207"/>
      <c r="C104" s="208"/>
      <c r="D104" s="198" t="s">
        <v>171</v>
      </c>
      <c r="E104" s="209" t="s">
        <v>19</v>
      </c>
      <c r="F104" s="210" t="s">
        <v>261</v>
      </c>
      <c r="G104" s="208"/>
      <c r="H104" s="211">
        <v>434.104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171</v>
      </c>
      <c r="AU104" s="217" t="s">
        <v>86</v>
      </c>
      <c r="AV104" s="14" t="s">
        <v>86</v>
      </c>
      <c r="AW104" s="14" t="s">
        <v>37</v>
      </c>
      <c r="AX104" s="14" t="s">
        <v>77</v>
      </c>
      <c r="AY104" s="217" t="s">
        <v>160</v>
      </c>
    </row>
    <row r="105" spans="1:65" s="2" customFormat="1" ht="55.5" customHeight="1">
      <c r="A105" s="34"/>
      <c r="B105" s="35"/>
      <c r="C105" s="178" t="s">
        <v>191</v>
      </c>
      <c r="D105" s="178" t="s">
        <v>162</v>
      </c>
      <c r="E105" s="179" t="s">
        <v>266</v>
      </c>
      <c r="F105" s="180" t="s">
        <v>267</v>
      </c>
      <c r="G105" s="181" t="s">
        <v>165</v>
      </c>
      <c r="H105" s="182">
        <v>434.104</v>
      </c>
      <c r="I105" s="183"/>
      <c r="J105" s="184">
        <f>ROUND(I105*H105,2)</f>
        <v>0</v>
      </c>
      <c r="K105" s="180" t="s">
        <v>166</v>
      </c>
      <c r="L105" s="39"/>
      <c r="M105" s="185" t="s">
        <v>19</v>
      </c>
      <c r="N105" s="186" t="s">
        <v>48</v>
      </c>
      <c r="O105" s="64"/>
      <c r="P105" s="187">
        <f>O105*H105</f>
        <v>0</v>
      </c>
      <c r="Q105" s="187">
        <v>0</v>
      </c>
      <c r="R105" s="187">
        <f>Q105*H105</f>
        <v>0</v>
      </c>
      <c r="S105" s="187">
        <v>0.22</v>
      </c>
      <c r="T105" s="188">
        <f>S105*H105</f>
        <v>95.50287999999999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167</v>
      </c>
      <c r="AT105" s="189" t="s">
        <v>162</v>
      </c>
      <c r="AU105" s="189" t="s">
        <v>86</v>
      </c>
      <c r="AY105" s="17" t="s">
        <v>160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7" t="s">
        <v>84</v>
      </c>
      <c r="BK105" s="190">
        <f>ROUND(I105*H105,2)</f>
        <v>0</v>
      </c>
      <c r="BL105" s="17" t="s">
        <v>167</v>
      </c>
      <c r="BM105" s="189" t="s">
        <v>268</v>
      </c>
    </row>
    <row r="106" spans="1:47" s="2" customFormat="1" ht="11.25">
      <c r="A106" s="34"/>
      <c r="B106" s="35"/>
      <c r="C106" s="36"/>
      <c r="D106" s="191" t="s">
        <v>169</v>
      </c>
      <c r="E106" s="36"/>
      <c r="F106" s="192" t="s">
        <v>269</v>
      </c>
      <c r="G106" s="36"/>
      <c r="H106" s="36"/>
      <c r="I106" s="193"/>
      <c r="J106" s="36"/>
      <c r="K106" s="36"/>
      <c r="L106" s="39"/>
      <c r="M106" s="194"/>
      <c r="N106" s="195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169</v>
      </c>
      <c r="AU106" s="17" t="s">
        <v>86</v>
      </c>
    </row>
    <row r="107" spans="2:51" s="13" customFormat="1" ht="11.25">
      <c r="B107" s="196"/>
      <c r="C107" s="197"/>
      <c r="D107" s="198" t="s">
        <v>171</v>
      </c>
      <c r="E107" s="199" t="s">
        <v>19</v>
      </c>
      <c r="F107" s="200" t="s">
        <v>259</v>
      </c>
      <c r="G107" s="197"/>
      <c r="H107" s="199" t="s">
        <v>19</v>
      </c>
      <c r="I107" s="201"/>
      <c r="J107" s="197"/>
      <c r="K107" s="197"/>
      <c r="L107" s="202"/>
      <c r="M107" s="203"/>
      <c r="N107" s="204"/>
      <c r="O107" s="204"/>
      <c r="P107" s="204"/>
      <c r="Q107" s="204"/>
      <c r="R107" s="204"/>
      <c r="S107" s="204"/>
      <c r="T107" s="205"/>
      <c r="AT107" s="206" t="s">
        <v>171</v>
      </c>
      <c r="AU107" s="206" t="s">
        <v>86</v>
      </c>
      <c r="AV107" s="13" t="s">
        <v>84</v>
      </c>
      <c r="AW107" s="13" t="s">
        <v>37</v>
      </c>
      <c r="AX107" s="13" t="s">
        <v>77</v>
      </c>
      <c r="AY107" s="206" t="s">
        <v>160</v>
      </c>
    </row>
    <row r="108" spans="2:51" s="13" customFormat="1" ht="11.25">
      <c r="B108" s="196"/>
      <c r="C108" s="197"/>
      <c r="D108" s="198" t="s">
        <v>171</v>
      </c>
      <c r="E108" s="199" t="s">
        <v>19</v>
      </c>
      <c r="F108" s="200" t="s">
        <v>270</v>
      </c>
      <c r="G108" s="197"/>
      <c r="H108" s="199" t="s">
        <v>19</v>
      </c>
      <c r="I108" s="201"/>
      <c r="J108" s="197"/>
      <c r="K108" s="197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171</v>
      </c>
      <c r="AU108" s="206" t="s">
        <v>86</v>
      </c>
      <c r="AV108" s="13" t="s">
        <v>84</v>
      </c>
      <c r="AW108" s="13" t="s">
        <v>37</v>
      </c>
      <c r="AX108" s="13" t="s">
        <v>77</v>
      </c>
      <c r="AY108" s="206" t="s">
        <v>160</v>
      </c>
    </row>
    <row r="109" spans="2:51" s="14" customFormat="1" ht="11.25">
      <c r="B109" s="207"/>
      <c r="C109" s="208"/>
      <c r="D109" s="198" t="s">
        <v>171</v>
      </c>
      <c r="E109" s="209" t="s">
        <v>19</v>
      </c>
      <c r="F109" s="210" t="s">
        <v>261</v>
      </c>
      <c r="G109" s="208"/>
      <c r="H109" s="211">
        <v>434.104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171</v>
      </c>
      <c r="AU109" s="217" t="s">
        <v>86</v>
      </c>
      <c r="AV109" s="14" t="s">
        <v>86</v>
      </c>
      <c r="AW109" s="14" t="s">
        <v>37</v>
      </c>
      <c r="AX109" s="14" t="s">
        <v>77</v>
      </c>
      <c r="AY109" s="217" t="s">
        <v>160</v>
      </c>
    </row>
    <row r="110" spans="1:65" s="2" customFormat="1" ht="33" customHeight="1">
      <c r="A110" s="34"/>
      <c r="B110" s="35"/>
      <c r="C110" s="178" t="s">
        <v>167</v>
      </c>
      <c r="D110" s="178" t="s">
        <v>162</v>
      </c>
      <c r="E110" s="179" t="s">
        <v>271</v>
      </c>
      <c r="F110" s="180" t="s">
        <v>272</v>
      </c>
      <c r="G110" s="181" t="s">
        <v>273</v>
      </c>
      <c r="H110" s="182">
        <v>29.3</v>
      </c>
      <c r="I110" s="183"/>
      <c r="J110" s="184">
        <f>ROUND(I110*H110,2)</f>
        <v>0</v>
      </c>
      <c r="K110" s="180" t="s">
        <v>166</v>
      </c>
      <c r="L110" s="39"/>
      <c r="M110" s="185" t="s">
        <v>19</v>
      </c>
      <c r="N110" s="186" t="s">
        <v>48</v>
      </c>
      <c r="O110" s="64"/>
      <c r="P110" s="187">
        <f>O110*H110</f>
        <v>0</v>
      </c>
      <c r="Q110" s="187">
        <v>0</v>
      </c>
      <c r="R110" s="187">
        <f>Q110*H110</f>
        <v>0</v>
      </c>
      <c r="S110" s="187">
        <v>0</v>
      </c>
      <c r="T110" s="188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167</v>
      </c>
      <c r="AT110" s="189" t="s">
        <v>162</v>
      </c>
      <c r="AU110" s="189" t="s">
        <v>86</v>
      </c>
      <c r="AY110" s="17" t="s">
        <v>160</v>
      </c>
      <c r="BE110" s="190">
        <f>IF(N110="základní",J110,0)</f>
        <v>0</v>
      </c>
      <c r="BF110" s="190">
        <f>IF(N110="snížená",J110,0)</f>
        <v>0</v>
      </c>
      <c r="BG110" s="190">
        <f>IF(N110="zákl. přenesená",J110,0)</f>
        <v>0</v>
      </c>
      <c r="BH110" s="190">
        <f>IF(N110="sníž. přenesená",J110,0)</f>
        <v>0</v>
      </c>
      <c r="BI110" s="190">
        <f>IF(N110="nulová",J110,0)</f>
        <v>0</v>
      </c>
      <c r="BJ110" s="17" t="s">
        <v>84</v>
      </c>
      <c r="BK110" s="190">
        <f>ROUND(I110*H110,2)</f>
        <v>0</v>
      </c>
      <c r="BL110" s="17" t="s">
        <v>167</v>
      </c>
      <c r="BM110" s="189" t="s">
        <v>274</v>
      </c>
    </row>
    <row r="111" spans="1:47" s="2" customFormat="1" ht="11.25">
      <c r="A111" s="34"/>
      <c r="B111" s="35"/>
      <c r="C111" s="36"/>
      <c r="D111" s="191" t="s">
        <v>169</v>
      </c>
      <c r="E111" s="36"/>
      <c r="F111" s="192" t="s">
        <v>275</v>
      </c>
      <c r="G111" s="36"/>
      <c r="H111" s="36"/>
      <c r="I111" s="193"/>
      <c r="J111" s="36"/>
      <c r="K111" s="36"/>
      <c r="L111" s="39"/>
      <c r="M111" s="194"/>
      <c r="N111" s="195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169</v>
      </c>
      <c r="AU111" s="17" t="s">
        <v>86</v>
      </c>
    </row>
    <row r="112" spans="2:51" s="13" customFormat="1" ht="11.25">
      <c r="B112" s="196"/>
      <c r="C112" s="197"/>
      <c r="D112" s="198" t="s">
        <v>171</v>
      </c>
      <c r="E112" s="199" t="s">
        <v>19</v>
      </c>
      <c r="F112" s="200" t="s">
        <v>276</v>
      </c>
      <c r="G112" s="197"/>
      <c r="H112" s="199" t="s">
        <v>19</v>
      </c>
      <c r="I112" s="201"/>
      <c r="J112" s="197"/>
      <c r="K112" s="197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171</v>
      </c>
      <c r="AU112" s="206" t="s">
        <v>86</v>
      </c>
      <c r="AV112" s="13" t="s">
        <v>84</v>
      </c>
      <c r="AW112" s="13" t="s">
        <v>37</v>
      </c>
      <c r="AX112" s="13" t="s">
        <v>77</v>
      </c>
      <c r="AY112" s="206" t="s">
        <v>160</v>
      </c>
    </row>
    <row r="113" spans="2:51" s="14" customFormat="1" ht="11.25">
      <c r="B113" s="207"/>
      <c r="C113" s="208"/>
      <c r="D113" s="198" t="s">
        <v>171</v>
      </c>
      <c r="E113" s="209" t="s">
        <v>19</v>
      </c>
      <c r="F113" s="210" t="s">
        <v>277</v>
      </c>
      <c r="G113" s="208"/>
      <c r="H113" s="211">
        <v>23.3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171</v>
      </c>
      <c r="AU113" s="217" t="s">
        <v>86</v>
      </c>
      <c r="AV113" s="14" t="s">
        <v>86</v>
      </c>
      <c r="AW113" s="14" t="s">
        <v>37</v>
      </c>
      <c r="AX113" s="14" t="s">
        <v>77</v>
      </c>
      <c r="AY113" s="217" t="s">
        <v>160</v>
      </c>
    </row>
    <row r="114" spans="2:51" s="14" customFormat="1" ht="11.25">
      <c r="B114" s="207"/>
      <c r="C114" s="208"/>
      <c r="D114" s="198" t="s">
        <v>171</v>
      </c>
      <c r="E114" s="209" t="s">
        <v>19</v>
      </c>
      <c r="F114" s="210" t="s">
        <v>278</v>
      </c>
      <c r="G114" s="208"/>
      <c r="H114" s="211">
        <v>6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171</v>
      </c>
      <c r="AU114" s="217" t="s">
        <v>86</v>
      </c>
      <c r="AV114" s="14" t="s">
        <v>86</v>
      </c>
      <c r="AW114" s="14" t="s">
        <v>37</v>
      </c>
      <c r="AX114" s="14" t="s">
        <v>77</v>
      </c>
      <c r="AY114" s="217" t="s">
        <v>160</v>
      </c>
    </row>
    <row r="115" spans="1:65" s="2" customFormat="1" ht="62.65" customHeight="1">
      <c r="A115" s="34"/>
      <c r="B115" s="35"/>
      <c r="C115" s="178" t="s">
        <v>217</v>
      </c>
      <c r="D115" s="178" t="s">
        <v>162</v>
      </c>
      <c r="E115" s="179" t="s">
        <v>279</v>
      </c>
      <c r="F115" s="180" t="s">
        <v>280</v>
      </c>
      <c r="G115" s="181" t="s">
        <v>273</v>
      </c>
      <c r="H115" s="182">
        <v>619.994</v>
      </c>
      <c r="I115" s="183"/>
      <c r="J115" s="184">
        <f>ROUND(I115*H115,2)</f>
        <v>0</v>
      </c>
      <c r="K115" s="180" t="s">
        <v>166</v>
      </c>
      <c r="L115" s="39"/>
      <c r="M115" s="185" t="s">
        <v>19</v>
      </c>
      <c r="N115" s="186" t="s">
        <v>48</v>
      </c>
      <c r="O115" s="64"/>
      <c r="P115" s="187">
        <f>O115*H115</f>
        <v>0</v>
      </c>
      <c r="Q115" s="187">
        <v>0</v>
      </c>
      <c r="R115" s="187">
        <f>Q115*H115</f>
        <v>0</v>
      </c>
      <c r="S115" s="187">
        <v>0</v>
      </c>
      <c r="T115" s="188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167</v>
      </c>
      <c r="AT115" s="189" t="s">
        <v>162</v>
      </c>
      <c r="AU115" s="189" t="s">
        <v>86</v>
      </c>
      <c r="AY115" s="17" t="s">
        <v>160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7" t="s">
        <v>84</v>
      </c>
      <c r="BK115" s="190">
        <f>ROUND(I115*H115,2)</f>
        <v>0</v>
      </c>
      <c r="BL115" s="17" t="s">
        <v>167</v>
      </c>
      <c r="BM115" s="189" t="s">
        <v>281</v>
      </c>
    </row>
    <row r="116" spans="1:47" s="2" customFormat="1" ht="11.25">
      <c r="A116" s="34"/>
      <c r="B116" s="35"/>
      <c r="C116" s="36"/>
      <c r="D116" s="191" t="s">
        <v>169</v>
      </c>
      <c r="E116" s="36"/>
      <c r="F116" s="192" t="s">
        <v>282</v>
      </c>
      <c r="G116" s="36"/>
      <c r="H116" s="36"/>
      <c r="I116" s="193"/>
      <c r="J116" s="36"/>
      <c r="K116" s="36"/>
      <c r="L116" s="39"/>
      <c r="M116" s="194"/>
      <c r="N116" s="195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169</v>
      </c>
      <c r="AU116" s="17" t="s">
        <v>86</v>
      </c>
    </row>
    <row r="117" spans="2:51" s="13" customFormat="1" ht="11.25">
      <c r="B117" s="196"/>
      <c r="C117" s="197"/>
      <c r="D117" s="198" t="s">
        <v>171</v>
      </c>
      <c r="E117" s="199" t="s">
        <v>19</v>
      </c>
      <c r="F117" s="200" t="s">
        <v>283</v>
      </c>
      <c r="G117" s="197"/>
      <c r="H117" s="199" t="s">
        <v>19</v>
      </c>
      <c r="I117" s="201"/>
      <c r="J117" s="197"/>
      <c r="K117" s="197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171</v>
      </c>
      <c r="AU117" s="206" t="s">
        <v>86</v>
      </c>
      <c r="AV117" s="13" t="s">
        <v>84</v>
      </c>
      <c r="AW117" s="13" t="s">
        <v>37</v>
      </c>
      <c r="AX117" s="13" t="s">
        <v>77</v>
      </c>
      <c r="AY117" s="206" t="s">
        <v>160</v>
      </c>
    </row>
    <row r="118" spans="2:51" s="14" customFormat="1" ht="11.25">
      <c r="B118" s="207"/>
      <c r="C118" s="208"/>
      <c r="D118" s="198" t="s">
        <v>171</v>
      </c>
      <c r="E118" s="209" t="s">
        <v>19</v>
      </c>
      <c r="F118" s="210" t="s">
        <v>284</v>
      </c>
      <c r="G118" s="208"/>
      <c r="H118" s="211">
        <v>390.694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171</v>
      </c>
      <c r="AU118" s="217" t="s">
        <v>86</v>
      </c>
      <c r="AV118" s="14" t="s">
        <v>86</v>
      </c>
      <c r="AW118" s="14" t="s">
        <v>37</v>
      </c>
      <c r="AX118" s="14" t="s">
        <v>77</v>
      </c>
      <c r="AY118" s="217" t="s">
        <v>160</v>
      </c>
    </row>
    <row r="119" spans="2:51" s="14" customFormat="1" ht="11.25">
      <c r="B119" s="207"/>
      <c r="C119" s="208"/>
      <c r="D119" s="198" t="s">
        <v>171</v>
      </c>
      <c r="E119" s="209" t="s">
        <v>19</v>
      </c>
      <c r="F119" s="210" t="s">
        <v>285</v>
      </c>
      <c r="G119" s="208"/>
      <c r="H119" s="211">
        <v>29.3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171</v>
      </c>
      <c r="AU119" s="217" t="s">
        <v>86</v>
      </c>
      <c r="AV119" s="14" t="s">
        <v>86</v>
      </c>
      <c r="AW119" s="14" t="s">
        <v>37</v>
      </c>
      <c r="AX119" s="14" t="s">
        <v>77</v>
      </c>
      <c r="AY119" s="217" t="s">
        <v>160</v>
      </c>
    </row>
    <row r="120" spans="2:51" s="13" customFormat="1" ht="11.25">
      <c r="B120" s="196"/>
      <c r="C120" s="197"/>
      <c r="D120" s="198" t="s">
        <v>171</v>
      </c>
      <c r="E120" s="199" t="s">
        <v>19</v>
      </c>
      <c r="F120" s="200" t="s">
        <v>286</v>
      </c>
      <c r="G120" s="197"/>
      <c r="H120" s="199" t="s">
        <v>19</v>
      </c>
      <c r="I120" s="201"/>
      <c r="J120" s="197"/>
      <c r="K120" s="197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171</v>
      </c>
      <c r="AU120" s="206" t="s">
        <v>86</v>
      </c>
      <c r="AV120" s="13" t="s">
        <v>84</v>
      </c>
      <c r="AW120" s="13" t="s">
        <v>37</v>
      </c>
      <c r="AX120" s="13" t="s">
        <v>77</v>
      </c>
      <c r="AY120" s="206" t="s">
        <v>160</v>
      </c>
    </row>
    <row r="121" spans="2:51" s="14" customFormat="1" ht="11.25">
      <c r="B121" s="207"/>
      <c r="C121" s="208"/>
      <c r="D121" s="198" t="s">
        <v>171</v>
      </c>
      <c r="E121" s="209" t="s">
        <v>19</v>
      </c>
      <c r="F121" s="210" t="s">
        <v>287</v>
      </c>
      <c r="G121" s="208"/>
      <c r="H121" s="211">
        <v>200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171</v>
      </c>
      <c r="AU121" s="217" t="s">
        <v>86</v>
      </c>
      <c r="AV121" s="14" t="s">
        <v>86</v>
      </c>
      <c r="AW121" s="14" t="s">
        <v>37</v>
      </c>
      <c r="AX121" s="14" t="s">
        <v>77</v>
      </c>
      <c r="AY121" s="217" t="s">
        <v>160</v>
      </c>
    </row>
    <row r="122" spans="1:65" s="2" customFormat="1" ht="44.25" customHeight="1">
      <c r="A122" s="34"/>
      <c r="B122" s="35"/>
      <c r="C122" s="178" t="s">
        <v>230</v>
      </c>
      <c r="D122" s="178" t="s">
        <v>162</v>
      </c>
      <c r="E122" s="179" t="s">
        <v>288</v>
      </c>
      <c r="F122" s="180" t="s">
        <v>289</v>
      </c>
      <c r="G122" s="181" t="s">
        <v>273</v>
      </c>
      <c r="H122" s="182">
        <v>200</v>
      </c>
      <c r="I122" s="183"/>
      <c r="J122" s="184">
        <f>ROUND(I122*H122,2)</f>
        <v>0</v>
      </c>
      <c r="K122" s="180" t="s">
        <v>166</v>
      </c>
      <c r="L122" s="39"/>
      <c r="M122" s="185" t="s">
        <v>19</v>
      </c>
      <c r="N122" s="186" t="s">
        <v>48</v>
      </c>
      <c r="O122" s="64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167</v>
      </c>
      <c r="AT122" s="189" t="s">
        <v>162</v>
      </c>
      <c r="AU122" s="189" t="s">
        <v>86</v>
      </c>
      <c r="AY122" s="17" t="s">
        <v>160</v>
      </c>
      <c r="BE122" s="190">
        <f>IF(N122="základní",J122,0)</f>
        <v>0</v>
      </c>
      <c r="BF122" s="190">
        <f>IF(N122="snížená",J122,0)</f>
        <v>0</v>
      </c>
      <c r="BG122" s="190">
        <f>IF(N122="zákl. přenesená",J122,0)</f>
        <v>0</v>
      </c>
      <c r="BH122" s="190">
        <f>IF(N122="sníž. přenesená",J122,0)</f>
        <v>0</v>
      </c>
      <c r="BI122" s="190">
        <f>IF(N122="nulová",J122,0)</f>
        <v>0</v>
      </c>
      <c r="BJ122" s="17" t="s">
        <v>84</v>
      </c>
      <c r="BK122" s="190">
        <f>ROUND(I122*H122,2)</f>
        <v>0</v>
      </c>
      <c r="BL122" s="17" t="s">
        <v>167</v>
      </c>
      <c r="BM122" s="189" t="s">
        <v>290</v>
      </c>
    </row>
    <row r="123" spans="1:47" s="2" customFormat="1" ht="11.25">
      <c r="A123" s="34"/>
      <c r="B123" s="35"/>
      <c r="C123" s="36"/>
      <c r="D123" s="191" t="s">
        <v>169</v>
      </c>
      <c r="E123" s="36"/>
      <c r="F123" s="192" t="s">
        <v>291</v>
      </c>
      <c r="G123" s="36"/>
      <c r="H123" s="36"/>
      <c r="I123" s="193"/>
      <c r="J123" s="36"/>
      <c r="K123" s="36"/>
      <c r="L123" s="39"/>
      <c r="M123" s="194"/>
      <c r="N123" s="195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169</v>
      </c>
      <c r="AU123" s="17" t="s">
        <v>86</v>
      </c>
    </row>
    <row r="124" spans="2:51" s="13" customFormat="1" ht="11.25">
      <c r="B124" s="196"/>
      <c r="C124" s="197"/>
      <c r="D124" s="198" t="s">
        <v>171</v>
      </c>
      <c r="E124" s="199" t="s">
        <v>19</v>
      </c>
      <c r="F124" s="200" t="s">
        <v>292</v>
      </c>
      <c r="G124" s="197"/>
      <c r="H124" s="199" t="s">
        <v>19</v>
      </c>
      <c r="I124" s="201"/>
      <c r="J124" s="197"/>
      <c r="K124" s="197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171</v>
      </c>
      <c r="AU124" s="206" t="s">
        <v>86</v>
      </c>
      <c r="AV124" s="13" t="s">
        <v>84</v>
      </c>
      <c r="AW124" s="13" t="s">
        <v>37</v>
      </c>
      <c r="AX124" s="13" t="s">
        <v>77</v>
      </c>
      <c r="AY124" s="206" t="s">
        <v>160</v>
      </c>
    </row>
    <row r="125" spans="2:51" s="14" customFormat="1" ht="11.25">
      <c r="B125" s="207"/>
      <c r="C125" s="208"/>
      <c r="D125" s="198" t="s">
        <v>171</v>
      </c>
      <c r="E125" s="209" t="s">
        <v>19</v>
      </c>
      <c r="F125" s="210" t="s">
        <v>293</v>
      </c>
      <c r="G125" s="208"/>
      <c r="H125" s="211">
        <v>200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171</v>
      </c>
      <c r="AU125" s="217" t="s">
        <v>86</v>
      </c>
      <c r="AV125" s="14" t="s">
        <v>86</v>
      </c>
      <c r="AW125" s="14" t="s">
        <v>37</v>
      </c>
      <c r="AX125" s="14" t="s">
        <v>77</v>
      </c>
      <c r="AY125" s="217" t="s">
        <v>160</v>
      </c>
    </row>
    <row r="126" spans="1:65" s="2" customFormat="1" ht="16.5" customHeight="1">
      <c r="A126" s="34"/>
      <c r="B126" s="35"/>
      <c r="C126" s="222" t="s">
        <v>239</v>
      </c>
      <c r="D126" s="222" t="s">
        <v>294</v>
      </c>
      <c r="E126" s="223" t="s">
        <v>295</v>
      </c>
      <c r="F126" s="224" t="s">
        <v>296</v>
      </c>
      <c r="G126" s="225" t="s">
        <v>220</v>
      </c>
      <c r="H126" s="226">
        <v>370</v>
      </c>
      <c r="I126" s="227"/>
      <c r="J126" s="228">
        <f>ROUND(I126*H126,2)</f>
        <v>0</v>
      </c>
      <c r="K126" s="224" t="s">
        <v>166</v>
      </c>
      <c r="L126" s="229"/>
      <c r="M126" s="230" t="s">
        <v>19</v>
      </c>
      <c r="N126" s="231" t="s">
        <v>48</v>
      </c>
      <c r="O126" s="64"/>
      <c r="P126" s="187">
        <f>O126*H126</f>
        <v>0</v>
      </c>
      <c r="Q126" s="187">
        <v>1</v>
      </c>
      <c r="R126" s="187">
        <f>Q126*H126</f>
        <v>370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246</v>
      </c>
      <c r="AT126" s="189" t="s">
        <v>294</v>
      </c>
      <c r="AU126" s="189" t="s">
        <v>86</v>
      </c>
      <c r="AY126" s="17" t="s">
        <v>160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7" t="s">
        <v>84</v>
      </c>
      <c r="BK126" s="190">
        <f>ROUND(I126*H126,2)</f>
        <v>0</v>
      </c>
      <c r="BL126" s="17" t="s">
        <v>167</v>
      </c>
      <c r="BM126" s="189" t="s">
        <v>297</v>
      </c>
    </row>
    <row r="127" spans="1:47" s="2" customFormat="1" ht="11.25">
      <c r="A127" s="34"/>
      <c r="B127" s="35"/>
      <c r="C127" s="36"/>
      <c r="D127" s="191" t="s">
        <v>169</v>
      </c>
      <c r="E127" s="36"/>
      <c r="F127" s="192" t="s">
        <v>298</v>
      </c>
      <c r="G127" s="36"/>
      <c r="H127" s="36"/>
      <c r="I127" s="193"/>
      <c r="J127" s="36"/>
      <c r="K127" s="36"/>
      <c r="L127" s="39"/>
      <c r="M127" s="194"/>
      <c r="N127" s="195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169</v>
      </c>
      <c r="AU127" s="17" t="s">
        <v>86</v>
      </c>
    </row>
    <row r="128" spans="2:51" s="14" customFormat="1" ht="11.25">
      <c r="B128" s="207"/>
      <c r="C128" s="208"/>
      <c r="D128" s="198" t="s">
        <v>171</v>
      </c>
      <c r="E128" s="209" t="s">
        <v>19</v>
      </c>
      <c r="F128" s="210" t="s">
        <v>299</v>
      </c>
      <c r="G128" s="208"/>
      <c r="H128" s="211">
        <v>370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171</v>
      </c>
      <c r="AU128" s="217" t="s">
        <v>86</v>
      </c>
      <c r="AV128" s="14" t="s">
        <v>86</v>
      </c>
      <c r="AW128" s="14" t="s">
        <v>37</v>
      </c>
      <c r="AX128" s="14" t="s">
        <v>77</v>
      </c>
      <c r="AY128" s="217" t="s">
        <v>160</v>
      </c>
    </row>
    <row r="129" spans="1:65" s="2" customFormat="1" ht="44.25" customHeight="1">
      <c r="A129" s="34"/>
      <c r="B129" s="35"/>
      <c r="C129" s="178" t="s">
        <v>246</v>
      </c>
      <c r="D129" s="178" t="s">
        <v>162</v>
      </c>
      <c r="E129" s="179" t="s">
        <v>300</v>
      </c>
      <c r="F129" s="180" t="s">
        <v>301</v>
      </c>
      <c r="G129" s="181" t="s">
        <v>220</v>
      </c>
      <c r="H129" s="182">
        <v>577.358</v>
      </c>
      <c r="I129" s="183"/>
      <c r="J129" s="184">
        <f>ROUND(I129*H129,2)</f>
        <v>0</v>
      </c>
      <c r="K129" s="180" t="s">
        <v>166</v>
      </c>
      <c r="L129" s="39"/>
      <c r="M129" s="185" t="s">
        <v>19</v>
      </c>
      <c r="N129" s="186" t="s">
        <v>48</v>
      </c>
      <c r="O129" s="64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167</v>
      </c>
      <c r="AT129" s="189" t="s">
        <v>162</v>
      </c>
      <c r="AU129" s="189" t="s">
        <v>86</v>
      </c>
      <c r="AY129" s="17" t="s">
        <v>160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7" t="s">
        <v>84</v>
      </c>
      <c r="BK129" s="190">
        <f>ROUND(I129*H129,2)</f>
        <v>0</v>
      </c>
      <c r="BL129" s="17" t="s">
        <v>167</v>
      </c>
      <c r="BM129" s="189" t="s">
        <v>302</v>
      </c>
    </row>
    <row r="130" spans="1:47" s="2" customFormat="1" ht="11.25">
      <c r="A130" s="34"/>
      <c r="B130" s="35"/>
      <c r="C130" s="36"/>
      <c r="D130" s="191" t="s">
        <v>169</v>
      </c>
      <c r="E130" s="36"/>
      <c r="F130" s="192" t="s">
        <v>303</v>
      </c>
      <c r="G130" s="36"/>
      <c r="H130" s="36"/>
      <c r="I130" s="193"/>
      <c r="J130" s="36"/>
      <c r="K130" s="36"/>
      <c r="L130" s="39"/>
      <c r="M130" s="194"/>
      <c r="N130" s="195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169</v>
      </c>
      <c r="AU130" s="17" t="s">
        <v>86</v>
      </c>
    </row>
    <row r="131" spans="2:51" s="14" customFormat="1" ht="11.25">
      <c r="B131" s="207"/>
      <c r="C131" s="208"/>
      <c r="D131" s="198" t="s">
        <v>171</v>
      </c>
      <c r="E131" s="209" t="s">
        <v>19</v>
      </c>
      <c r="F131" s="210" t="s">
        <v>304</v>
      </c>
      <c r="G131" s="208"/>
      <c r="H131" s="211">
        <v>577.358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171</v>
      </c>
      <c r="AU131" s="217" t="s">
        <v>86</v>
      </c>
      <c r="AV131" s="14" t="s">
        <v>86</v>
      </c>
      <c r="AW131" s="14" t="s">
        <v>37</v>
      </c>
      <c r="AX131" s="14" t="s">
        <v>77</v>
      </c>
      <c r="AY131" s="217" t="s">
        <v>160</v>
      </c>
    </row>
    <row r="132" spans="1:65" s="2" customFormat="1" ht="33" customHeight="1">
      <c r="A132" s="34"/>
      <c r="B132" s="35"/>
      <c r="C132" s="178" t="s">
        <v>198</v>
      </c>
      <c r="D132" s="178" t="s">
        <v>162</v>
      </c>
      <c r="E132" s="179" t="s">
        <v>305</v>
      </c>
      <c r="F132" s="180" t="s">
        <v>306</v>
      </c>
      <c r="G132" s="181" t="s">
        <v>165</v>
      </c>
      <c r="H132" s="182">
        <v>434.104</v>
      </c>
      <c r="I132" s="183"/>
      <c r="J132" s="184">
        <f>ROUND(I132*H132,2)</f>
        <v>0</v>
      </c>
      <c r="K132" s="180" t="s">
        <v>166</v>
      </c>
      <c r="L132" s="39"/>
      <c r="M132" s="185" t="s">
        <v>19</v>
      </c>
      <c r="N132" s="186" t="s">
        <v>48</v>
      </c>
      <c r="O132" s="64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167</v>
      </c>
      <c r="AT132" s="189" t="s">
        <v>162</v>
      </c>
      <c r="AU132" s="189" t="s">
        <v>86</v>
      </c>
      <c r="AY132" s="17" t="s">
        <v>160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84</v>
      </c>
      <c r="BK132" s="190">
        <f>ROUND(I132*H132,2)</f>
        <v>0</v>
      </c>
      <c r="BL132" s="17" t="s">
        <v>167</v>
      </c>
      <c r="BM132" s="189" t="s">
        <v>307</v>
      </c>
    </row>
    <row r="133" spans="1:47" s="2" customFormat="1" ht="11.25">
      <c r="A133" s="34"/>
      <c r="B133" s="35"/>
      <c r="C133" s="36"/>
      <c r="D133" s="191" t="s">
        <v>169</v>
      </c>
      <c r="E133" s="36"/>
      <c r="F133" s="192" t="s">
        <v>308</v>
      </c>
      <c r="G133" s="36"/>
      <c r="H133" s="36"/>
      <c r="I133" s="193"/>
      <c r="J133" s="36"/>
      <c r="K133" s="36"/>
      <c r="L133" s="39"/>
      <c r="M133" s="194"/>
      <c r="N133" s="195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169</v>
      </c>
      <c r="AU133" s="17" t="s">
        <v>86</v>
      </c>
    </row>
    <row r="134" spans="2:51" s="13" customFormat="1" ht="11.25">
      <c r="B134" s="196"/>
      <c r="C134" s="197"/>
      <c r="D134" s="198" t="s">
        <v>171</v>
      </c>
      <c r="E134" s="199" t="s">
        <v>19</v>
      </c>
      <c r="F134" s="200" t="s">
        <v>309</v>
      </c>
      <c r="G134" s="197"/>
      <c r="H134" s="199" t="s">
        <v>19</v>
      </c>
      <c r="I134" s="201"/>
      <c r="J134" s="197"/>
      <c r="K134" s="197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171</v>
      </c>
      <c r="AU134" s="206" t="s">
        <v>86</v>
      </c>
      <c r="AV134" s="13" t="s">
        <v>84</v>
      </c>
      <c r="AW134" s="13" t="s">
        <v>37</v>
      </c>
      <c r="AX134" s="13" t="s">
        <v>77</v>
      </c>
      <c r="AY134" s="206" t="s">
        <v>160</v>
      </c>
    </row>
    <row r="135" spans="2:51" s="14" customFormat="1" ht="11.25">
      <c r="B135" s="207"/>
      <c r="C135" s="208"/>
      <c r="D135" s="198" t="s">
        <v>171</v>
      </c>
      <c r="E135" s="209" t="s">
        <v>19</v>
      </c>
      <c r="F135" s="210" t="s">
        <v>310</v>
      </c>
      <c r="G135" s="208"/>
      <c r="H135" s="211">
        <v>434.104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171</v>
      </c>
      <c r="AU135" s="217" t="s">
        <v>86</v>
      </c>
      <c r="AV135" s="14" t="s">
        <v>86</v>
      </c>
      <c r="AW135" s="14" t="s">
        <v>37</v>
      </c>
      <c r="AX135" s="14" t="s">
        <v>77</v>
      </c>
      <c r="AY135" s="217" t="s">
        <v>160</v>
      </c>
    </row>
    <row r="136" spans="2:63" s="12" customFormat="1" ht="22.9" customHeight="1">
      <c r="B136" s="162"/>
      <c r="C136" s="163"/>
      <c r="D136" s="164" t="s">
        <v>76</v>
      </c>
      <c r="E136" s="176" t="s">
        <v>311</v>
      </c>
      <c r="F136" s="176" t="s">
        <v>312</v>
      </c>
      <c r="G136" s="163"/>
      <c r="H136" s="163"/>
      <c r="I136" s="166"/>
      <c r="J136" s="177">
        <f>BK136</f>
        <v>0</v>
      </c>
      <c r="K136" s="163"/>
      <c r="L136" s="168"/>
      <c r="M136" s="169"/>
      <c r="N136" s="170"/>
      <c r="O136" s="170"/>
      <c r="P136" s="171">
        <f>SUM(P137:P144)</f>
        <v>0</v>
      </c>
      <c r="Q136" s="170"/>
      <c r="R136" s="171">
        <f>SUM(R137:R144)</f>
        <v>0.18071600000000002</v>
      </c>
      <c r="S136" s="170"/>
      <c r="T136" s="172">
        <f>SUM(T137:T144)</f>
        <v>0</v>
      </c>
      <c r="AR136" s="173" t="s">
        <v>84</v>
      </c>
      <c r="AT136" s="174" t="s">
        <v>76</v>
      </c>
      <c r="AU136" s="174" t="s">
        <v>84</v>
      </c>
      <c r="AY136" s="173" t="s">
        <v>160</v>
      </c>
      <c r="BK136" s="175">
        <f>SUM(BK137:BK144)</f>
        <v>0</v>
      </c>
    </row>
    <row r="137" spans="1:65" s="2" customFormat="1" ht="37.9" customHeight="1">
      <c r="A137" s="34"/>
      <c r="B137" s="35"/>
      <c r="C137" s="178" t="s">
        <v>119</v>
      </c>
      <c r="D137" s="178" t="s">
        <v>162</v>
      </c>
      <c r="E137" s="179" t="s">
        <v>313</v>
      </c>
      <c r="F137" s="180" t="s">
        <v>314</v>
      </c>
      <c r="G137" s="181" t="s">
        <v>165</v>
      </c>
      <c r="H137" s="182">
        <v>12047.7</v>
      </c>
      <c r="I137" s="183"/>
      <c r="J137" s="184">
        <f>ROUND(I137*H137,2)</f>
        <v>0</v>
      </c>
      <c r="K137" s="180" t="s">
        <v>166</v>
      </c>
      <c r="L137" s="39"/>
      <c r="M137" s="185" t="s">
        <v>19</v>
      </c>
      <c r="N137" s="186" t="s">
        <v>48</v>
      </c>
      <c r="O137" s="64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167</v>
      </c>
      <c r="AT137" s="189" t="s">
        <v>162</v>
      </c>
      <c r="AU137" s="189" t="s">
        <v>86</v>
      </c>
      <c r="AY137" s="17" t="s">
        <v>160</v>
      </c>
      <c r="BE137" s="190">
        <f>IF(N137="základní",J137,0)</f>
        <v>0</v>
      </c>
      <c r="BF137" s="190">
        <f>IF(N137="snížená",J137,0)</f>
        <v>0</v>
      </c>
      <c r="BG137" s="190">
        <f>IF(N137="zákl. přenesená",J137,0)</f>
        <v>0</v>
      </c>
      <c r="BH137" s="190">
        <f>IF(N137="sníž. přenesená",J137,0)</f>
        <v>0</v>
      </c>
      <c r="BI137" s="190">
        <f>IF(N137="nulová",J137,0)</f>
        <v>0</v>
      </c>
      <c r="BJ137" s="17" t="s">
        <v>84</v>
      </c>
      <c r="BK137" s="190">
        <f>ROUND(I137*H137,2)</f>
        <v>0</v>
      </c>
      <c r="BL137" s="17" t="s">
        <v>167</v>
      </c>
      <c r="BM137" s="189" t="s">
        <v>315</v>
      </c>
    </row>
    <row r="138" spans="1:47" s="2" customFormat="1" ht="11.25">
      <c r="A138" s="34"/>
      <c r="B138" s="35"/>
      <c r="C138" s="36"/>
      <c r="D138" s="191" t="s">
        <v>169</v>
      </c>
      <c r="E138" s="36"/>
      <c r="F138" s="192" t="s">
        <v>316</v>
      </c>
      <c r="G138" s="36"/>
      <c r="H138" s="36"/>
      <c r="I138" s="193"/>
      <c r="J138" s="36"/>
      <c r="K138" s="36"/>
      <c r="L138" s="39"/>
      <c r="M138" s="194"/>
      <c r="N138" s="195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169</v>
      </c>
      <c r="AU138" s="17" t="s">
        <v>86</v>
      </c>
    </row>
    <row r="139" spans="1:65" s="2" customFormat="1" ht="16.5" customHeight="1">
      <c r="A139" s="34"/>
      <c r="B139" s="35"/>
      <c r="C139" s="222" t="s">
        <v>317</v>
      </c>
      <c r="D139" s="222" t="s">
        <v>294</v>
      </c>
      <c r="E139" s="223" t="s">
        <v>318</v>
      </c>
      <c r="F139" s="224" t="s">
        <v>319</v>
      </c>
      <c r="G139" s="225" t="s">
        <v>320</v>
      </c>
      <c r="H139" s="226">
        <v>180.716</v>
      </c>
      <c r="I139" s="227"/>
      <c r="J139" s="228">
        <f>ROUND(I139*H139,2)</f>
        <v>0</v>
      </c>
      <c r="K139" s="224" t="s">
        <v>166</v>
      </c>
      <c r="L139" s="229"/>
      <c r="M139" s="230" t="s">
        <v>19</v>
      </c>
      <c r="N139" s="231" t="s">
        <v>48</v>
      </c>
      <c r="O139" s="64"/>
      <c r="P139" s="187">
        <f>O139*H139</f>
        <v>0</v>
      </c>
      <c r="Q139" s="187">
        <v>0.001</v>
      </c>
      <c r="R139" s="187">
        <f>Q139*H139</f>
        <v>0.18071600000000002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246</v>
      </c>
      <c r="AT139" s="189" t="s">
        <v>294</v>
      </c>
      <c r="AU139" s="189" t="s">
        <v>86</v>
      </c>
      <c r="AY139" s="17" t="s">
        <v>160</v>
      </c>
      <c r="BE139" s="190">
        <f>IF(N139="základní",J139,0)</f>
        <v>0</v>
      </c>
      <c r="BF139" s="190">
        <f>IF(N139="snížená",J139,0)</f>
        <v>0</v>
      </c>
      <c r="BG139" s="190">
        <f>IF(N139="zákl. přenesená",J139,0)</f>
        <v>0</v>
      </c>
      <c r="BH139" s="190">
        <f>IF(N139="sníž. přenesená",J139,0)</f>
        <v>0</v>
      </c>
      <c r="BI139" s="190">
        <f>IF(N139="nulová",J139,0)</f>
        <v>0</v>
      </c>
      <c r="BJ139" s="17" t="s">
        <v>84</v>
      </c>
      <c r="BK139" s="190">
        <f>ROUND(I139*H139,2)</f>
        <v>0</v>
      </c>
      <c r="BL139" s="17" t="s">
        <v>167</v>
      </c>
      <c r="BM139" s="189" t="s">
        <v>321</v>
      </c>
    </row>
    <row r="140" spans="1:47" s="2" customFormat="1" ht="11.25">
      <c r="A140" s="34"/>
      <c r="B140" s="35"/>
      <c r="C140" s="36"/>
      <c r="D140" s="191" t="s">
        <v>169</v>
      </c>
      <c r="E140" s="36"/>
      <c r="F140" s="192" t="s">
        <v>322</v>
      </c>
      <c r="G140" s="36"/>
      <c r="H140" s="36"/>
      <c r="I140" s="193"/>
      <c r="J140" s="36"/>
      <c r="K140" s="36"/>
      <c r="L140" s="39"/>
      <c r="M140" s="194"/>
      <c r="N140" s="195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169</v>
      </c>
      <c r="AU140" s="17" t="s">
        <v>86</v>
      </c>
    </row>
    <row r="141" spans="2:51" s="14" customFormat="1" ht="11.25">
      <c r="B141" s="207"/>
      <c r="C141" s="208"/>
      <c r="D141" s="198" t="s">
        <v>171</v>
      </c>
      <c r="E141" s="209" t="s">
        <v>19</v>
      </c>
      <c r="F141" s="210" t="s">
        <v>323</v>
      </c>
      <c r="G141" s="208"/>
      <c r="H141" s="211">
        <v>180.716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171</v>
      </c>
      <c r="AU141" s="217" t="s">
        <v>86</v>
      </c>
      <c r="AV141" s="14" t="s">
        <v>86</v>
      </c>
      <c r="AW141" s="14" t="s">
        <v>37</v>
      </c>
      <c r="AX141" s="14" t="s">
        <v>77</v>
      </c>
      <c r="AY141" s="217" t="s">
        <v>160</v>
      </c>
    </row>
    <row r="142" spans="1:65" s="2" customFormat="1" ht="49.15" customHeight="1">
      <c r="A142" s="34"/>
      <c r="B142" s="35"/>
      <c r="C142" s="178" t="s">
        <v>324</v>
      </c>
      <c r="D142" s="178" t="s">
        <v>162</v>
      </c>
      <c r="E142" s="179" t="s">
        <v>325</v>
      </c>
      <c r="F142" s="180" t="s">
        <v>326</v>
      </c>
      <c r="G142" s="181" t="s">
        <v>165</v>
      </c>
      <c r="H142" s="182">
        <v>12047.7</v>
      </c>
      <c r="I142" s="183"/>
      <c r="J142" s="184">
        <f>ROUND(I142*H142,2)</f>
        <v>0</v>
      </c>
      <c r="K142" s="180" t="s">
        <v>166</v>
      </c>
      <c r="L142" s="39"/>
      <c r="M142" s="185" t="s">
        <v>19</v>
      </c>
      <c r="N142" s="186" t="s">
        <v>48</v>
      </c>
      <c r="O142" s="64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167</v>
      </c>
      <c r="AT142" s="189" t="s">
        <v>162</v>
      </c>
      <c r="AU142" s="189" t="s">
        <v>86</v>
      </c>
      <c r="AY142" s="17" t="s">
        <v>160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17" t="s">
        <v>84</v>
      </c>
      <c r="BK142" s="190">
        <f>ROUND(I142*H142,2)</f>
        <v>0</v>
      </c>
      <c r="BL142" s="17" t="s">
        <v>167</v>
      </c>
      <c r="BM142" s="189" t="s">
        <v>327</v>
      </c>
    </row>
    <row r="143" spans="1:47" s="2" customFormat="1" ht="11.25">
      <c r="A143" s="34"/>
      <c r="B143" s="35"/>
      <c r="C143" s="36"/>
      <c r="D143" s="191" t="s">
        <v>169</v>
      </c>
      <c r="E143" s="36"/>
      <c r="F143" s="192" t="s">
        <v>328</v>
      </c>
      <c r="G143" s="36"/>
      <c r="H143" s="36"/>
      <c r="I143" s="193"/>
      <c r="J143" s="36"/>
      <c r="K143" s="36"/>
      <c r="L143" s="39"/>
      <c r="M143" s="194"/>
      <c r="N143" s="195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169</v>
      </c>
      <c r="AU143" s="17" t="s">
        <v>86</v>
      </c>
    </row>
    <row r="144" spans="2:51" s="14" customFormat="1" ht="11.25">
      <c r="B144" s="207"/>
      <c r="C144" s="208"/>
      <c r="D144" s="198" t="s">
        <v>171</v>
      </c>
      <c r="E144" s="209" t="s">
        <v>19</v>
      </c>
      <c r="F144" s="210" t="s">
        <v>329</v>
      </c>
      <c r="G144" s="208"/>
      <c r="H144" s="211">
        <v>12047.7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171</v>
      </c>
      <c r="AU144" s="217" t="s">
        <v>86</v>
      </c>
      <c r="AV144" s="14" t="s">
        <v>86</v>
      </c>
      <c r="AW144" s="14" t="s">
        <v>37</v>
      </c>
      <c r="AX144" s="14" t="s">
        <v>77</v>
      </c>
      <c r="AY144" s="217" t="s">
        <v>160</v>
      </c>
    </row>
    <row r="145" spans="2:63" s="12" customFormat="1" ht="22.9" customHeight="1">
      <c r="B145" s="162"/>
      <c r="C145" s="163"/>
      <c r="D145" s="164" t="s">
        <v>76</v>
      </c>
      <c r="E145" s="176" t="s">
        <v>217</v>
      </c>
      <c r="F145" s="176" t="s">
        <v>330</v>
      </c>
      <c r="G145" s="163"/>
      <c r="H145" s="163"/>
      <c r="I145" s="166"/>
      <c r="J145" s="177">
        <f>BK145</f>
        <v>0</v>
      </c>
      <c r="K145" s="163"/>
      <c r="L145" s="168"/>
      <c r="M145" s="169"/>
      <c r="N145" s="170"/>
      <c r="O145" s="170"/>
      <c r="P145" s="171">
        <f>SUM(P146:P179)</f>
        <v>0</v>
      </c>
      <c r="Q145" s="170"/>
      <c r="R145" s="171">
        <f>SUM(R146:R179)</f>
        <v>8540.63754864</v>
      </c>
      <c r="S145" s="170"/>
      <c r="T145" s="172">
        <f>SUM(T146:T179)</f>
        <v>0</v>
      </c>
      <c r="AR145" s="173" t="s">
        <v>84</v>
      </c>
      <c r="AT145" s="174" t="s">
        <v>76</v>
      </c>
      <c r="AU145" s="174" t="s">
        <v>84</v>
      </c>
      <c r="AY145" s="173" t="s">
        <v>160</v>
      </c>
      <c r="BK145" s="175">
        <f>SUM(BK146:BK179)</f>
        <v>0</v>
      </c>
    </row>
    <row r="146" spans="1:65" s="2" customFormat="1" ht="24.2" customHeight="1">
      <c r="A146" s="34"/>
      <c r="B146" s="35"/>
      <c r="C146" s="178" t="s">
        <v>331</v>
      </c>
      <c r="D146" s="178" t="s">
        <v>162</v>
      </c>
      <c r="E146" s="179" t="s">
        <v>332</v>
      </c>
      <c r="F146" s="180" t="s">
        <v>333</v>
      </c>
      <c r="G146" s="181" t="s">
        <v>165</v>
      </c>
      <c r="H146" s="182">
        <v>434.104</v>
      </c>
      <c r="I146" s="183"/>
      <c r="J146" s="184">
        <f>ROUND(I146*H146,2)</f>
        <v>0</v>
      </c>
      <c r="K146" s="180" t="s">
        <v>166</v>
      </c>
      <c r="L146" s="39"/>
      <c r="M146" s="185" t="s">
        <v>19</v>
      </c>
      <c r="N146" s="186" t="s">
        <v>48</v>
      </c>
      <c r="O146" s="64"/>
      <c r="P146" s="187">
        <f>O146*H146</f>
        <v>0</v>
      </c>
      <c r="Q146" s="187">
        <v>0.345</v>
      </c>
      <c r="R146" s="187">
        <f>Q146*H146</f>
        <v>149.76587999999998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167</v>
      </c>
      <c r="AT146" s="189" t="s">
        <v>162</v>
      </c>
      <c r="AU146" s="189" t="s">
        <v>86</v>
      </c>
      <c r="AY146" s="17" t="s">
        <v>160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17" t="s">
        <v>84</v>
      </c>
      <c r="BK146" s="190">
        <f>ROUND(I146*H146,2)</f>
        <v>0</v>
      </c>
      <c r="BL146" s="17" t="s">
        <v>167</v>
      </c>
      <c r="BM146" s="189" t="s">
        <v>334</v>
      </c>
    </row>
    <row r="147" spans="1:47" s="2" customFormat="1" ht="11.25">
      <c r="A147" s="34"/>
      <c r="B147" s="35"/>
      <c r="C147" s="36"/>
      <c r="D147" s="191" t="s">
        <v>169</v>
      </c>
      <c r="E147" s="36"/>
      <c r="F147" s="192" t="s">
        <v>335</v>
      </c>
      <c r="G147" s="36"/>
      <c r="H147" s="36"/>
      <c r="I147" s="193"/>
      <c r="J147" s="36"/>
      <c r="K147" s="36"/>
      <c r="L147" s="39"/>
      <c r="M147" s="194"/>
      <c r="N147" s="195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169</v>
      </c>
      <c r="AU147" s="17" t="s">
        <v>86</v>
      </c>
    </row>
    <row r="148" spans="2:51" s="13" customFormat="1" ht="11.25">
      <c r="B148" s="196"/>
      <c r="C148" s="197"/>
      <c r="D148" s="198" t="s">
        <v>171</v>
      </c>
      <c r="E148" s="199" t="s">
        <v>19</v>
      </c>
      <c r="F148" s="200" t="s">
        <v>259</v>
      </c>
      <c r="G148" s="197"/>
      <c r="H148" s="199" t="s">
        <v>19</v>
      </c>
      <c r="I148" s="201"/>
      <c r="J148" s="197"/>
      <c r="K148" s="197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171</v>
      </c>
      <c r="AU148" s="206" t="s">
        <v>86</v>
      </c>
      <c r="AV148" s="13" t="s">
        <v>84</v>
      </c>
      <c r="AW148" s="13" t="s">
        <v>37</v>
      </c>
      <c r="AX148" s="13" t="s">
        <v>77</v>
      </c>
      <c r="AY148" s="206" t="s">
        <v>160</v>
      </c>
    </row>
    <row r="149" spans="2:51" s="14" customFormat="1" ht="11.25">
      <c r="B149" s="207"/>
      <c r="C149" s="208"/>
      <c r="D149" s="198" t="s">
        <v>171</v>
      </c>
      <c r="E149" s="209" t="s">
        <v>19</v>
      </c>
      <c r="F149" s="210" t="s">
        <v>261</v>
      </c>
      <c r="G149" s="208"/>
      <c r="H149" s="211">
        <v>434.104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171</v>
      </c>
      <c r="AU149" s="217" t="s">
        <v>86</v>
      </c>
      <c r="AV149" s="14" t="s">
        <v>86</v>
      </c>
      <c r="AW149" s="14" t="s">
        <v>37</v>
      </c>
      <c r="AX149" s="14" t="s">
        <v>77</v>
      </c>
      <c r="AY149" s="217" t="s">
        <v>160</v>
      </c>
    </row>
    <row r="150" spans="1:65" s="2" customFormat="1" ht="24.2" customHeight="1">
      <c r="A150" s="34"/>
      <c r="B150" s="35"/>
      <c r="C150" s="178" t="s">
        <v>336</v>
      </c>
      <c r="D150" s="178" t="s">
        <v>162</v>
      </c>
      <c r="E150" s="179" t="s">
        <v>337</v>
      </c>
      <c r="F150" s="180" t="s">
        <v>338</v>
      </c>
      <c r="G150" s="181" t="s">
        <v>165</v>
      </c>
      <c r="H150" s="182">
        <v>1302.312</v>
      </c>
      <c r="I150" s="183"/>
      <c r="J150" s="184">
        <f>ROUND(I150*H150,2)</f>
        <v>0</v>
      </c>
      <c r="K150" s="180" t="s">
        <v>166</v>
      </c>
      <c r="L150" s="39"/>
      <c r="M150" s="185" t="s">
        <v>19</v>
      </c>
      <c r="N150" s="186" t="s">
        <v>48</v>
      </c>
      <c r="O150" s="64"/>
      <c r="P150" s="187">
        <f>O150*H150</f>
        <v>0</v>
      </c>
      <c r="Q150" s="187">
        <v>0.69</v>
      </c>
      <c r="R150" s="187">
        <f>Q150*H150</f>
        <v>898.5952799999999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167</v>
      </c>
      <c r="AT150" s="189" t="s">
        <v>162</v>
      </c>
      <c r="AU150" s="189" t="s">
        <v>86</v>
      </c>
      <c r="AY150" s="17" t="s">
        <v>160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17" t="s">
        <v>84</v>
      </c>
      <c r="BK150" s="190">
        <f>ROUND(I150*H150,2)</f>
        <v>0</v>
      </c>
      <c r="BL150" s="17" t="s">
        <v>167</v>
      </c>
      <c r="BM150" s="189" t="s">
        <v>339</v>
      </c>
    </row>
    <row r="151" spans="1:47" s="2" customFormat="1" ht="11.25">
      <c r="A151" s="34"/>
      <c r="B151" s="35"/>
      <c r="C151" s="36"/>
      <c r="D151" s="191" t="s">
        <v>169</v>
      </c>
      <c r="E151" s="36"/>
      <c r="F151" s="192" t="s">
        <v>340</v>
      </c>
      <c r="G151" s="36"/>
      <c r="H151" s="36"/>
      <c r="I151" s="193"/>
      <c r="J151" s="36"/>
      <c r="K151" s="36"/>
      <c r="L151" s="39"/>
      <c r="M151" s="194"/>
      <c r="N151" s="195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169</v>
      </c>
      <c r="AU151" s="17" t="s">
        <v>86</v>
      </c>
    </row>
    <row r="152" spans="2:51" s="13" customFormat="1" ht="11.25">
      <c r="B152" s="196"/>
      <c r="C152" s="197"/>
      <c r="D152" s="198" t="s">
        <v>171</v>
      </c>
      <c r="E152" s="199" t="s">
        <v>19</v>
      </c>
      <c r="F152" s="200" t="s">
        <v>259</v>
      </c>
      <c r="G152" s="197"/>
      <c r="H152" s="199" t="s">
        <v>19</v>
      </c>
      <c r="I152" s="201"/>
      <c r="J152" s="197"/>
      <c r="K152" s="197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171</v>
      </c>
      <c r="AU152" s="206" t="s">
        <v>86</v>
      </c>
      <c r="AV152" s="13" t="s">
        <v>84</v>
      </c>
      <c r="AW152" s="13" t="s">
        <v>37</v>
      </c>
      <c r="AX152" s="13" t="s">
        <v>77</v>
      </c>
      <c r="AY152" s="206" t="s">
        <v>160</v>
      </c>
    </row>
    <row r="153" spans="2:51" s="14" customFormat="1" ht="11.25">
      <c r="B153" s="207"/>
      <c r="C153" s="208"/>
      <c r="D153" s="198" t="s">
        <v>171</v>
      </c>
      <c r="E153" s="209" t="s">
        <v>19</v>
      </c>
      <c r="F153" s="210" t="s">
        <v>341</v>
      </c>
      <c r="G153" s="208"/>
      <c r="H153" s="211">
        <v>1302.312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171</v>
      </c>
      <c r="AU153" s="217" t="s">
        <v>86</v>
      </c>
      <c r="AV153" s="14" t="s">
        <v>86</v>
      </c>
      <c r="AW153" s="14" t="s">
        <v>37</v>
      </c>
      <c r="AX153" s="14" t="s">
        <v>77</v>
      </c>
      <c r="AY153" s="217" t="s">
        <v>160</v>
      </c>
    </row>
    <row r="154" spans="1:65" s="2" customFormat="1" ht="37.9" customHeight="1">
      <c r="A154" s="34"/>
      <c r="B154" s="35"/>
      <c r="C154" s="178" t="s">
        <v>8</v>
      </c>
      <c r="D154" s="178" t="s">
        <v>162</v>
      </c>
      <c r="E154" s="179" t="s">
        <v>342</v>
      </c>
      <c r="F154" s="180" t="s">
        <v>343</v>
      </c>
      <c r="G154" s="181" t="s">
        <v>165</v>
      </c>
      <c r="H154" s="182">
        <v>434.104</v>
      </c>
      <c r="I154" s="183"/>
      <c r="J154" s="184">
        <f>ROUND(I154*H154,2)</f>
        <v>0</v>
      </c>
      <c r="K154" s="180" t="s">
        <v>166</v>
      </c>
      <c r="L154" s="39"/>
      <c r="M154" s="185" t="s">
        <v>19</v>
      </c>
      <c r="N154" s="186" t="s">
        <v>48</v>
      </c>
      <c r="O154" s="64"/>
      <c r="P154" s="187">
        <f>O154*H154</f>
        <v>0</v>
      </c>
      <c r="Q154" s="187">
        <v>0.15826</v>
      </c>
      <c r="R154" s="187">
        <f>Q154*H154</f>
        <v>68.70129904000001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167</v>
      </c>
      <c r="AT154" s="189" t="s">
        <v>162</v>
      </c>
      <c r="AU154" s="189" t="s">
        <v>86</v>
      </c>
      <c r="AY154" s="17" t="s">
        <v>160</v>
      </c>
      <c r="BE154" s="190">
        <f>IF(N154="základní",J154,0)</f>
        <v>0</v>
      </c>
      <c r="BF154" s="190">
        <f>IF(N154="snížená",J154,0)</f>
        <v>0</v>
      </c>
      <c r="BG154" s="190">
        <f>IF(N154="zákl. přenesená",J154,0)</f>
        <v>0</v>
      </c>
      <c r="BH154" s="190">
        <f>IF(N154="sníž. přenesená",J154,0)</f>
        <v>0</v>
      </c>
      <c r="BI154" s="190">
        <f>IF(N154="nulová",J154,0)</f>
        <v>0</v>
      </c>
      <c r="BJ154" s="17" t="s">
        <v>84</v>
      </c>
      <c r="BK154" s="190">
        <f>ROUND(I154*H154,2)</f>
        <v>0</v>
      </c>
      <c r="BL154" s="17" t="s">
        <v>167</v>
      </c>
      <c r="BM154" s="189" t="s">
        <v>344</v>
      </c>
    </row>
    <row r="155" spans="1:47" s="2" customFormat="1" ht="11.25">
      <c r="A155" s="34"/>
      <c r="B155" s="35"/>
      <c r="C155" s="36"/>
      <c r="D155" s="191" t="s">
        <v>169</v>
      </c>
      <c r="E155" s="36"/>
      <c r="F155" s="192" t="s">
        <v>345</v>
      </c>
      <c r="G155" s="36"/>
      <c r="H155" s="36"/>
      <c r="I155" s="193"/>
      <c r="J155" s="36"/>
      <c r="K155" s="36"/>
      <c r="L155" s="39"/>
      <c r="M155" s="194"/>
      <c r="N155" s="195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169</v>
      </c>
      <c r="AU155" s="17" t="s">
        <v>86</v>
      </c>
    </row>
    <row r="156" spans="2:51" s="13" customFormat="1" ht="11.25">
      <c r="B156" s="196"/>
      <c r="C156" s="197"/>
      <c r="D156" s="198" t="s">
        <v>171</v>
      </c>
      <c r="E156" s="199" t="s">
        <v>19</v>
      </c>
      <c r="F156" s="200" t="s">
        <v>259</v>
      </c>
      <c r="G156" s="197"/>
      <c r="H156" s="199" t="s">
        <v>19</v>
      </c>
      <c r="I156" s="201"/>
      <c r="J156" s="197"/>
      <c r="K156" s="197"/>
      <c r="L156" s="202"/>
      <c r="M156" s="203"/>
      <c r="N156" s="204"/>
      <c r="O156" s="204"/>
      <c r="P156" s="204"/>
      <c r="Q156" s="204"/>
      <c r="R156" s="204"/>
      <c r="S156" s="204"/>
      <c r="T156" s="205"/>
      <c r="AT156" s="206" t="s">
        <v>171</v>
      </c>
      <c r="AU156" s="206" t="s">
        <v>86</v>
      </c>
      <c r="AV156" s="13" t="s">
        <v>84</v>
      </c>
      <c r="AW156" s="13" t="s">
        <v>37</v>
      </c>
      <c r="AX156" s="13" t="s">
        <v>77</v>
      </c>
      <c r="AY156" s="206" t="s">
        <v>160</v>
      </c>
    </row>
    <row r="157" spans="2:51" s="14" customFormat="1" ht="11.25">
      <c r="B157" s="207"/>
      <c r="C157" s="208"/>
      <c r="D157" s="198" t="s">
        <v>171</v>
      </c>
      <c r="E157" s="209" t="s">
        <v>19</v>
      </c>
      <c r="F157" s="210" t="s">
        <v>261</v>
      </c>
      <c r="G157" s="208"/>
      <c r="H157" s="211">
        <v>434.104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171</v>
      </c>
      <c r="AU157" s="217" t="s">
        <v>86</v>
      </c>
      <c r="AV157" s="14" t="s">
        <v>86</v>
      </c>
      <c r="AW157" s="14" t="s">
        <v>37</v>
      </c>
      <c r="AX157" s="14" t="s">
        <v>77</v>
      </c>
      <c r="AY157" s="217" t="s">
        <v>160</v>
      </c>
    </row>
    <row r="158" spans="1:65" s="2" customFormat="1" ht="66.75" customHeight="1">
      <c r="A158" s="34"/>
      <c r="B158" s="35"/>
      <c r="C158" s="178" t="s">
        <v>346</v>
      </c>
      <c r="D158" s="178" t="s">
        <v>162</v>
      </c>
      <c r="E158" s="179" t="s">
        <v>347</v>
      </c>
      <c r="F158" s="180" t="s">
        <v>348</v>
      </c>
      <c r="G158" s="181" t="s">
        <v>165</v>
      </c>
      <c r="H158" s="182">
        <v>2170.52</v>
      </c>
      <c r="I158" s="183"/>
      <c r="J158" s="184">
        <f>ROUND(I158*H158,2)</f>
        <v>0</v>
      </c>
      <c r="K158" s="180" t="s">
        <v>166</v>
      </c>
      <c r="L158" s="39"/>
      <c r="M158" s="185" t="s">
        <v>19</v>
      </c>
      <c r="N158" s="186" t="s">
        <v>48</v>
      </c>
      <c r="O158" s="64"/>
      <c r="P158" s="187">
        <f>O158*H158</f>
        <v>0</v>
      </c>
      <c r="Q158" s="187">
        <v>0.09848</v>
      </c>
      <c r="R158" s="187">
        <f>Q158*H158</f>
        <v>213.7528096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167</v>
      </c>
      <c r="AT158" s="189" t="s">
        <v>162</v>
      </c>
      <c r="AU158" s="189" t="s">
        <v>86</v>
      </c>
      <c r="AY158" s="17" t="s">
        <v>160</v>
      </c>
      <c r="BE158" s="190">
        <f>IF(N158="základní",J158,0)</f>
        <v>0</v>
      </c>
      <c r="BF158" s="190">
        <f>IF(N158="snížená",J158,0)</f>
        <v>0</v>
      </c>
      <c r="BG158" s="190">
        <f>IF(N158="zákl. přenesená",J158,0)</f>
        <v>0</v>
      </c>
      <c r="BH158" s="190">
        <f>IF(N158="sníž. přenesená",J158,0)</f>
        <v>0</v>
      </c>
      <c r="BI158" s="190">
        <f>IF(N158="nulová",J158,0)</f>
        <v>0</v>
      </c>
      <c r="BJ158" s="17" t="s">
        <v>84</v>
      </c>
      <c r="BK158" s="190">
        <f>ROUND(I158*H158,2)</f>
        <v>0</v>
      </c>
      <c r="BL158" s="17" t="s">
        <v>167</v>
      </c>
      <c r="BM158" s="189" t="s">
        <v>349</v>
      </c>
    </row>
    <row r="159" spans="1:47" s="2" customFormat="1" ht="11.25">
      <c r="A159" s="34"/>
      <c r="B159" s="35"/>
      <c r="C159" s="36"/>
      <c r="D159" s="191" t="s">
        <v>169</v>
      </c>
      <c r="E159" s="36"/>
      <c r="F159" s="192" t="s">
        <v>350</v>
      </c>
      <c r="G159" s="36"/>
      <c r="H159" s="36"/>
      <c r="I159" s="193"/>
      <c r="J159" s="36"/>
      <c r="K159" s="36"/>
      <c r="L159" s="39"/>
      <c r="M159" s="194"/>
      <c r="N159" s="195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169</v>
      </c>
      <c r="AU159" s="17" t="s">
        <v>86</v>
      </c>
    </row>
    <row r="160" spans="2:51" s="13" customFormat="1" ht="22.5">
      <c r="B160" s="196"/>
      <c r="C160" s="197"/>
      <c r="D160" s="198" t="s">
        <v>171</v>
      </c>
      <c r="E160" s="199" t="s">
        <v>19</v>
      </c>
      <c r="F160" s="200" t="s">
        <v>351</v>
      </c>
      <c r="G160" s="197"/>
      <c r="H160" s="199" t="s">
        <v>19</v>
      </c>
      <c r="I160" s="201"/>
      <c r="J160" s="197"/>
      <c r="K160" s="197"/>
      <c r="L160" s="202"/>
      <c r="M160" s="203"/>
      <c r="N160" s="204"/>
      <c r="O160" s="204"/>
      <c r="P160" s="204"/>
      <c r="Q160" s="204"/>
      <c r="R160" s="204"/>
      <c r="S160" s="204"/>
      <c r="T160" s="205"/>
      <c r="AT160" s="206" t="s">
        <v>171</v>
      </c>
      <c r="AU160" s="206" t="s">
        <v>86</v>
      </c>
      <c r="AV160" s="13" t="s">
        <v>84</v>
      </c>
      <c r="AW160" s="13" t="s">
        <v>37</v>
      </c>
      <c r="AX160" s="13" t="s">
        <v>77</v>
      </c>
      <c r="AY160" s="206" t="s">
        <v>160</v>
      </c>
    </row>
    <row r="161" spans="2:51" s="14" customFormat="1" ht="11.25">
      <c r="B161" s="207"/>
      <c r="C161" s="208"/>
      <c r="D161" s="198" t="s">
        <v>171</v>
      </c>
      <c r="E161" s="209" t="s">
        <v>19</v>
      </c>
      <c r="F161" s="210" t="s">
        <v>352</v>
      </c>
      <c r="G161" s="208"/>
      <c r="H161" s="211">
        <v>2170.52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171</v>
      </c>
      <c r="AU161" s="217" t="s">
        <v>86</v>
      </c>
      <c r="AV161" s="14" t="s">
        <v>86</v>
      </c>
      <c r="AW161" s="14" t="s">
        <v>37</v>
      </c>
      <c r="AX161" s="14" t="s">
        <v>77</v>
      </c>
      <c r="AY161" s="217" t="s">
        <v>160</v>
      </c>
    </row>
    <row r="162" spans="1:65" s="2" customFormat="1" ht="37.9" customHeight="1">
      <c r="A162" s="34"/>
      <c r="B162" s="35"/>
      <c r="C162" s="178" t="s">
        <v>353</v>
      </c>
      <c r="D162" s="178" t="s">
        <v>162</v>
      </c>
      <c r="E162" s="179" t="s">
        <v>354</v>
      </c>
      <c r="F162" s="180" t="s">
        <v>355</v>
      </c>
      <c r="G162" s="181" t="s">
        <v>165</v>
      </c>
      <c r="H162" s="182">
        <v>2036.9</v>
      </c>
      <c r="I162" s="183"/>
      <c r="J162" s="184">
        <f>ROUND(I162*H162,2)</f>
        <v>0</v>
      </c>
      <c r="K162" s="180" t="s">
        <v>166</v>
      </c>
      <c r="L162" s="39"/>
      <c r="M162" s="185" t="s">
        <v>19</v>
      </c>
      <c r="N162" s="186" t="s">
        <v>48</v>
      </c>
      <c r="O162" s="64"/>
      <c r="P162" s="187">
        <f>O162*H162</f>
        <v>0</v>
      </c>
      <c r="Q162" s="187">
        <v>0.216</v>
      </c>
      <c r="R162" s="187">
        <f>Q162*H162</f>
        <v>439.97040000000004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167</v>
      </c>
      <c r="AT162" s="189" t="s">
        <v>162</v>
      </c>
      <c r="AU162" s="189" t="s">
        <v>86</v>
      </c>
      <c r="AY162" s="17" t="s">
        <v>160</v>
      </c>
      <c r="BE162" s="190">
        <f>IF(N162="základní",J162,0)</f>
        <v>0</v>
      </c>
      <c r="BF162" s="190">
        <f>IF(N162="snížená",J162,0)</f>
        <v>0</v>
      </c>
      <c r="BG162" s="190">
        <f>IF(N162="zákl. přenesená",J162,0)</f>
        <v>0</v>
      </c>
      <c r="BH162" s="190">
        <f>IF(N162="sníž. přenesená",J162,0)</f>
        <v>0</v>
      </c>
      <c r="BI162" s="190">
        <f>IF(N162="nulová",J162,0)</f>
        <v>0</v>
      </c>
      <c r="BJ162" s="17" t="s">
        <v>84</v>
      </c>
      <c r="BK162" s="190">
        <f>ROUND(I162*H162,2)</f>
        <v>0</v>
      </c>
      <c r="BL162" s="17" t="s">
        <v>167</v>
      </c>
      <c r="BM162" s="189" t="s">
        <v>356</v>
      </c>
    </row>
    <row r="163" spans="1:47" s="2" customFormat="1" ht="11.25">
      <c r="A163" s="34"/>
      <c r="B163" s="35"/>
      <c r="C163" s="36"/>
      <c r="D163" s="191" t="s">
        <v>169</v>
      </c>
      <c r="E163" s="36"/>
      <c r="F163" s="192" t="s">
        <v>357</v>
      </c>
      <c r="G163" s="36"/>
      <c r="H163" s="36"/>
      <c r="I163" s="193"/>
      <c r="J163" s="36"/>
      <c r="K163" s="36"/>
      <c r="L163" s="39"/>
      <c r="M163" s="194"/>
      <c r="N163" s="195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169</v>
      </c>
      <c r="AU163" s="17" t="s">
        <v>86</v>
      </c>
    </row>
    <row r="164" spans="2:51" s="13" customFormat="1" ht="11.25">
      <c r="B164" s="196"/>
      <c r="C164" s="197"/>
      <c r="D164" s="198" t="s">
        <v>171</v>
      </c>
      <c r="E164" s="199" t="s">
        <v>19</v>
      </c>
      <c r="F164" s="200" t="s">
        <v>358</v>
      </c>
      <c r="G164" s="197"/>
      <c r="H164" s="199" t="s">
        <v>19</v>
      </c>
      <c r="I164" s="201"/>
      <c r="J164" s="197"/>
      <c r="K164" s="197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171</v>
      </c>
      <c r="AU164" s="206" t="s">
        <v>86</v>
      </c>
      <c r="AV164" s="13" t="s">
        <v>84</v>
      </c>
      <c r="AW164" s="13" t="s">
        <v>37</v>
      </c>
      <c r="AX164" s="13" t="s">
        <v>77</v>
      </c>
      <c r="AY164" s="206" t="s">
        <v>160</v>
      </c>
    </row>
    <row r="165" spans="2:51" s="14" customFormat="1" ht="33.75">
      <c r="B165" s="207"/>
      <c r="C165" s="208"/>
      <c r="D165" s="198" t="s">
        <v>171</v>
      </c>
      <c r="E165" s="209" t="s">
        <v>19</v>
      </c>
      <c r="F165" s="210" t="s">
        <v>359</v>
      </c>
      <c r="G165" s="208"/>
      <c r="H165" s="211">
        <v>1267.7</v>
      </c>
      <c r="I165" s="212"/>
      <c r="J165" s="208"/>
      <c r="K165" s="208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171</v>
      </c>
      <c r="AU165" s="217" t="s">
        <v>86</v>
      </c>
      <c r="AV165" s="14" t="s">
        <v>86</v>
      </c>
      <c r="AW165" s="14" t="s">
        <v>37</v>
      </c>
      <c r="AX165" s="14" t="s">
        <v>77</v>
      </c>
      <c r="AY165" s="217" t="s">
        <v>160</v>
      </c>
    </row>
    <row r="166" spans="2:51" s="14" customFormat="1" ht="33.75">
      <c r="B166" s="207"/>
      <c r="C166" s="208"/>
      <c r="D166" s="198" t="s">
        <v>171</v>
      </c>
      <c r="E166" s="209" t="s">
        <v>19</v>
      </c>
      <c r="F166" s="210" t="s">
        <v>360</v>
      </c>
      <c r="G166" s="208"/>
      <c r="H166" s="211">
        <v>645.1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171</v>
      </c>
      <c r="AU166" s="217" t="s">
        <v>86</v>
      </c>
      <c r="AV166" s="14" t="s">
        <v>86</v>
      </c>
      <c r="AW166" s="14" t="s">
        <v>37</v>
      </c>
      <c r="AX166" s="14" t="s">
        <v>77</v>
      </c>
      <c r="AY166" s="217" t="s">
        <v>160</v>
      </c>
    </row>
    <row r="167" spans="2:51" s="14" customFormat="1" ht="33.75">
      <c r="B167" s="207"/>
      <c r="C167" s="208"/>
      <c r="D167" s="198" t="s">
        <v>171</v>
      </c>
      <c r="E167" s="209" t="s">
        <v>19</v>
      </c>
      <c r="F167" s="210" t="s">
        <v>361</v>
      </c>
      <c r="G167" s="208"/>
      <c r="H167" s="211">
        <v>551.9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171</v>
      </c>
      <c r="AU167" s="217" t="s">
        <v>86</v>
      </c>
      <c r="AV167" s="14" t="s">
        <v>86</v>
      </c>
      <c r="AW167" s="14" t="s">
        <v>37</v>
      </c>
      <c r="AX167" s="14" t="s">
        <v>77</v>
      </c>
      <c r="AY167" s="217" t="s">
        <v>160</v>
      </c>
    </row>
    <row r="168" spans="2:51" s="13" customFormat="1" ht="11.25">
      <c r="B168" s="196"/>
      <c r="C168" s="197"/>
      <c r="D168" s="198" t="s">
        <v>171</v>
      </c>
      <c r="E168" s="199" t="s">
        <v>19</v>
      </c>
      <c r="F168" s="200" t="s">
        <v>362</v>
      </c>
      <c r="G168" s="197"/>
      <c r="H168" s="199" t="s">
        <v>19</v>
      </c>
      <c r="I168" s="201"/>
      <c r="J168" s="197"/>
      <c r="K168" s="197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171</v>
      </c>
      <c r="AU168" s="206" t="s">
        <v>86</v>
      </c>
      <c r="AV168" s="13" t="s">
        <v>84</v>
      </c>
      <c r="AW168" s="13" t="s">
        <v>37</v>
      </c>
      <c r="AX168" s="13" t="s">
        <v>77</v>
      </c>
      <c r="AY168" s="206" t="s">
        <v>160</v>
      </c>
    </row>
    <row r="169" spans="2:51" s="14" customFormat="1" ht="11.25">
      <c r="B169" s="207"/>
      <c r="C169" s="208"/>
      <c r="D169" s="198" t="s">
        <v>171</v>
      </c>
      <c r="E169" s="209" t="s">
        <v>19</v>
      </c>
      <c r="F169" s="210" t="s">
        <v>363</v>
      </c>
      <c r="G169" s="208"/>
      <c r="H169" s="211">
        <v>-427.8</v>
      </c>
      <c r="I169" s="212"/>
      <c r="J169" s="208"/>
      <c r="K169" s="208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171</v>
      </c>
      <c r="AU169" s="217" t="s">
        <v>86</v>
      </c>
      <c r="AV169" s="14" t="s">
        <v>86</v>
      </c>
      <c r="AW169" s="14" t="s">
        <v>37</v>
      </c>
      <c r="AX169" s="14" t="s">
        <v>77</v>
      </c>
      <c r="AY169" s="217" t="s">
        <v>160</v>
      </c>
    </row>
    <row r="170" spans="1:65" s="2" customFormat="1" ht="24.2" customHeight="1">
      <c r="A170" s="34"/>
      <c r="B170" s="35"/>
      <c r="C170" s="178" t="s">
        <v>311</v>
      </c>
      <c r="D170" s="178" t="s">
        <v>162</v>
      </c>
      <c r="E170" s="179" t="s">
        <v>364</v>
      </c>
      <c r="F170" s="180" t="s">
        <v>365</v>
      </c>
      <c r="G170" s="181" t="s">
        <v>165</v>
      </c>
      <c r="H170" s="182">
        <v>21705.2</v>
      </c>
      <c r="I170" s="183"/>
      <c r="J170" s="184">
        <f>ROUND(I170*H170,2)</f>
        <v>0</v>
      </c>
      <c r="K170" s="180" t="s">
        <v>166</v>
      </c>
      <c r="L170" s="39"/>
      <c r="M170" s="185" t="s">
        <v>19</v>
      </c>
      <c r="N170" s="186" t="s">
        <v>48</v>
      </c>
      <c r="O170" s="64"/>
      <c r="P170" s="187">
        <f>O170*H170</f>
        <v>0</v>
      </c>
      <c r="Q170" s="187">
        <v>0.00031</v>
      </c>
      <c r="R170" s="187">
        <f>Q170*H170</f>
        <v>6.728612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167</v>
      </c>
      <c r="AT170" s="189" t="s">
        <v>162</v>
      </c>
      <c r="AU170" s="189" t="s">
        <v>86</v>
      </c>
      <c r="AY170" s="17" t="s">
        <v>160</v>
      </c>
      <c r="BE170" s="190">
        <f>IF(N170="základní",J170,0)</f>
        <v>0</v>
      </c>
      <c r="BF170" s="190">
        <f>IF(N170="snížená",J170,0)</f>
        <v>0</v>
      </c>
      <c r="BG170" s="190">
        <f>IF(N170="zákl. přenesená",J170,0)</f>
        <v>0</v>
      </c>
      <c r="BH170" s="190">
        <f>IF(N170="sníž. přenesená",J170,0)</f>
        <v>0</v>
      </c>
      <c r="BI170" s="190">
        <f>IF(N170="nulová",J170,0)</f>
        <v>0</v>
      </c>
      <c r="BJ170" s="17" t="s">
        <v>84</v>
      </c>
      <c r="BK170" s="190">
        <f>ROUND(I170*H170,2)</f>
        <v>0</v>
      </c>
      <c r="BL170" s="17" t="s">
        <v>167</v>
      </c>
      <c r="BM170" s="189" t="s">
        <v>366</v>
      </c>
    </row>
    <row r="171" spans="1:47" s="2" customFormat="1" ht="11.25">
      <c r="A171" s="34"/>
      <c r="B171" s="35"/>
      <c r="C171" s="36"/>
      <c r="D171" s="191" t="s">
        <v>169</v>
      </c>
      <c r="E171" s="36"/>
      <c r="F171" s="192" t="s">
        <v>367</v>
      </c>
      <c r="G171" s="36"/>
      <c r="H171" s="36"/>
      <c r="I171" s="193"/>
      <c r="J171" s="36"/>
      <c r="K171" s="36"/>
      <c r="L171" s="39"/>
      <c r="M171" s="194"/>
      <c r="N171" s="195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169</v>
      </c>
      <c r="AU171" s="17" t="s">
        <v>86</v>
      </c>
    </row>
    <row r="172" spans="2:51" s="13" customFormat="1" ht="11.25">
      <c r="B172" s="196"/>
      <c r="C172" s="197"/>
      <c r="D172" s="198" t="s">
        <v>171</v>
      </c>
      <c r="E172" s="199" t="s">
        <v>19</v>
      </c>
      <c r="F172" s="200" t="s">
        <v>368</v>
      </c>
      <c r="G172" s="197"/>
      <c r="H172" s="199" t="s">
        <v>19</v>
      </c>
      <c r="I172" s="201"/>
      <c r="J172" s="197"/>
      <c r="K172" s="197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171</v>
      </c>
      <c r="AU172" s="206" t="s">
        <v>86</v>
      </c>
      <c r="AV172" s="13" t="s">
        <v>84</v>
      </c>
      <c r="AW172" s="13" t="s">
        <v>37</v>
      </c>
      <c r="AX172" s="13" t="s">
        <v>77</v>
      </c>
      <c r="AY172" s="206" t="s">
        <v>160</v>
      </c>
    </row>
    <row r="173" spans="2:51" s="14" customFormat="1" ht="11.25">
      <c r="B173" s="207"/>
      <c r="C173" s="208"/>
      <c r="D173" s="198" t="s">
        <v>171</v>
      </c>
      <c r="E173" s="209" t="s">
        <v>19</v>
      </c>
      <c r="F173" s="210" t="s">
        <v>369</v>
      </c>
      <c r="G173" s="208"/>
      <c r="H173" s="211">
        <v>21705.2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171</v>
      </c>
      <c r="AU173" s="217" t="s">
        <v>86</v>
      </c>
      <c r="AV173" s="14" t="s">
        <v>86</v>
      </c>
      <c r="AW173" s="14" t="s">
        <v>37</v>
      </c>
      <c r="AX173" s="14" t="s">
        <v>77</v>
      </c>
      <c r="AY173" s="217" t="s">
        <v>160</v>
      </c>
    </row>
    <row r="174" spans="1:65" s="2" customFormat="1" ht="24.2" customHeight="1">
      <c r="A174" s="34"/>
      <c r="B174" s="35"/>
      <c r="C174" s="178" t="s">
        <v>370</v>
      </c>
      <c r="D174" s="178" t="s">
        <v>162</v>
      </c>
      <c r="E174" s="179" t="s">
        <v>371</v>
      </c>
      <c r="F174" s="180" t="s">
        <v>372</v>
      </c>
      <c r="G174" s="181" t="s">
        <v>165</v>
      </c>
      <c r="H174" s="182">
        <v>21705.2</v>
      </c>
      <c r="I174" s="183"/>
      <c r="J174" s="184">
        <f>ROUND(I174*H174,2)</f>
        <v>0</v>
      </c>
      <c r="K174" s="180" t="s">
        <v>166</v>
      </c>
      <c r="L174" s="39"/>
      <c r="M174" s="185" t="s">
        <v>19</v>
      </c>
      <c r="N174" s="186" t="s">
        <v>48</v>
      </c>
      <c r="O174" s="64"/>
      <c r="P174" s="187">
        <f>O174*H174</f>
        <v>0</v>
      </c>
      <c r="Q174" s="187">
        <v>0.00041</v>
      </c>
      <c r="R174" s="187">
        <f>Q174*H174</f>
        <v>8.899132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167</v>
      </c>
      <c r="AT174" s="189" t="s">
        <v>162</v>
      </c>
      <c r="AU174" s="189" t="s">
        <v>86</v>
      </c>
      <c r="AY174" s="17" t="s">
        <v>160</v>
      </c>
      <c r="BE174" s="190">
        <f>IF(N174="základní",J174,0)</f>
        <v>0</v>
      </c>
      <c r="BF174" s="190">
        <f>IF(N174="snížená",J174,0)</f>
        <v>0</v>
      </c>
      <c r="BG174" s="190">
        <f>IF(N174="zákl. přenesená",J174,0)</f>
        <v>0</v>
      </c>
      <c r="BH174" s="190">
        <f>IF(N174="sníž. přenesená",J174,0)</f>
        <v>0</v>
      </c>
      <c r="BI174" s="190">
        <f>IF(N174="nulová",J174,0)</f>
        <v>0</v>
      </c>
      <c r="BJ174" s="17" t="s">
        <v>84</v>
      </c>
      <c r="BK174" s="190">
        <f>ROUND(I174*H174,2)</f>
        <v>0</v>
      </c>
      <c r="BL174" s="17" t="s">
        <v>167</v>
      </c>
      <c r="BM174" s="189" t="s">
        <v>373</v>
      </c>
    </row>
    <row r="175" spans="1:47" s="2" customFormat="1" ht="11.25">
      <c r="A175" s="34"/>
      <c r="B175" s="35"/>
      <c r="C175" s="36"/>
      <c r="D175" s="191" t="s">
        <v>169</v>
      </c>
      <c r="E175" s="36"/>
      <c r="F175" s="192" t="s">
        <v>374</v>
      </c>
      <c r="G175" s="36"/>
      <c r="H175" s="36"/>
      <c r="I175" s="193"/>
      <c r="J175" s="36"/>
      <c r="K175" s="36"/>
      <c r="L175" s="39"/>
      <c r="M175" s="194"/>
      <c r="N175" s="195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169</v>
      </c>
      <c r="AU175" s="17" t="s">
        <v>86</v>
      </c>
    </row>
    <row r="176" spans="1:65" s="2" customFormat="1" ht="44.25" customHeight="1">
      <c r="A176" s="34"/>
      <c r="B176" s="35"/>
      <c r="C176" s="178" t="s">
        <v>375</v>
      </c>
      <c r="D176" s="178" t="s">
        <v>162</v>
      </c>
      <c r="E176" s="179" t="s">
        <v>376</v>
      </c>
      <c r="F176" s="180" t="s">
        <v>377</v>
      </c>
      <c r="G176" s="181" t="s">
        <v>165</v>
      </c>
      <c r="H176" s="182">
        <v>21705.2</v>
      </c>
      <c r="I176" s="183"/>
      <c r="J176" s="184">
        <f>ROUND(I176*H176,2)</f>
        <v>0</v>
      </c>
      <c r="K176" s="180" t="s">
        <v>166</v>
      </c>
      <c r="L176" s="39"/>
      <c r="M176" s="185" t="s">
        <v>19</v>
      </c>
      <c r="N176" s="186" t="s">
        <v>48</v>
      </c>
      <c r="O176" s="64"/>
      <c r="P176" s="187">
        <f>O176*H176</f>
        <v>0</v>
      </c>
      <c r="Q176" s="187">
        <v>0.12966</v>
      </c>
      <c r="R176" s="187">
        <f>Q176*H176</f>
        <v>2814.296232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167</v>
      </c>
      <c r="AT176" s="189" t="s">
        <v>162</v>
      </c>
      <c r="AU176" s="189" t="s">
        <v>86</v>
      </c>
      <c r="AY176" s="17" t="s">
        <v>160</v>
      </c>
      <c r="BE176" s="190">
        <f>IF(N176="základní",J176,0)</f>
        <v>0</v>
      </c>
      <c r="BF176" s="190">
        <f>IF(N176="snížená",J176,0)</f>
        <v>0</v>
      </c>
      <c r="BG176" s="190">
        <f>IF(N176="zákl. přenesená",J176,0)</f>
        <v>0</v>
      </c>
      <c r="BH176" s="190">
        <f>IF(N176="sníž. přenesená",J176,0)</f>
        <v>0</v>
      </c>
      <c r="BI176" s="190">
        <f>IF(N176="nulová",J176,0)</f>
        <v>0</v>
      </c>
      <c r="BJ176" s="17" t="s">
        <v>84</v>
      </c>
      <c r="BK176" s="190">
        <f>ROUND(I176*H176,2)</f>
        <v>0</v>
      </c>
      <c r="BL176" s="17" t="s">
        <v>167</v>
      </c>
      <c r="BM176" s="189" t="s">
        <v>378</v>
      </c>
    </row>
    <row r="177" spans="1:47" s="2" customFormat="1" ht="11.25">
      <c r="A177" s="34"/>
      <c r="B177" s="35"/>
      <c r="C177" s="36"/>
      <c r="D177" s="191" t="s">
        <v>169</v>
      </c>
      <c r="E177" s="36"/>
      <c r="F177" s="192" t="s">
        <v>379</v>
      </c>
      <c r="G177" s="36"/>
      <c r="H177" s="36"/>
      <c r="I177" s="193"/>
      <c r="J177" s="36"/>
      <c r="K177" s="36"/>
      <c r="L177" s="39"/>
      <c r="M177" s="194"/>
      <c r="N177" s="195"/>
      <c r="O177" s="64"/>
      <c r="P177" s="64"/>
      <c r="Q177" s="64"/>
      <c r="R177" s="64"/>
      <c r="S177" s="64"/>
      <c r="T177" s="65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169</v>
      </c>
      <c r="AU177" s="17" t="s">
        <v>86</v>
      </c>
    </row>
    <row r="178" spans="1:65" s="2" customFormat="1" ht="44.25" customHeight="1">
      <c r="A178" s="34"/>
      <c r="B178" s="35"/>
      <c r="C178" s="178" t="s">
        <v>7</v>
      </c>
      <c r="D178" s="178" t="s">
        <v>162</v>
      </c>
      <c r="E178" s="179" t="s">
        <v>380</v>
      </c>
      <c r="F178" s="180" t="s">
        <v>381</v>
      </c>
      <c r="G178" s="181" t="s">
        <v>165</v>
      </c>
      <c r="H178" s="182">
        <v>21705.2</v>
      </c>
      <c r="I178" s="183"/>
      <c r="J178" s="184">
        <f>ROUND(I178*H178,2)</f>
        <v>0</v>
      </c>
      <c r="K178" s="180" t="s">
        <v>166</v>
      </c>
      <c r="L178" s="39"/>
      <c r="M178" s="185" t="s">
        <v>19</v>
      </c>
      <c r="N178" s="186" t="s">
        <v>48</v>
      </c>
      <c r="O178" s="64"/>
      <c r="P178" s="187">
        <f>O178*H178</f>
        <v>0</v>
      </c>
      <c r="Q178" s="187">
        <v>0.18152</v>
      </c>
      <c r="R178" s="187">
        <f>Q178*H178</f>
        <v>3939.9279039999997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167</v>
      </c>
      <c r="AT178" s="189" t="s">
        <v>162</v>
      </c>
      <c r="AU178" s="189" t="s">
        <v>86</v>
      </c>
      <c r="AY178" s="17" t="s">
        <v>160</v>
      </c>
      <c r="BE178" s="190">
        <f>IF(N178="základní",J178,0)</f>
        <v>0</v>
      </c>
      <c r="BF178" s="190">
        <f>IF(N178="snížená",J178,0)</f>
        <v>0</v>
      </c>
      <c r="BG178" s="190">
        <f>IF(N178="zákl. přenesená",J178,0)</f>
        <v>0</v>
      </c>
      <c r="BH178" s="190">
        <f>IF(N178="sníž. přenesená",J178,0)</f>
        <v>0</v>
      </c>
      <c r="BI178" s="190">
        <f>IF(N178="nulová",J178,0)</f>
        <v>0</v>
      </c>
      <c r="BJ178" s="17" t="s">
        <v>84</v>
      </c>
      <c r="BK178" s="190">
        <f>ROUND(I178*H178,2)</f>
        <v>0</v>
      </c>
      <c r="BL178" s="17" t="s">
        <v>167</v>
      </c>
      <c r="BM178" s="189" t="s">
        <v>382</v>
      </c>
    </row>
    <row r="179" spans="1:47" s="2" customFormat="1" ht="11.25">
      <c r="A179" s="34"/>
      <c r="B179" s="35"/>
      <c r="C179" s="36"/>
      <c r="D179" s="191" t="s">
        <v>169</v>
      </c>
      <c r="E179" s="36"/>
      <c r="F179" s="192" t="s">
        <v>383</v>
      </c>
      <c r="G179" s="36"/>
      <c r="H179" s="36"/>
      <c r="I179" s="193"/>
      <c r="J179" s="36"/>
      <c r="K179" s="36"/>
      <c r="L179" s="39"/>
      <c r="M179" s="194"/>
      <c r="N179" s="195"/>
      <c r="O179" s="64"/>
      <c r="P179" s="64"/>
      <c r="Q179" s="64"/>
      <c r="R179" s="64"/>
      <c r="S179" s="64"/>
      <c r="T179" s="65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169</v>
      </c>
      <c r="AU179" s="17" t="s">
        <v>86</v>
      </c>
    </row>
    <row r="180" spans="2:63" s="12" customFormat="1" ht="22.9" customHeight="1">
      <c r="B180" s="162"/>
      <c r="C180" s="163"/>
      <c r="D180" s="164" t="s">
        <v>76</v>
      </c>
      <c r="E180" s="176" t="s">
        <v>198</v>
      </c>
      <c r="F180" s="176" t="s">
        <v>199</v>
      </c>
      <c r="G180" s="163"/>
      <c r="H180" s="163"/>
      <c r="I180" s="166"/>
      <c r="J180" s="177">
        <f>BK180</f>
        <v>0</v>
      </c>
      <c r="K180" s="163"/>
      <c r="L180" s="168"/>
      <c r="M180" s="169"/>
      <c r="N180" s="170"/>
      <c r="O180" s="170"/>
      <c r="P180" s="171">
        <f>SUM(P181:P206)</f>
        <v>0</v>
      </c>
      <c r="Q180" s="170"/>
      <c r="R180" s="171">
        <f>SUM(R181:R206)</f>
        <v>7.0724554</v>
      </c>
      <c r="S180" s="170"/>
      <c r="T180" s="172">
        <f>SUM(T181:T206)</f>
        <v>697.8094000000001</v>
      </c>
      <c r="AR180" s="173" t="s">
        <v>84</v>
      </c>
      <c r="AT180" s="174" t="s">
        <v>76</v>
      </c>
      <c r="AU180" s="174" t="s">
        <v>84</v>
      </c>
      <c r="AY180" s="173" t="s">
        <v>160</v>
      </c>
      <c r="BK180" s="175">
        <f>SUM(BK181:BK206)</f>
        <v>0</v>
      </c>
    </row>
    <row r="181" spans="1:65" s="2" customFormat="1" ht="37.9" customHeight="1">
      <c r="A181" s="34"/>
      <c r="B181" s="35"/>
      <c r="C181" s="178" t="s">
        <v>384</v>
      </c>
      <c r="D181" s="178" t="s">
        <v>162</v>
      </c>
      <c r="E181" s="179" t="s">
        <v>385</v>
      </c>
      <c r="F181" s="180" t="s">
        <v>386</v>
      </c>
      <c r="G181" s="181" t="s">
        <v>202</v>
      </c>
      <c r="H181" s="182">
        <v>152</v>
      </c>
      <c r="I181" s="183"/>
      <c r="J181" s="184">
        <f>ROUND(I181*H181,2)</f>
        <v>0</v>
      </c>
      <c r="K181" s="180" t="s">
        <v>166</v>
      </c>
      <c r="L181" s="39"/>
      <c r="M181" s="185" t="s">
        <v>19</v>
      </c>
      <c r="N181" s="186" t="s">
        <v>48</v>
      </c>
      <c r="O181" s="64"/>
      <c r="P181" s="187">
        <f>O181*H181</f>
        <v>0</v>
      </c>
      <c r="Q181" s="187">
        <v>0.0283</v>
      </c>
      <c r="R181" s="187">
        <f>Q181*H181</f>
        <v>4.3016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167</v>
      </c>
      <c r="AT181" s="189" t="s">
        <v>162</v>
      </c>
      <c r="AU181" s="189" t="s">
        <v>86</v>
      </c>
      <c r="AY181" s="17" t="s">
        <v>160</v>
      </c>
      <c r="BE181" s="190">
        <f>IF(N181="základní",J181,0)</f>
        <v>0</v>
      </c>
      <c r="BF181" s="190">
        <f>IF(N181="snížená",J181,0)</f>
        <v>0</v>
      </c>
      <c r="BG181" s="190">
        <f>IF(N181="zákl. přenesená",J181,0)</f>
        <v>0</v>
      </c>
      <c r="BH181" s="190">
        <f>IF(N181="sníž. přenesená",J181,0)</f>
        <v>0</v>
      </c>
      <c r="BI181" s="190">
        <f>IF(N181="nulová",J181,0)</f>
        <v>0</v>
      </c>
      <c r="BJ181" s="17" t="s">
        <v>84</v>
      </c>
      <c r="BK181" s="190">
        <f>ROUND(I181*H181,2)</f>
        <v>0</v>
      </c>
      <c r="BL181" s="17" t="s">
        <v>167</v>
      </c>
      <c r="BM181" s="189" t="s">
        <v>387</v>
      </c>
    </row>
    <row r="182" spans="1:47" s="2" customFormat="1" ht="11.25">
      <c r="A182" s="34"/>
      <c r="B182" s="35"/>
      <c r="C182" s="36"/>
      <c r="D182" s="191" t="s">
        <v>169</v>
      </c>
      <c r="E182" s="36"/>
      <c r="F182" s="192" t="s">
        <v>388</v>
      </c>
      <c r="G182" s="36"/>
      <c r="H182" s="36"/>
      <c r="I182" s="193"/>
      <c r="J182" s="36"/>
      <c r="K182" s="36"/>
      <c r="L182" s="39"/>
      <c r="M182" s="194"/>
      <c r="N182" s="195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169</v>
      </c>
      <c r="AU182" s="17" t="s">
        <v>86</v>
      </c>
    </row>
    <row r="183" spans="2:51" s="14" customFormat="1" ht="11.25">
      <c r="B183" s="207"/>
      <c r="C183" s="208"/>
      <c r="D183" s="198" t="s">
        <v>171</v>
      </c>
      <c r="E183" s="209" t="s">
        <v>19</v>
      </c>
      <c r="F183" s="210" t="s">
        <v>389</v>
      </c>
      <c r="G183" s="208"/>
      <c r="H183" s="211">
        <v>168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171</v>
      </c>
      <c r="AU183" s="217" t="s">
        <v>86</v>
      </c>
      <c r="AV183" s="14" t="s">
        <v>86</v>
      </c>
      <c r="AW183" s="14" t="s">
        <v>37</v>
      </c>
      <c r="AX183" s="14" t="s">
        <v>77</v>
      </c>
      <c r="AY183" s="217" t="s">
        <v>160</v>
      </c>
    </row>
    <row r="184" spans="2:51" s="14" customFormat="1" ht="11.25">
      <c r="B184" s="207"/>
      <c r="C184" s="208"/>
      <c r="D184" s="198" t="s">
        <v>171</v>
      </c>
      <c r="E184" s="209" t="s">
        <v>19</v>
      </c>
      <c r="F184" s="210" t="s">
        <v>390</v>
      </c>
      <c r="G184" s="208"/>
      <c r="H184" s="211">
        <v>-16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171</v>
      </c>
      <c r="AU184" s="217" t="s">
        <v>86</v>
      </c>
      <c r="AV184" s="14" t="s">
        <v>86</v>
      </c>
      <c r="AW184" s="14" t="s">
        <v>37</v>
      </c>
      <c r="AX184" s="14" t="s">
        <v>77</v>
      </c>
      <c r="AY184" s="217" t="s">
        <v>160</v>
      </c>
    </row>
    <row r="185" spans="1:65" s="2" customFormat="1" ht="33" customHeight="1">
      <c r="A185" s="34"/>
      <c r="B185" s="35"/>
      <c r="C185" s="178" t="s">
        <v>391</v>
      </c>
      <c r="D185" s="178" t="s">
        <v>162</v>
      </c>
      <c r="E185" s="179" t="s">
        <v>392</v>
      </c>
      <c r="F185" s="180" t="s">
        <v>393</v>
      </c>
      <c r="G185" s="181" t="s">
        <v>202</v>
      </c>
      <c r="H185" s="182">
        <v>16</v>
      </c>
      <c r="I185" s="183"/>
      <c r="J185" s="184">
        <f>ROUND(I185*H185,2)</f>
        <v>0</v>
      </c>
      <c r="K185" s="180" t="s">
        <v>166</v>
      </c>
      <c r="L185" s="39"/>
      <c r="M185" s="185" t="s">
        <v>19</v>
      </c>
      <c r="N185" s="186" t="s">
        <v>48</v>
      </c>
      <c r="O185" s="64"/>
      <c r="P185" s="187">
        <f>O185*H185</f>
        <v>0</v>
      </c>
      <c r="Q185" s="187">
        <v>0.0396</v>
      </c>
      <c r="R185" s="187">
        <f>Q185*H185</f>
        <v>0.6336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167</v>
      </c>
      <c r="AT185" s="189" t="s">
        <v>162</v>
      </c>
      <c r="AU185" s="189" t="s">
        <v>86</v>
      </c>
      <c r="AY185" s="17" t="s">
        <v>160</v>
      </c>
      <c r="BE185" s="190">
        <f>IF(N185="základní",J185,0)</f>
        <v>0</v>
      </c>
      <c r="BF185" s="190">
        <f>IF(N185="snížená",J185,0)</f>
        <v>0</v>
      </c>
      <c r="BG185" s="190">
        <f>IF(N185="zákl. přenesená",J185,0)</f>
        <v>0</v>
      </c>
      <c r="BH185" s="190">
        <f>IF(N185="sníž. přenesená",J185,0)</f>
        <v>0</v>
      </c>
      <c r="BI185" s="190">
        <f>IF(N185="nulová",J185,0)</f>
        <v>0</v>
      </c>
      <c r="BJ185" s="17" t="s">
        <v>84</v>
      </c>
      <c r="BK185" s="190">
        <f>ROUND(I185*H185,2)</f>
        <v>0</v>
      </c>
      <c r="BL185" s="17" t="s">
        <v>167</v>
      </c>
      <c r="BM185" s="189" t="s">
        <v>394</v>
      </c>
    </row>
    <row r="186" spans="1:47" s="2" customFormat="1" ht="11.25">
      <c r="A186" s="34"/>
      <c r="B186" s="35"/>
      <c r="C186" s="36"/>
      <c r="D186" s="191" t="s">
        <v>169</v>
      </c>
      <c r="E186" s="36"/>
      <c r="F186" s="192" t="s">
        <v>395</v>
      </c>
      <c r="G186" s="36"/>
      <c r="H186" s="36"/>
      <c r="I186" s="193"/>
      <c r="J186" s="36"/>
      <c r="K186" s="36"/>
      <c r="L186" s="39"/>
      <c r="M186" s="194"/>
      <c r="N186" s="195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169</v>
      </c>
      <c r="AU186" s="17" t="s">
        <v>86</v>
      </c>
    </row>
    <row r="187" spans="2:51" s="14" customFormat="1" ht="11.25">
      <c r="B187" s="207"/>
      <c r="C187" s="208"/>
      <c r="D187" s="198" t="s">
        <v>171</v>
      </c>
      <c r="E187" s="209" t="s">
        <v>19</v>
      </c>
      <c r="F187" s="210" t="s">
        <v>396</v>
      </c>
      <c r="G187" s="208"/>
      <c r="H187" s="211">
        <v>16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171</v>
      </c>
      <c r="AU187" s="217" t="s">
        <v>86</v>
      </c>
      <c r="AV187" s="14" t="s">
        <v>86</v>
      </c>
      <c r="AW187" s="14" t="s">
        <v>37</v>
      </c>
      <c r="AX187" s="14" t="s">
        <v>77</v>
      </c>
      <c r="AY187" s="217" t="s">
        <v>160</v>
      </c>
    </row>
    <row r="188" spans="1:65" s="2" customFormat="1" ht="55.5" customHeight="1">
      <c r="A188" s="34"/>
      <c r="B188" s="35"/>
      <c r="C188" s="178" t="s">
        <v>397</v>
      </c>
      <c r="D188" s="178" t="s">
        <v>162</v>
      </c>
      <c r="E188" s="179" t="s">
        <v>398</v>
      </c>
      <c r="F188" s="180" t="s">
        <v>399</v>
      </c>
      <c r="G188" s="181" t="s">
        <v>202</v>
      </c>
      <c r="H188" s="182">
        <v>185.9</v>
      </c>
      <c r="I188" s="183"/>
      <c r="J188" s="184">
        <f>ROUND(I188*H188,2)</f>
        <v>0</v>
      </c>
      <c r="K188" s="180" t="s">
        <v>166</v>
      </c>
      <c r="L188" s="39"/>
      <c r="M188" s="185" t="s">
        <v>19</v>
      </c>
      <c r="N188" s="186" t="s">
        <v>48</v>
      </c>
      <c r="O188" s="64"/>
      <c r="P188" s="187">
        <f>O188*H188</f>
        <v>0</v>
      </c>
      <c r="Q188" s="187">
        <v>9E-05</v>
      </c>
      <c r="R188" s="187">
        <f>Q188*H188</f>
        <v>0.016731000000000003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167</v>
      </c>
      <c r="AT188" s="189" t="s">
        <v>162</v>
      </c>
      <c r="AU188" s="189" t="s">
        <v>86</v>
      </c>
      <c r="AY188" s="17" t="s">
        <v>160</v>
      </c>
      <c r="BE188" s="190">
        <f>IF(N188="základní",J188,0)</f>
        <v>0</v>
      </c>
      <c r="BF188" s="190">
        <f>IF(N188="snížená",J188,0)</f>
        <v>0</v>
      </c>
      <c r="BG188" s="190">
        <f>IF(N188="zákl. přenesená",J188,0)</f>
        <v>0</v>
      </c>
      <c r="BH188" s="190">
        <f>IF(N188="sníž. přenesená",J188,0)</f>
        <v>0</v>
      </c>
      <c r="BI188" s="190">
        <f>IF(N188="nulová",J188,0)</f>
        <v>0</v>
      </c>
      <c r="BJ188" s="17" t="s">
        <v>84</v>
      </c>
      <c r="BK188" s="190">
        <f>ROUND(I188*H188,2)</f>
        <v>0</v>
      </c>
      <c r="BL188" s="17" t="s">
        <v>167</v>
      </c>
      <c r="BM188" s="189" t="s">
        <v>400</v>
      </c>
    </row>
    <row r="189" spans="1:47" s="2" customFormat="1" ht="11.25">
      <c r="A189" s="34"/>
      <c r="B189" s="35"/>
      <c r="C189" s="36"/>
      <c r="D189" s="191" t="s">
        <v>169</v>
      </c>
      <c r="E189" s="36"/>
      <c r="F189" s="192" t="s">
        <v>401</v>
      </c>
      <c r="G189" s="36"/>
      <c r="H189" s="36"/>
      <c r="I189" s="193"/>
      <c r="J189" s="36"/>
      <c r="K189" s="36"/>
      <c r="L189" s="39"/>
      <c r="M189" s="194"/>
      <c r="N189" s="195"/>
      <c r="O189" s="64"/>
      <c r="P189" s="64"/>
      <c r="Q189" s="64"/>
      <c r="R189" s="64"/>
      <c r="S189" s="64"/>
      <c r="T189" s="6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169</v>
      </c>
      <c r="AU189" s="17" t="s">
        <v>86</v>
      </c>
    </row>
    <row r="190" spans="2:51" s="14" customFormat="1" ht="11.25">
      <c r="B190" s="207"/>
      <c r="C190" s="208"/>
      <c r="D190" s="198" t="s">
        <v>171</v>
      </c>
      <c r="E190" s="209" t="s">
        <v>19</v>
      </c>
      <c r="F190" s="210" t="s">
        <v>402</v>
      </c>
      <c r="G190" s="208"/>
      <c r="H190" s="211">
        <v>185.9</v>
      </c>
      <c r="I190" s="212"/>
      <c r="J190" s="208"/>
      <c r="K190" s="208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171</v>
      </c>
      <c r="AU190" s="217" t="s">
        <v>86</v>
      </c>
      <c r="AV190" s="14" t="s">
        <v>86</v>
      </c>
      <c r="AW190" s="14" t="s">
        <v>37</v>
      </c>
      <c r="AX190" s="14" t="s">
        <v>77</v>
      </c>
      <c r="AY190" s="217" t="s">
        <v>160</v>
      </c>
    </row>
    <row r="191" spans="1:65" s="2" customFormat="1" ht="37.9" customHeight="1">
      <c r="A191" s="34"/>
      <c r="B191" s="35"/>
      <c r="C191" s="178" t="s">
        <v>403</v>
      </c>
      <c r="D191" s="178" t="s">
        <v>162</v>
      </c>
      <c r="E191" s="179" t="s">
        <v>404</v>
      </c>
      <c r="F191" s="180" t="s">
        <v>405</v>
      </c>
      <c r="G191" s="181" t="s">
        <v>165</v>
      </c>
      <c r="H191" s="182">
        <v>542.63</v>
      </c>
      <c r="I191" s="183"/>
      <c r="J191" s="184">
        <f>ROUND(I191*H191,2)</f>
        <v>0</v>
      </c>
      <c r="K191" s="180" t="s">
        <v>19</v>
      </c>
      <c r="L191" s="39"/>
      <c r="M191" s="185" t="s">
        <v>19</v>
      </c>
      <c r="N191" s="186" t="s">
        <v>48</v>
      </c>
      <c r="O191" s="64"/>
      <c r="P191" s="187">
        <f>O191*H191</f>
        <v>0</v>
      </c>
      <c r="Q191" s="187">
        <v>0.00388</v>
      </c>
      <c r="R191" s="187">
        <f>Q191*H191</f>
        <v>2.1054044000000003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167</v>
      </c>
      <c r="AT191" s="189" t="s">
        <v>162</v>
      </c>
      <c r="AU191" s="189" t="s">
        <v>86</v>
      </c>
      <c r="AY191" s="17" t="s">
        <v>160</v>
      </c>
      <c r="BE191" s="190">
        <f>IF(N191="základní",J191,0)</f>
        <v>0</v>
      </c>
      <c r="BF191" s="190">
        <f>IF(N191="snížená",J191,0)</f>
        <v>0</v>
      </c>
      <c r="BG191" s="190">
        <f>IF(N191="zákl. přenesená",J191,0)</f>
        <v>0</v>
      </c>
      <c r="BH191" s="190">
        <f>IF(N191="sníž. přenesená",J191,0)</f>
        <v>0</v>
      </c>
      <c r="BI191" s="190">
        <f>IF(N191="nulová",J191,0)</f>
        <v>0</v>
      </c>
      <c r="BJ191" s="17" t="s">
        <v>84</v>
      </c>
      <c r="BK191" s="190">
        <f>ROUND(I191*H191,2)</f>
        <v>0</v>
      </c>
      <c r="BL191" s="17" t="s">
        <v>167</v>
      </c>
      <c r="BM191" s="189" t="s">
        <v>406</v>
      </c>
    </row>
    <row r="192" spans="2:51" s="13" customFormat="1" ht="11.25">
      <c r="B192" s="196"/>
      <c r="C192" s="197"/>
      <c r="D192" s="198" t="s">
        <v>171</v>
      </c>
      <c r="E192" s="199" t="s">
        <v>19</v>
      </c>
      <c r="F192" s="200" t="s">
        <v>259</v>
      </c>
      <c r="G192" s="197"/>
      <c r="H192" s="199" t="s">
        <v>19</v>
      </c>
      <c r="I192" s="201"/>
      <c r="J192" s="197"/>
      <c r="K192" s="197"/>
      <c r="L192" s="202"/>
      <c r="M192" s="203"/>
      <c r="N192" s="204"/>
      <c r="O192" s="204"/>
      <c r="P192" s="204"/>
      <c r="Q192" s="204"/>
      <c r="R192" s="204"/>
      <c r="S192" s="204"/>
      <c r="T192" s="205"/>
      <c r="AT192" s="206" t="s">
        <v>171</v>
      </c>
      <c r="AU192" s="206" t="s">
        <v>86</v>
      </c>
      <c r="AV192" s="13" t="s">
        <v>84</v>
      </c>
      <c r="AW192" s="13" t="s">
        <v>37</v>
      </c>
      <c r="AX192" s="13" t="s">
        <v>77</v>
      </c>
      <c r="AY192" s="206" t="s">
        <v>160</v>
      </c>
    </row>
    <row r="193" spans="2:51" s="14" customFormat="1" ht="11.25">
      <c r="B193" s="207"/>
      <c r="C193" s="208"/>
      <c r="D193" s="198" t="s">
        <v>171</v>
      </c>
      <c r="E193" s="209" t="s">
        <v>19</v>
      </c>
      <c r="F193" s="210" t="s">
        <v>407</v>
      </c>
      <c r="G193" s="208"/>
      <c r="H193" s="211">
        <v>542.63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171</v>
      </c>
      <c r="AU193" s="217" t="s">
        <v>86</v>
      </c>
      <c r="AV193" s="14" t="s">
        <v>86</v>
      </c>
      <c r="AW193" s="14" t="s">
        <v>37</v>
      </c>
      <c r="AX193" s="14" t="s">
        <v>77</v>
      </c>
      <c r="AY193" s="217" t="s">
        <v>160</v>
      </c>
    </row>
    <row r="194" spans="1:65" s="2" customFormat="1" ht="37.9" customHeight="1">
      <c r="A194" s="34"/>
      <c r="B194" s="35"/>
      <c r="C194" s="178" t="s">
        <v>408</v>
      </c>
      <c r="D194" s="178" t="s">
        <v>162</v>
      </c>
      <c r="E194" s="179" t="s">
        <v>409</v>
      </c>
      <c r="F194" s="180" t="s">
        <v>410</v>
      </c>
      <c r="G194" s="181" t="s">
        <v>202</v>
      </c>
      <c r="H194" s="182">
        <v>185.9</v>
      </c>
      <c r="I194" s="183"/>
      <c r="J194" s="184">
        <f>ROUND(I194*H194,2)</f>
        <v>0</v>
      </c>
      <c r="K194" s="180" t="s">
        <v>166</v>
      </c>
      <c r="L194" s="39"/>
      <c r="M194" s="185" t="s">
        <v>19</v>
      </c>
      <c r="N194" s="186" t="s">
        <v>48</v>
      </c>
      <c r="O194" s="64"/>
      <c r="P194" s="187">
        <f>O194*H194</f>
        <v>0</v>
      </c>
      <c r="Q194" s="187">
        <v>0</v>
      </c>
      <c r="R194" s="187">
        <f>Q194*H194</f>
        <v>0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167</v>
      </c>
      <c r="AT194" s="189" t="s">
        <v>162</v>
      </c>
      <c r="AU194" s="189" t="s">
        <v>86</v>
      </c>
      <c r="AY194" s="17" t="s">
        <v>160</v>
      </c>
      <c r="BE194" s="190">
        <f>IF(N194="základní",J194,0)</f>
        <v>0</v>
      </c>
      <c r="BF194" s="190">
        <f>IF(N194="snížená",J194,0)</f>
        <v>0</v>
      </c>
      <c r="BG194" s="190">
        <f>IF(N194="zákl. přenesená",J194,0)</f>
        <v>0</v>
      </c>
      <c r="BH194" s="190">
        <f>IF(N194="sníž. přenesená",J194,0)</f>
        <v>0</v>
      </c>
      <c r="BI194" s="190">
        <f>IF(N194="nulová",J194,0)</f>
        <v>0</v>
      </c>
      <c r="BJ194" s="17" t="s">
        <v>84</v>
      </c>
      <c r="BK194" s="190">
        <f>ROUND(I194*H194,2)</f>
        <v>0</v>
      </c>
      <c r="BL194" s="17" t="s">
        <v>167</v>
      </c>
      <c r="BM194" s="189" t="s">
        <v>411</v>
      </c>
    </row>
    <row r="195" spans="1:47" s="2" customFormat="1" ht="11.25">
      <c r="A195" s="34"/>
      <c r="B195" s="35"/>
      <c r="C195" s="36"/>
      <c r="D195" s="191" t="s">
        <v>169</v>
      </c>
      <c r="E195" s="36"/>
      <c r="F195" s="192" t="s">
        <v>412</v>
      </c>
      <c r="G195" s="36"/>
      <c r="H195" s="36"/>
      <c r="I195" s="193"/>
      <c r="J195" s="36"/>
      <c r="K195" s="36"/>
      <c r="L195" s="39"/>
      <c r="M195" s="194"/>
      <c r="N195" s="195"/>
      <c r="O195" s="64"/>
      <c r="P195" s="64"/>
      <c r="Q195" s="64"/>
      <c r="R195" s="64"/>
      <c r="S195" s="64"/>
      <c r="T195" s="6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169</v>
      </c>
      <c r="AU195" s="17" t="s">
        <v>86</v>
      </c>
    </row>
    <row r="196" spans="1:65" s="2" customFormat="1" ht="55.5" customHeight="1">
      <c r="A196" s="34"/>
      <c r="B196" s="35"/>
      <c r="C196" s="178" t="s">
        <v>413</v>
      </c>
      <c r="D196" s="178" t="s">
        <v>162</v>
      </c>
      <c r="E196" s="179" t="s">
        <v>414</v>
      </c>
      <c r="F196" s="180" t="s">
        <v>415</v>
      </c>
      <c r="G196" s="181" t="s">
        <v>165</v>
      </c>
      <c r="H196" s="182">
        <v>21705.2</v>
      </c>
      <c r="I196" s="183"/>
      <c r="J196" s="184">
        <f>ROUND(I196*H196,2)</f>
        <v>0</v>
      </c>
      <c r="K196" s="180" t="s">
        <v>166</v>
      </c>
      <c r="L196" s="39"/>
      <c r="M196" s="185" t="s">
        <v>19</v>
      </c>
      <c r="N196" s="186" t="s">
        <v>48</v>
      </c>
      <c r="O196" s="64"/>
      <c r="P196" s="187">
        <f>O196*H196</f>
        <v>0</v>
      </c>
      <c r="Q196" s="187">
        <v>0</v>
      </c>
      <c r="R196" s="187">
        <f>Q196*H196</f>
        <v>0</v>
      </c>
      <c r="S196" s="187">
        <v>0.02</v>
      </c>
      <c r="T196" s="188">
        <f>S196*H196</f>
        <v>434.10400000000004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167</v>
      </c>
      <c r="AT196" s="189" t="s">
        <v>162</v>
      </c>
      <c r="AU196" s="189" t="s">
        <v>86</v>
      </c>
      <c r="AY196" s="17" t="s">
        <v>160</v>
      </c>
      <c r="BE196" s="190">
        <f>IF(N196="základní",J196,0)</f>
        <v>0</v>
      </c>
      <c r="BF196" s="190">
        <f>IF(N196="snížená",J196,0)</f>
        <v>0</v>
      </c>
      <c r="BG196" s="190">
        <f>IF(N196="zákl. přenesená",J196,0)</f>
        <v>0</v>
      </c>
      <c r="BH196" s="190">
        <f>IF(N196="sníž. přenesená",J196,0)</f>
        <v>0</v>
      </c>
      <c r="BI196" s="190">
        <f>IF(N196="nulová",J196,0)</f>
        <v>0</v>
      </c>
      <c r="BJ196" s="17" t="s">
        <v>84</v>
      </c>
      <c r="BK196" s="190">
        <f>ROUND(I196*H196,2)</f>
        <v>0</v>
      </c>
      <c r="BL196" s="17" t="s">
        <v>167</v>
      </c>
      <c r="BM196" s="189" t="s">
        <v>416</v>
      </c>
    </row>
    <row r="197" spans="1:47" s="2" customFormat="1" ht="11.25">
      <c r="A197" s="34"/>
      <c r="B197" s="35"/>
      <c r="C197" s="36"/>
      <c r="D197" s="191" t="s">
        <v>169</v>
      </c>
      <c r="E197" s="36"/>
      <c r="F197" s="192" t="s">
        <v>417</v>
      </c>
      <c r="G197" s="36"/>
      <c r="H197" s="36"/>
      <c r="I197" s="193"/>
      <c r="J197" s="36"/>
      <c r="K197" s="36"/>
      <c r="L197" s="39"/>
      <c r="M197" s="194"/>
      <c r="N197" s="195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169</v>
      </c>
      <c r="AU197" s="17" t="s">
        <v>86</v>
      </c>
    </row>
    <row r="198" spans="1:65" s="2" customFormat="1" ht="66.75" customHeight="1">
      <c r="A198" s="34"/>
      <c r="B198" s="35"/>
      <c r="C198" s="178" t="s">
        <v>418</v>
      </c>
      <c r="D198" s="178" t="s">
        <v>162</v>
      </c>
      <c r="E198" s="179" t="s">
        <v>419</v>
      </c>
      <c r="F198" s="180" t="s">
        <v>420</v>
      </c>
      <c r="G198" s="181" t="s">
        <v>165</v>
      </c>
      <c r="H198" s="182">
        <v>2036.9</v>
      </c>
      <c r="I198" s="183"/>
      <c r="J198" s="184">
        <f>ROUND(I198*H198,2)</f>
        <v>0</v>
      </c>
      <c r="K198" s="180" t="s">
        <v>166</v>
      </c>
      <c r="L198" s="39"/>
      <c r="M198" s="185" t="s">
        <v>19</v>
      </c>
      <c r="N198" s="186" t="s">
        <v>48</v>
      </c>
      <c r="O198" s="64"/>
      <c r="P198" s="187">
        <f>O198*H198</f>
        <v>0</v>
      </c>
      <c r="Q198" s="187">
        <v>0</v>
      </c>
      <c r="R198" s="187">
        <f>Q198*H198</f>
        <v>0</v>
      </c>
      <c r="S198" s="187">
        <v>0.126</v>
      </c>
      <c r="T198" s="188">
        <f>S198*H198</f>
        <v>256.6494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167</v>
      </c>
      <c r="AT198" s="189" t="s">
        <v>162</v>
      </c>
      <c r="AU198" s="189" t="s">
        <v>86</v>
      </c>
      <c r="AY198" s="17" t="s">
        <v>160</v>
      </c>
      <c r="BE198" s="190">
        <f>IF(N198="základní",J198,0)</f>
        <v>0</v>
      </c>
      <c r="BF198" s="190">
        <f>IF(N198="snížená",J198,0)</f>
        <v>0</v>
      </c>
      <c r="BG198" s="190">
        <f>IF(N198="zákl. přenesená",J198,0)</f>
        <v>0</v>
      </c>
      <c r="BH198" s="190">
        <f>IF(N198="sníž. přenesená",J198,0)</f>
        <v>0</v>
      </c>
      <c r="BI198" s="190">
        <f>IF(N198="nulová",J198,0)</f>
        <v>0</v>
      </c>
      <c r="BJ198" s="17" t="s">
        <v>84</v>
      </c>
      <c r="BK198" s="190">
        <f>ROUND(I198*H198,2)</f>
        <v>0</v>
      </c>
      <c r="BL198" s="17" t="s">
        <v>167</v>
      </c>
      <c r="BM198" s="189" t="s">
        <v>421</v>
      </c>
    </row>
    <row r="199" spans="1:47" s="2" customFormat="1" ht="11.25">
      <c r="A199" s="34"/>
      <c r="B199" s="35"/>
      <c r="C199" s="36"/>
      <c r="D199" s="191" t="s">
        <v>169</v>
      </c>
      <c r="E199" s="36"/>
      <c r="F199" s="192" t="s">
        <v>422</v>
      </c>
      <c r="G199" s="36"/>
      <c r="H199" s="36"/>
      <c r="I199" s="193"/>
      <c r="J199" s="36"/>
      <c r="K199" s="36"/>
      <c r="L199" s="39"/>
      <c r="M199" s="194"/>
      <c r="N199" s="195"/>
      <c r="O199" s="64"/>
      <c r="P199" s="64"/>
      <c r="Q199" s="64"/>
      <c r="R199" s="64"/>
      <c r="S199" s="64"/>
      <c r="T199" s="65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169</v>
      </c>
      <c r="AU199" s="17" t="s">
        <v>86</v>
      </c>
    </row>
    <row r="200" spans="2:51" s="13" customFormat="1" ht="11.25">
      <c r="B200" s="196"/>
      <c r="C200" s="197"/>
      <c r="D200" s="198" t="s">
        <v>171</v>
      </c>
      <c r="E200" s="199" t="s">
        <v>19</v>
      </c>
      <c r="F200" s="200" t="s">
        <v>423</v>
      </c>
      <c r="G200" s="197"/>
      <c r="H200" s="199" t="s">
        <v>19</v>
      </c>
      <c r="I200" s="201"/>
      <c r="J200" s="197"/>
      <c r="K200" s="197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171</v>
      </c>
      <c r="AU200" s="206" t="s">
        <v>86</v>
      </c>
      <c r="AV200" s="13" t="s">
        <v>84</v>
      </c>
      <c r="AW200" s="13" t="s">
        <v>37</v>
      </c>
      <c r="AX200" s="13" t="s">
        <v>77</v>
      </c>
      <c r="AY200" s="206" t="s">
        <v>160</v>
      </c>
    </row>
    <row r="201" spans="2:51" s="14" customFormat="1" ht="11.25">
      <c r="B201" s="207"/>
      <c r="C201" s="208"/>
      <c r="D201" s="198" t="s">
        <v>171</v>
      </c>
      <c r="E201" s="209" t="s">
        <v>19</v>
      </c>
      <c r="F201" s="210" t="s">
        <v>424</v>
      </c>
      <c r="G201" s="208"/>
      <c r="H201" s="211">
        <v>2036.9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171</v>
      </c>
      <c r="AU201" s="217" t="s">
        <v>86</v>
      </c>
      <c r="AV201" s="14" t="s">
        <v>86</v>
      </c>
      <c r="AW201" s="14" t="s">
        <v>37</v>
      </c>
      <c r="AX201" s="14" t="s">
        <v>77</v>
      </c>
      <c r="AY201" s="217" t="s">
        <v>160</v>
      </c>
    </row>
    <row r="202" spans="1:65" s="2" customFormat="1" ht="24.2" customHeight="1">
      <c r="A202" s="34"/>
      <c r="B202" s="35"/>
      <c r="C202" s="178" t="s">
        <v>425</v>
      </c>
      <c r="D202" s="178" t="s">
        <v>162</v>
      </c>
      <c r="E202" s="179" t="s">
        <v>426</v>
      </c>
      <c r="F202" s="180" t="s">
        <v>427</v>
      </c>
      <c r="G202" s="181" t="s">
        <v>165</v>
      </c>
      <c r="H202" s="182">
        <v>21705.2</v>
      </c>
      <c r="I202" s="183"/>
      <c r="J202" s="184">
        <f>ROUND(I202*H202,2)</f>
        <v>0</v>
      </c>
      <c r="K202" s="180" t="s">
        <v>19</v>
      </c>
      <c r="L202" s="39"/>
      <c r="M202" s="185" t="s">
        <v>19</v>
      </c>
      <c r="N202" s="186" t="s">
        <v>48</v>
      </c>
      <c r="O202" s="64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167</v>
      </c>
      <c r="AT202" s="189" t="s">
        <v>162</v>
      </c>
      <c r="AU202" s="189" t="s">
        <v>86</v>
      </c>
      <c r="AY202" s="17" t="s">
        <v>160</v>
      </c>
      <c r="BE202" s="190">
        <f>IF(N202="základní",J202,0)</f>
        <v>0</v>
      </c>
      <c r="BF202" s="190">
        <f>IF(N202="snížená",J202,0)</f>
        <v>0</v>
      </c>
      <c r="BG202" s="190">
        <f>IF(N202="zákl. přenesená",J202,0)</f>
        <v>0</v>
      </c>
      <c r="BH202" s="190">
        <f>IF(N202="sníž. přenesená",J202,0)</f>
        <v>0</v>
      </c>
      <c r="BI202" s="190">
        <f>IF(N202="nulová",J202,0)</f>
        <v>0</v>
      </c>
      <c r="BJ202" s="17" t="s">
        <v>84</v>
      </c>
      <c r="BK202" s="190">
        <f>ROUND(I202*H202,2)</f>
        <v>0</v>
      </c>
      <c r="BL202" s="17" t="s">
        <v>167</v>
      </c>
      <c r="BM202" s="189" t="s">
        <v>428</v>
      </c>
    </row>
    <row r="203" spans="1:65" s="2" customFormat="1" ht="24.2" customHeight="1">
      <c r="A203" s="34"/>
      <c r="B203" s="35"/>
      <c r="C203" s="178" t="s">
        <v>429</v>
      </c>
      <c r="D203" s="178" t="s">
        <v>162</v>
      </c>
      <c r="E203" s="179" t="s">
        <v>430</v>
      </c>
      <c r="F203" s="180" t="s">
        <v>431</v>
      </c>
      <c r="G203" s="181" t="s">
        <v>432</v>
      </c>
      <c r="H203" s="182">
        <v>1</v>
      </c>
      <c r="I203" s="183"/>
      <c r="J203" s="184">
        <f>ROUND(I203*H203,2)</f>
        <v>0</v>
      </c>
      <c r="K203" s="180" t="s">
        <v>19</v>
      </c>
      <c r="L203" s="39"/>
      <c r="M203" s="185" t="s">
        <v>19</v>
      </c>
      <c r="N203" s="186" t="s">
        <v>48</v>
      </c>
      <c r="O203" s="64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167</v>
      </c>
      <c r="AT203" s="189" t="s">
        <v>162</v>
      </c>
      <c r="AU203" s="189" t="s">
        <v>86</v>
      </c>
      <c r="AY203" s="17" t="s">
        <v>160</v>
      </c>
      <c r="BE203" s="190">
        <f>IF(N203="základní",J203,0)</f>
        <v>0</v>
      </c>
      <c r="BF203" s="190">
        <f>IF(N203="snížená",J203,0)</f>
        <v>0</v>
      </c>
      <c r="BG203" s="190">
        <f>IF(N203="zákl. přenesená",J203,0)</f>
        <v>0</v>
      </c>
      <c r="BH203" s="190">
        <f>IF(N203="sníž. přenesená",J203,0)</f>
        <v>0</v>
      </c>
      <c r="BI203" s="190">
        <f>IF(N203="nulová",J203,0)</f>
        <v>0</v>
      </c>
      <c r="BJ203" s="17" t="s">
        <v>84</v>
      </c>
      <c r="BK203" s="190">
        <f>ROUND(I203*H203,2)</f>
        <v>0</v>
      </c>
      <c r="BL203" s="17" t="s">
        <v>167</v>
      </c>
      <c r="BM203" s="189" t="s">
        <v>433</v>
      </c>
    </row>
    <row r="204" spans="1:65" s="2" customFormat="1" ht="78" customHeight="1">
      <c r="A204" s="34"/>
      <c r="B204" s="35"/>
      <c r="C204" s="178" t="s">
        <v>434</v>
      </c>
      <c r="D204" s="178" t="s">
        <v>162</v>
      </c>
      <c r="E204" s="179" t="s">
        <v>435</v>
      </c>
      <c r="F204" s="180" t="s">
        <v>436</v>
      </c>
      <c r="G204" s="181" t="s">
        <v>202</v>
      </c>
      <c r="H204" s="182">
        <v>168</v>
      </c>
      <c r="I204" s="183"/>
      <c r="J204" s="184">
        <f>ROUND(I204*H204,2)</f>
        <v>0</v>
      </c>
      <c r="K204" s="180" t="s">
        <v>166</v>
      </c>
      <c r="L204" s="39"/>
      <c r="M204" s="185" t="s">
        <v>19</v>
      </c>
      <c r="N204" s="186" t="s">
        <v>48</v>
      </c>
      <c r="O204" s="64"/>
      <c r="P204" s="187">
        <f>O204*H204</f>
        <v>0</v>
      </c>
      <c r="Q204" s="187">
        <v>9E-05</v>
      </c>
      <c r="R204" s="187">
        <f>Q204*H204</f>
        <v>0.015120000000000001</v>
      </c>
      <c r="S204" s="187">
        <v>0.042</v>
      </c>
      <c r="T204" s="188">
        <f>S204*H204</f>
        <v>7.056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167</v>
      </c>
      <c r="AT204" s="189" t="s">
        <v>162</v>
      </c>
      <c r="AU204" s="189" t="s">
        <v>86</v>
      </c>
      <c r="AY204" s="17" t="s">
        <v>160</v>
      </c>
      <c r="BE204" s="190">
        <f>IF(N204="základní",J204,0)</f>
        <v>0</v>
      </c>
      <c r="BF204" s="190">
        <f>IF(N204="snížená",J204,0)</f>
        <v>0</v>
      </c>
      <c r="BG204" s="190">
        <f>IF(N204="zákl. přenesená",J204,0)</f>
        <v>0</v>
      </c>
      <c r="BH204" s="190">
        <f>IF(N204="sníž. přenesená",J204,0)</f>
        <v>0</v>
      </c>
      <c r="BI204" s="190">
        <f>IF(N204="nulová",J204,0)</f>
        <v>0</v>
      </c>
      <c r="BJ204" s="17" t="s">
        <v>84</v>
      </c>
      <c r="BK204" s="190">
        <f>ROUND(I204*H204,2)</f>
        <v>0</v>
      </c>
      <c r="BL204" s="17" t="s">
        <v>167</v>
      </c>
      <c r="BM204" s="189" t="s">
        <v>437</v>
      </c>
    </row>
    <row r="205" spans="1:47" s="2" customFormat="1" ht="11.25">
      <c r="A205" s="34"/>
      <c r="B205" s="35"/>
      <c r="C205" s="36"/>
      <c r="D205" s="191" t="s">
        <v>169</v>
      </c>
      <c r="E205" s="36"/>
      <c r="F205" s="192" t="s">
        <v>438</v>
      </c>
      <c r="G205" s="36"/>
      <c r="H205" s="36"/>
      <c r="I205" s="193"/>
      <c r="J205" s="36"/>
      <c r="K205" s="36"/>
      <c r="L205" s="39"/>
      <c r="M205" s="194"/>
      <c r="N205" s="195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169</v>
      </c>
      <c r="AU205" s="17" t="s">
        <v>86</v>
      </c>
    </row>
    <row r="206" spans="2:51" s="14" customFormat="1" ht="11.25">
      <c r="B206" s="207"/>
      <c r="C206" s="208"/>
      <c r="D206" s="198" t="s">
        <v>171</v>
      </c>
      <c r="E206" s="209" t="s">
        <v>19</v>
      </c>
      <c r="F206" s="210" t="s">
        <v>389</v>
      </c>
      <c r="G206" s="208"/>
      <c r="H206" s="211">
        <v>168</v>
      </c>
      <c r="I206" s="212"/>
      <c r="J206" s="208"/>
      <c r="K206" s="208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171</v>
      </c>
      <c r="AU206" s="217" t="s">
        <v>86</v>
      </c>
      <c r="AV206" s="14" t="s">
        <v>86</v>
      </c>
      <c r="AW206" s="14" t="s">
        <v>37</v>
      </c>
      <c r="AX206" s="14" t="s">
        <v>77</v>
      </c>
      <c r="AY206" s="217" t="s">
        <v>160</v>
      </c>
    </row>
    <row r="207" spans="2:63" s="12" customFormat="1" ht="22.9" customHeight="1">
      <c r="B207" s="162"/>
      <c r="C207" s="163"/>
      <c r="D207" s="164" t="s">
        <v>76</v>
      </c>
      <c r="E207" s="176" t="s">
        <v>215</v>
      </c>
      <c r="F207" s="176" t="s">
        <v>216</v>
      </c>
      <c r="G207" s="163"/>
      <c r="H207" s="163"/>
      <c r="I207" s="166"/>
      <c r="J207" s="177">
        <f>BK207</f>
        <v>0</v>
      </c>
      <c r="K207" s="163"/>
      <c r="L207" s="168"/>
      <c r="M207" s="169"/>
      <c r="N207" s="170"/>
      <c r="O207" s="170"/>
      <c r="P207" s="171">
        <f>SUM(P208:P224)</f>
        <v>0</v>
      </c>
      <c r="Q207" s="170"/>
      <c r="R207" s="171">
        <f>SUM(R208:R224)</f>
        <v>0</v>
      </c>
      <c r="S207" s="170"/>
      <c r="T207" s="172">
        <f>SUM(T208:T224)</f>
        <v>0</v>
      </c>
      <c r="AR207" s="173" t="s">
        <v>84</v>
      </c>
      <c r="AT207" s="174" t="s">
        <v>76</v>
      </c>
      <c r="AU207" s="174" t="s">
        <v>84</v>
      </c>
      <c r="AY207" s="173" t="s">
        <v>160</v>
      </c>
      <c r="BK207" s="175">
        <f>SUM(BK208:BK224)</f>
        <v>0</v>
      </c>
    </row>
    <row r="208" spans="1:65" s="2" customFormat="1" ht="33" customHeight="1">
      <c r="A208" s="34"/>
      <c r="B208" s="35"/>
      <c r="C208" s="178" t="s">
        <v>439</v>
      </c>
      <c r="D208" s="178" t="s">
        <v>162</v>
      </c>
      <c r="E208" s="179" t="s">
        <v>218</v>
      </c>
      <c r="F208" s="180" t="s">
        <v>219</v>
      </c>
      <c r="G208" s="181" t="s">
        <v>220</v>
      </c>
      <c r="H208" s="182">
        <v>536.664</v>
      </c>
      <c r="I208" s="183"/>
      <c r="J208" s="184">
        <f>ROUND(I208*H208,2)</f>
        <v>0</v>
      </c>
      <c r="K208" s="180" t="s">
        <v>166</v>
      </c>
      <c r="L208" s="39"/>
      <c r="M208" s="185" t="s">
        <v>19</v>
      </c>
      <c r="N208" s="186" t="s">
        <v>48</v>
      </c>
      <c r="O208" s="64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167</v>
      </c>
      <c r="AT208" s="189" t="s">
        <v>162</v>
      </c>
      <c r="AU208" s="189" t="s">
        <v>86</v>
      </c>
      <c r="AY208" s="17" t="s">
        <v>160</v>
      </c>
      <c r="BE208" s="190">
        <f>IF(N208="základní",J208,0)</f>
        <v>0</v>
      </c>
      <c r="BF208" s="190">
        <f>IF(N208="snížená",J208,0)</f>
        <v>0</v>
      </c>
      <c r="BG208" s="190">
        <f>IF(N208="zákl. přenesená",J208,0)</f>
        <v>0</v>
      </c>
      <c r="BH208" s="190">
        <f>IF(N208="sníž. přenesená",J208,0)</f>
        <v>0</v>
      </c>
      <c r="BI208" s="190">
        <f>IF(N208="nulová",J208,0)</f>
        <v>0</v>
      </c>
      <c r="BJ208" s="17" t="s">
        <v>84</v>
      </c>
      <c r="BK208" s="190">
        <f>ROUND(I208*H208,2)</f>
        <v>0</v>
      </c>
      <c r="BL208" s="17" t="s">
        <v>167</v>
      </c>
      <c r="BM208" s="189" t="s">
        <v>440</v>
      </c>
    </row>
    <row r="209" spans="1:47" s="2" customFormat="1" ht="11.25">
      <c r="A209" s="34"/>
      <c r="B209" s="35"/>
      <c r="C209" s="36"/>
      <c r="D209" s="191" t="s">
        <v>169</v>
      </c>
      <c r="E209" s="36"/>
      <c r="F209" s="192" t="s">
        <v>222</v>
      </c>
      <c r="G209" s="36"/>
      <c r="H209" s="36"/>
      <c r="I209" s="193"/>
      <c r="J209" s="36"/>
      <c r="K209" s="36"/>
      <c r="L209" s="39"/>
      <c r="M209" s="194"/>
      <c r="N209" s="195"/>
      <c r="O209" s="64"/>
      <c r="P209" s="64"/>
      <c r="Q209" s="64"/>
      <c r="R209" s="64"/>
      <c r="S209" s="64"/>
      <c r="T209" s="6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169</v>
      </c>
      <c r="AU209" s="17" t="s">
        <v>86</v>
      </c>
    </row>
    <row r="210" spans="2:51" s="13" customFormat="1" ht="11.25">
      <c r="B210" s="196"/>
      <c r="C210" s="197"/>
      <c r="D210" s="198" t="s">
        <v>171</v>
      </c>
      <c r="E210" s="199" t="s">
        <v>19</v>
      </c>
      <c r="F210" s="200" t="s">
        <v>441</v>
      </c>
      <c r="G210" s="197"/>
      <c r="H210" s="199" t="s">
        <v>19</v>
      </c>
      <c r="I210" s="201"/>
      <c r="J210" s="197"/>
      <c r="K210" s="197"/>
      <c r="L210" s="202"/>
      <c r="M210" s="203"/>
      <c r="N210" s="204"/>
      <c r="O210" s="204"/>
      <c r="P210" s="204"/>
      <c r="Q210" s="204"/>
      <c r="R210" s="204"/>
      <c r="S210" s="204"/>
      <c r="T210" s="205"/>
      <c r="AT210" s="206" t="s">
        <v>171</v>
      </c>
      <c r="AU210" s="206" t="s">
        <v>86</v>
      </c>
      <c r="AV210" s="13" t="s">
        <v>84</v>
      </c>
      <c r="AW210" s="13" t="s">
        <v>37</v>
      </c>
      <c r="AX210" s="13" t="s">
        <v>77</v>
      </c>
      <c r="AY210" s="206" t="s">
        <v>160</v>
      </c>
    </row>
    <row r="211" spans="2:51" s="14" customFormat="1" ht="11.25">
      <c r="B211" s="207"/>
      <c r="C211" s="208"/>
      <c r="D211" s="198" t="s">
        <v>171</v>
      </c>
      <c r="E211" s="209" t="s">
        <v>19</v>
      </c>
      <c r="F211" s="210" t="s">
        <v>442</v>
      </c>
      <c r="G211" s="208"/>
      <c r="H211" s="211">
        <v>1370.671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171</v>
      </c>
      <c r="AU211" s="217" t="s">
        <v>86</v>
      </c>
      <c r="AV211" s="14" t="s">
        <v>86</v>
      </c>
      <c r="AW211" s="14" t="s">
        <v>37</v>
      </c>
      <c r="AX211" s="14" t="s">
        <v>77</v>
      </c>
      <c r="AY211" s="217" t="s">
        <v>160</v>
      </c>
    </row>
    <row r="212" spans="2:51" s="13" customFormat="1" ht="11.25">
      <c r="B212" s="196"/>
      <c r="C212" s="197"/>
      <c r="D212" s="198" t="s">
        <v>171</v>
      </c>
      <c r="E212" s="199" t="s">
        <v>19</v>
      </c>
      <c r="F212" s="200" t="s">
        <v>443</v>
      </c>
      <c r="G212" s="197"/>
      <c r="H212" s="199" t="s">
        <v>19</v>
      </c>
      <c r="I212" s="201"/>
      <c r="J212" s="197"/>
      <c r="K212" s="197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171</v>
      </c>
      <c r="AU212" s="206" t="s">
        <v>86</v>
      </c>
      <c r="AV212" s="13" t="s">
        <v>84</v>
      </c>
      <c r="AW212" s="13" t="s">
        <v>37</v>
      </c>
      <c r="AX212" s="13" t="s">
        <v>77</v>
      </c>
      <c r="AY212" s="206" t="s">
        <v>160</v>
      </c>
    </row>
    <row r="213" spans="2:51" s="14" customFormat="1" ht="11.25">
      <c r="B213" s="207"/>
      <c r="C213" s="208"/>
      <c r="D213" s="198" t="s">
        <v>171</v>
      </c>
      <c r="E213" s="209" t="s">
        <v>19</v>
      </c>
      <c r="F213" s="210" t="s">
        <v>444</v>
      </c>
      <c r="G213" s="208"/>
      <c r="H213" s="211">
        <v>-577.358</v>
      </c>
      <c r="I213" s="212"/>
      <c r="J213" s="208"/>
      <c r="K213" s="208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171</v>
      </c>
      <c r="AU213" s="217" t="s">
        <v>86</v>
      </c>
      <c r="AV213" s="14" t="s">
        <v>86</v>
      </c>
      <c r="AW213" s="14" t="s">
        <v>37</v>
      </c>
      <c r="AX213" s="14" t="s">
        <v>77</v>
      </c>
      <c r="AY213" s="217" t="s">
        <v>160</v>
      </c>
    </row>
    <row r="214" spans="2:51" s="13" customFormat="1" ht="11.25">
      <c r="B214" s="196"/>
      <c r="C214" s="197"/>
      <c r="D214" s="198" t="s">
        <v>171</v>
      </c>
      <c r="E214" s="199" t="s">
        <v>19</v>
      </c>
      <c r="F214" s="200" t="s">
        <v>445</v>
      </c>
      <c r="G214" s="197"/>
      <c r="H214" s="199" t="s">
        <v>19</v>
      </c>
      <c r="I214" s="201"/>
      <c r="J214" s="197"/>
      <c r="K214" s="197"/>
      <c r="L214" s="202"/>
      <c r="M214" s="203"/>
      <c r="N214" s="204"/>
      <c r="O214" s="204"/>
      <c r="P214" s="204"/>
      <c r="Q214" s="204"/>
      <c r="R214" s="204"/>
      <c r="S214" s="204"/>
      <c r="T214" s="205"/>
      <c r="AT214" s="206" t="s">
        <v>171</v>
      </c>
      <c r="AU214" s="206" t="s">
        <v>86</v>
      </c>
      <c r="AV214" s="13" t="s">
        <v>84</v>
      </c>
      <c r="AW214" s="13" t="s">
        <v>37</v>
      </c>
      <c r="AX214" s="13" t="s">
        <v>77</v>
      </c>
      <c r="AY214" s="206" t="s">
        <v>160</v>
      </c>
    </row>
    <row r="215" spans="2:51" s="14" customFormat="1" ht="11.25">
      <c r="B215" s="207"/>
      <c r="C215" s="208"/>
      <c r="D215" s="198" t="s">
        <v>171</v>
      </c>
      <c r="E215" s="209" t="s">
        <v>19</v>
      </c>
      <c r="F215" s="210" t="s">
        <v>446</v>
      </c>
      <c r="G215" s="208"/>
      <c r="H215" s="211">
        <v>-256.649</v>
      </c>
      <c r="I215" s="212"/>
      <c r="J215" s="208"/>
      <c r="K215" s="208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171</v>
      </c>
      <c r="AU215" s="217" t="s">
        <v>86</v>
      </c>
      <c r="AV215" s="14" t="s">
        <v>86</v>
      </c>
      <c r="AW215" s="14" t="s">
        <v>37</v>
      </c>
      <c r="AX215" s="14" t="s">
        <v>77</v>
      </c>
      <c r="AY215" s="217" t="s">
        <v>160</v>
      </c>
    </row>
    <row r="216" spans="1:65" s="2" customFormat="1" ht="44.25" customHeight="1">
      <c r="A216" s="34"/>
      <c r="B216" s="35"/>
      <c r="C216" s="178" t="s">
        <v>447</v>
      </c>
      <c r="D216" s="178" t="s">
        <v>162</v>
      </c>
      <c r="E216" s="179" t="s">
        <v>231</v>
      </c>
      <c r="F216" s="180" t="s">
        <v>232</v>
      </c>
      <c r="G216" s="181" t="s">
        <v>220</v>
      </c>
      <c r="H216" s="182">
        <v>5366.64</v>
      </c>
      <c r="I216" s="183"/>
      <c r="J216" s="184">
        <f>ROUND(I216*H216,2)</f>
        <v>0</v>
      </c>
      <c r="K216" s="180" t="s">
        <v>166</v>
      </c>
      <c r="L216" s="39"/>
      <c r="M216" s="185" t="s">
        <v>19</v>
      </c>
      <c r="N216" s="186" t="s">
        <v>48</v>
      </c>
      <c r="O216" s="64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167</v>
      </c>
      <c r="AT216" s="189" t="s">
        <v>162</v>
      </c>
      <c r="AU216" s="189" t="s">
        <v>86</v>
      </c>
      <c r="AY216" s="17" t="s">
        <v>160</v>
      </c>
      <c r="BE216" s="190">
        <f>IF(N216="základní",J216,0)</f>
        <v>0</v>
      </c>
      <c r="BF216" s="190">
        <f>IF(N216="snížená",J216,0)</f>
        <v>0</v>
      </c>
      <c r="BG216" s="190">
        <f>IF(N216="zákl. přenesená",J216,0)</f>
        <v>0</v>
      </c>
      <c r="BH216" s="190">
        <f>IF(N216="sníž. přenesená",J216,0)</f>
        <v>0</v>
      </c>
      <c r="BI216" s="190">
        <f>IF(N216="nulová",J216,0)</f>
        <v>0</v>
      </c>
      <c r="BJ216" s="17" t="s">
        <v>84</v>
      </c>
      <c r="BK216" s="190">
        <f>ROUND(I216*H216,2)</f>
        <v>0</v>
      </c>
      <c r="BL216" s="17" t="s">
        <v>167</v>
      </c>
      <c r="BM216" s="189" t="s">
        <v>448</v>
      </c>
    </row>
    <row r="217" spans="1:47" s="2" customFormat="1" ht="11.25">
      <c r="A217" s="34"/>
      <c r="B217" s="35"/>
      <c r="C217" s="36"/>
      <c r="D217" s="191" t="s">
        <v>169</v>
      </c>
      <c r="E217" s="36"/>
      <c r="F217" s="192" t="s">
        <v>234</v>
      </c>
      <c r="G217" s="36"/>
      <c r="H217" s="36"/>
      <c r="I217" s="193"/>
      <c r="J217" s="36"/>
      <c r="K217" s="36"/>
      <c r="L217" s="39"/>
      <c r="M217" s="194"/>
      <c r="N217" s="195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169</v>
      </c>
      <c r="AU217" s="17" t="s">
        <v>86</v>
      </c>
    </row>
    <row r="218" spans="2:51" s="14" customFormat="1" ht="11.25">
      <c r="B218" s="207"/>
      <c r="C218" s="208"/>
      <c r="D218" s="198" t="s">
        <v>171</v>
      </c>
      <c r="E218" s="209" t="s">
        <v>19</v>
      </c>
      <c r="F218" s="210" t="s">
        <v>449</v>
      </c>
      <c r="G218" s="208"/>
      <c r="H218" s="211">
        <v>536.664</v>
      </c>
      <c r="I218" s="212"/>
      <c r="J218" s="208"/>
      <c r="K218" s="208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171</v>
      </c>
      <c r="AU218" s="217" t="s">
        <v>86</v>
      </c>
      <c r="AV218" s="14" t="s">
        <v>86</v>
      </c>
      <c r="AW218" s="14" t="s">
        <v>37</v>
      </c>
      <c r="AX218" s="14" t="s">
        <v>77</v>
      </c>
      <c r="AY218" s="217" t="s">
        <v>160</v>
      </c>
    </row>
    <row r="219" spans="2:51" s="14" customFormat="1" ht="11.25">
      <c r="B219" s="207"/>
      <c r="C219" s="208"/>
      <c r="D219" s="198" t="s">
        <v>171</v>
      </c>
      <c r="E219" s="208"/>
      <c r="F219" s="210" t="s">
        <v>450</v>
      </c>
      <c r="G219" s="208"/>
      <c r="H219" s="211">
        <v>5366.64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171</v>
      </c>
      <c r="AU219" s="217" t="s">
        <v>86</v>
      </c>
      <c r="AV219" s="14" t="s">
        <v>86</v>
      </c>
      <c r="AW219" s="14" t="s">
        <v>4</v>
      </c>
      <c r="AX219" s="14" t="s">
        <v>84</v>
      </c>
      <c r="AY219" s="217" t="s">
        <v>160</v>
      </c>
    </row>
    <row r="220" spans="1:65" s="2" customFormat="1" ht="44.25" customHeight="1">
      <c r="A220" s="34"/>
      <c r="B220" s="35"/>
      <c r="C220" s="178" t="s">
        <v>451</v>
      </c>
      <c r="D220" s="178" t="s">
        <v>162</v>
      </c>
      <c r="E220" s="179" t="s">
        <v>452</v>
      </c>
      <c r="F220" s="180" t="s">
        <v>301</v>
      </c>
      <c r="G220" s="181" t="s">
        <v>220</v>
      </c>
      <c r="H220" s="182">
        <v>441.16</v>
      </c>
      <c r="I220" s="183"/>
      <c r="J220" s="184">
        <f>ROUND(I220*H220,2)</f>
        <v>0</v>
      </c>
      <c r="K220" s="180" t="s">
        <v>166</v>
      </c>
      <c r="L220" s="39"/>
      <c r="M220" s="185" t="s">
        <v>19</v>
      </c>
      <c r="N220" s="186" t="s">
        <v>48</v>
      </c>
      <c r="O220" s="64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167</v>
      </c>
      <c r="AT220" s="189" t="s">
        <v>162</v>
      </c>
      <c r="AU220" s="189" t="s">
        <v>86</v>
      </c>
      <c r="AY220" s="17" t="s">
        <v>160</v>
      </c>
      <c r="BE220" s="190">
        <f>IF(N220="základní",J220,0)</f>
        <v>0</v>
      </c>
      <c r="BF220" s="190">
        <f>IF(N220="snížená",J220,0)</f>
        <v>0</v>
      </c>
      <c r="BG220" s="190">
        <f>IF(N220="zákl. přenesená",J220,0)</f>
        <v>0</v>
      </c>
      <c r="BH220" s="190">
        <f>IF(N220="sníž. přenesená",J220,0)</f>
        <v>0</v>
      </c>
      <c r="BI220" s="190">
        <f>IF(N220="nulová",J220,0)</f>
        <v>0</v>
      </c>
      <c r="BJ220" s="17" t="s">
        <v>84</v>
      </c>
      <c r="BK220" s="190">
        <f>ROUND(I220*H220,2)</f>
        <v>0</v>
      </c>
      <c r="BL220" s="17" t="s">
        <v>167</v>
      </c>
      <c r="BM220" s="189" t="s">
        <v>453</v>
      </c>
    </row>
    <row r="221" spans="1:47" s="2" customFormat="1" ht="11.25">
      <c r="A221" s="34"/>
      <c r="B221" s="35"/>
      <c r="C221" s="36"/>
      <c r="D221" s="191" t="s">
        <v>169</v>
      </c>
      <c r="E221" s="36"/>
      <c r="F221" s="192" t="s">
        <v>454</v>
      </c>
      <c r="G221" s="36"/>
      <c r="H221" s="36"/>
      <c r="I221" s="193"/>
      <c r="J221" s="36"/>
      <c r="K221" s="36"/>
      <c r="L221" s="39"/>
      <c r="M221" s="194"/>
      <c r="N221" s="195"/>
      <c r="O221" s="64"/>
      <c r="P221" s="64"/>
      <c r="Q221" s="64"/>
      <c r="R221" s="64"/>
      <c r="S221" s="64"/>
      <c r="T221" s="65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169</v>
      </c>
      <c r="AU221" s="17" t="s">
        <v>86</v>
      </c>
    </row>
    <row r="222" spans="2:51" s="14" customFormat="1" ht="11.25">
      <c r="B222" s="207"/>
      <c r="C222" s="208"/>
      <c r="D222" s="198" t="s">
        <v>171</v>
      </c>
      <c r="E222" s="209" t="s">
        <v>19</v>
      </c>
      <c r="F222" s="210" t="s">
        <v>455</v>
      </c>
      <c r="G222" s="208"/>
      <c r="H222" s="211">
        <v>441.16</v>
      </c>
      <c r="I222" s="212"/>
      <c r="J222" s="208"/>
      <c r="K222" s="208"/>
      <c r="L222" s="213"/>
      <c r="M222" s="214"/>
      <c r="N222" s="215"/>
      <c r="O222" s="215"/>
      <c r="P222" s="215"/>
      <c r="Q222" s="215"/>
      <c r="R222" s="215"/>
      <c r="S222" s="215"/>
      <c r="T222" s="216"/>
      <c r="AT222" s="217" t="s">
        <v>171</v>
      </c>
      <c r="AU222" s="217" t="s">
        <v>86</v>
      </c>
      <c r="AV222" s="14" t="s">
        <v>86</v>
      </c>
      <c r="AW222" s="14" t="s">
        <v>37</v>
      </c>
      <c r="AX222" s="14" t="s">
        <v>77</v>
      </c>
      <c r="AY222" s="217" t="s">
        <v>160</v>
      </c>
    </row>
    <row r="223" spans="1:65" s="2" customFormat="1" ht="44.25" customHeight="1">
      <c r="A223" s="34"/>
      <c r="B223" s="35"/>
      <c r="C223" s="178" t="s">
        <v>456</v>
      </c>
      <c r="D223" s="178" t="s">
        <v>162</v>
      </c>
      <c r="E223" s="179" t="s">
        <v>240</v>
      </c>
      <c r="F223" s="180" t="s">
        <v>241</v>
      </c>
      <c r="G223" s="181" t="s">
        <v>220</v>
      </c>
      <c r="H223" s="182">
        <v>95.503</v>
      </c>
      <c r="I223" s="183"/>
      <c r="J223" s="184">
        <f>ROUND(I223*H223,2)</f>
        <v>0</v>
      </c>
      <c r="K223" s="180" t="s">
        <v>166</v>
      </c>
      <c r="L223" s="39"/>
      <c r="M223" s="185" t="s">
        <v>19</v>
      </c>
      <c r="N223" s="186" t="s">
        <v>48</v>
      </c>
      <c r="O223" s="64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167</v>
      </c>
      <c r="AT223" s="189" t="s">
        <v>162</v>
      </c>
      <c r="AU223" s="189" t="s">
        <v>86</v>
      </c>
      <c r="AY223" s="17" t="s">
        <v>160</v>
      </c>
      <c r="BE223" s="190">
        <f>IF(N223="základní",J223,0)</f>
        <v>0</v>
      </c>
      <c r="BF223" s="190">
        <f>IF(N223="snížená",J223,0)</f>
        <v>0</v>
      </c>
      <c r="BG223" s="190">
        <f>IF(N223="zákl. přenesená",J223,0)</f>
        <v>0</v>
      </c>
      <c r="BH223" s="190">
        <f>IF(N223="sníž. přenesená",J223,0)</f>
        <v>0</v>
      </c>
      <c r="BI223" s="190">
        <f>IF(N223="nulová",J223,0)</f>
        <v>0</v>
      </c>
      <c r="BJ223" s="17" t="s">
        <v>84</v>
      </c>
      <c r="BK223" s="190">
        <f>ROUND(I223*H223,2)</f>
        <v>0</v>
      </c>
      <c r="BL223" s="17" t="s">
        <v>167</v>
      </c>
      <c r="BM223" s="189" t="s">
        <v>457</v>
      </c>
    </row>
    <row r="224" spans="1:47" s="2" customFormat="1" ht="11.25">
      <c r="A224" s="34"/>
      <c r="B224" s="35"/>
      <c r="C224" s="36"/>
      <c r="D224" s="191" t="s">
        <v>169</v>
      </c>
      <c r="E224" s="36"/>
      <c r="F224" s="192" t="s">
        <v>243</v>
      </c>
      <c r="G224" s="36"/>
      <c r="H224" s="36"/>
      <c r="I224" s="193"/>
      <c r="J224" s="36"/>
      <c r="K224" s="36"/>
      <c r="L224" s="39"/>
      <c r="M224" s="194"/>
      <c r="N224" s="195"/>
      <c r="O224" s="64"/>
      <c r="P224" s="64"/>
      <c r="Q224" s="64"/>
      <c r="R224" s="64"/>
      <c r="S224" s="64"/>
      <c r="T224" s="65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169</v>
      </c>
      <c r="AU224" s="17" t="s">
        <v>86</v>
      </c>
    </row>
    <row r="225" spans="2:63" s="12" customFormat="1" ht="22.9" customHeight="1">
      <c r="B225" s="162"/>
      <c r="C225" s="163"/>
      <c r="D225" s="164" t="s">
        <v>76</v>
      </c>
      <c r="E225" s="176" t="s">
        <v>244</v>
      </c>
      <c r="F225" s="176" t="s">
        <v>245</v>
      </c>
      <c r="G225" s="163"/>
      <c r="H225" s="163"/>
      <c r="I225" s="166"/>
      <c r="J225" s="177">
        <f>BK225</f>
        <v>0</v>
      </c>
      <c r="K225" s="163"/>
      <c r="L225" s="168"/>
      <c r="M225" s="169"/>
      <c r="N225" s="170"/>
      <c r="O225" s="170"/>
      <c r="P225" s="171">
        <f>SUM(P226:P227)</f>
        <v>0</v>
      </c>
      <c r="Q225" s="170"/>
      <c r="R225" s="171">
        <f>SUM(R226:R227)</f>
        <v>0</v>
      </c>
      <c r="S225" s="170"/>
      <c r="T225" s="172">
        <f>SUM(T226:T227)</f>
        <v>0</v>
      </c>
      <c r="AR225" s="173" t="s">
        <v>84</v>
      </c>
      <c r="AT225" s="174" t="s">
        <v>76</v>
      </c>
      <c r="AU225" s="174" t="s">
        <v>84</v>
      </c>
      <c r="AY225" s="173" t="s">
        <v>160</v>
      </c>
      <c r="BK225" s="175">
        <f>SUM(BK226:BK227)</f>
        <v>0</v>
      </c>
    </row>
    <row r="226" spans="1:65" s="2" customFormat="1" ht="44.25" customHeight="1">
      <c r="A226" s="34"/>
      <c r="B226" s="35"/>
      <c r="C226" s="178" t="s">
        <v>458</v>
      </c>
      <c r="D226" s="178" t="s">
        <v>162</v>
      </c>
      <c r="E226" s="179" t="s">
        <v>247</v>
      </c>
      <c r="F226" s="180" t="s">
        <v>248</v>
      </c>
      <c r="G226" s="181" t="s">
        <v>220</v>
      </c>
      <c r="H226" s="182">
        <v>8917.891</v>
      </c>
      <c r="I226" s="183"/>
      <c r="J226" s="184">
        <f>ROUND(I226*H226,2)</f>
        <v>0</v>
      </c>
      <c r="K226" s="180" t="s">
        <v>166</v>
      </c>
      <c r="L226" s="39"/>
      <c r="M226" s="185" t="s">
        <v>19</v>
      </c>
      <c r="N226" s="186" t="s">
        <v>48</v>
      </c>
      <c r="O226" s="64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167</v>
      </c>
      <c r="AT226" s="189" t="s">
        <v>162</v>
      </c>
      <c r="AU226" s="189" t="s">
        <v>86</v>
      </c>
      <c r="AY226" s="17" t="s">
        <v>160</v>
      </c>
      <c r="BE226" s="190">
        <f>IF(N226="základní",J226,0)</f>
        <v>0</v>
      </c>
      <c r="BF226" s="190">
        <f>IF(N226="snížená",J226,0)</f>
        <v>0</v>
      </c>
      <c r="BG226" s="190">
        <f>IF(N226="zákl. přenesená",J226,0)</f>
        <v>0</v>
      </c>
      <c r="BH226" s="190">
        <f>IF(N226="sníž. přenesená",J226,0)</f>
        <v>0</v>
      </c>
      <c r="BI226" s="190">
        <f>IF(N226="nulová",J226,0)</f>
        <v>0</v>
      </c>
      <c r="BJ226" s="17" t="s">
        <v>84</v>
      </c>
      <c r="BK226" s="190">
        <f>ROUND(I226*H226,2)</f>
        <v>0</v>
      </c>
      <c r="BL226" s="17" t="s">
        <v>167</v>
      </c>
      <c r="BM226" s="189" t="s">
        <v>459</v>
      </c>
    </row>
    <row r="227" spans="1:47" s="2" customFormat="1" ht="11.25">
      <c r="A227" s="34"/>
      <c r="B227" s="35"/>
      <c r="C227" s="36"/>
      <c r="D227" s="191" t="s">
        <v>169</v>
      </c>
      <c r="E227" s="36"/>
      <c r="F227" s="192" t="s">
        <v>250</v>
      </c>
      <c r="G227" s="36"/>
      <c r="H227" s="36"/>
      <c r="I227" s="193"/>
      <c r="J227" s="36"/>
      <c r="K227" s="36"/>
      <c r="L227" s="39"/>
      <c r="M227" s="218"/>
      <c r="N227" s="219"/>
      <c r="O227" s="220"/>
      <c r="P227" s="220"/>
      <c r="Q227" s="220"/>
      <c r="R227" s="220"/>
      <c r="S227" s="220"/>
      <c r="T227" s="221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169</v>
      </c>
      <c r="AU227" s="17" t="s">
        <v>86</v>
      </c>
    </row>
    <row r="228" spans="1:31" s="2" customFormat="1" ht="6.95" customHeight="1">
      <c r="A228" s="34"/>
      <c r="B228" s="47"/>
      <c r="C228" s="48"/>
      <c r="D228" s="48"/>
      <c r="E228" s="48"/>
      <c r="F228" s="48"/>
      <c r="G228" s="48"/>
      <c r="H228" s="48"/>
      <c r="I228" s="48"/>
      <c r="J228" s="48"/>
      <c r="K228" s="48"/>
      <c r="L228" s="39"/>
      <c r="M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</row>
  </sheetData>
  <sheetProtection algorithmName="SHA-512" hashValue="wOF9Xp9P5+WpNb5IddHZz4AW6ExOPYbN1SsMWu1AJYS7DtGWpJG6VYm2WtWntJeQtk3Bg8EpxwsxgfSc95Qjuw==" saltValue="HtO410fInpVLyVFaEypT+KGDpT82lTBUjPNKjKy9Xq+1XtN/0SI5O4azHRqw0QsDzQbxVz9tzcNrQW5eDrwPCA==" spinCount="100000" sheet="1" objects="1" scenarios="1" formatColumns="0" formatRows="0" autoFilter="0"/>
  <autoFilter ref="C91:K227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6" r:id="rId1" display="https://podminky.urs.cz/item/CS_URS_2021_02/113107224"/>
    <hyperlink ref="F101" r:id="rId2" display="https://podminky.urs.cz/item/CS_URS_2021_02/113107225"/>
    <hyperlink ref="F106" r:id="rId3" display="https://podminky.urs.cz/item/CS_URS_2021_02/113107242"/>
    <hyperlink ref="F111" r:id="rId4" display="https://podminky.urs.cz/item/CS_URS_2021_02/122251102"/>
    <hyperlink ref="F116" r:id="rId5" display="https://podminky.urs.cz/item/CS_URS_2021_02/162751117"/>
    <hyperlink ref="F123" r:id="rId6" display="https://podminky.urs.cz/item/CS_URS_2021_02/167151101"/>
    <hyperlink ref="F127" r:id="rId7" display="https://podminky.urs.cz/item/CS_URS_2021_02/10364100"/>
    <hyperlink ref="F130" r:id="rId8" display="https://podminky.urs.cz/item/CS_URS_2021_02/171201231"/>
    <hyperlink ref="F133" r:id="rId9" display="https://podminky.urs.cz/item/CS_URS_2021_02/181951112"/>
    <hyperlink ref="F138" r:id="rId10" display="https://podminky.urs.cz/item/CS_URS_2021_02/181411132"/>
    <hyperlink ref="F140" r:id="rId11" display="https://podminky.urs.cz/item/CS_URS_2021_02/00572474"/>
    <hyperlink ref="F143" r:id="rId12" display="https://podminky.urs.cz/item/CS_URS_2021_02/182151111"/>
    <hyperlink ref="F147" r:id="rId13" display="https://podminky.urs.cz/item/CS_URS_2021_02/564851111"/>
    <hyperlink ref="F151" r:id="rId14" display="https://podminky.urs.cz/item/CS_URS_2021_02/564871116"/>
    <hyperlink ref="F155" r:id="rId15" display="https://podminky.urs.cz/item/CS_URS_2021_02/565141111"/>
    <hyperlink ref="F159" r:id="rId16" display="https://podminky.urs.cz/item/CS_URS_2021_02/566301111"/>
    <hyperlink ref="F163" r:id="rId17" display="https://podminky.urs.cz/item/CS_URS_2021_02/569931132"/>
    <hyperlink ref="F171" r:id="rId18" display="https://podminky.urs.cz/item/CS_URS_2021_02/573231106"/>
    <hyperlink ref="F175" r:id="rId19" display="https://podminky.urs.cz/item/CS_URS_2021_02/573231107"/>
    <hyperlink ref="F177" r:id="rId20" display="https://podminky.urs.cz/item/CS_URS_2021_02/577144111"/>
    <hyperlink ref="F179" r:id="rId21" display="https://podminky.urs.cz/item/CS_URS_2021_02/577166111"/>
    <hyperlink ref="F182" r:id="rId22" display="https://podminky.urs.cz/item/CS_URS_2021_02/911331111"/>
    <hyperlink ref="F186" r:id="rId23" display="https://podminky.urs.cz/item/CS_URS_2021_02/911331411"/>
    <hyperlink ref="F189" r:id="rId24" display="https://podminky.urs.cz/item/CS_URS_2021_02/919121121"/>
    <hyperlink ref="F195" r:id="rId25" display="https://podminky.urs.cz/item/CS_URS_2021_02/919731121"/>
    <hyperlink ref="F197" r:id="rId26" display="https://podminky.urs.cz/item/CS_URS_2021_02/938909111"/>
    <hyperlink ref="F199" r:id="rId27" display="https://podminky.urs.cz/item/CS_URS_2021_02/938909611"/>
    <hyperlink ref="F205" r:id="rId28" display="https://podminky.urs.cz/item/CS_URS_2021_02/966005311"/>
    <hyperlink ref="F209" r:id="rId29" display="https://podminky.urs.cz/item/CS_URS_2021_02/997013501"/>
    <hyperlink ref="F217" r:id="rId30" display="https://podminky.urs.cz/item/CS_URS_2021_02/997013509"/>
    <hyperlink ref="F221" r:id="rId31" display="https://podminky.urs.cz/item/CS_URS_2021_02/997013873"/>
    <hyperlink ref="F224" r:id="rId32" display="https://podminky.urs.cz/item/CS_URS_2021_02/997013875"/>
    <hyperlink ref="F227" r:id="rId33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97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131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64" t="str">
        <f>'Rekapitulace stavby'!K6</f>
        <v>II/183 Vodokrty X II/230</v>
      </c>
      <c r="F7" s="365"/>
      <c r="G7" s="365"/>
      <c r="H7" s="365"/>
      <c r="L7" s="20"/>
    </row>
    <row r="8" spans="2:12" s="1" customFormat="1" ht="12" customHeight="1">
      <c r="B8" s="20"/>
      <c r="D8" s="112" t="s">
        <v>132</v>
      </c>
      <c r="L8" s="20"/>
    </row>
    <row r="9" spans="1:31" s="2" customFormat="1" ht="16.5" customHeight="1">
      <c r="A9" s="34"/>
      <c r="B9" s="39"/>
      <c r="C9" s="34"/>
      <c r="D9" s="34"/>
      <c r="E9" s="364" t="s">
        <v>251</v>
      </c>
      <c r="F9" s="366"/>
      <c r="G9" s="366"/>
      <c r="H9" s="366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134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67" t="s">
        <v>460</v>
      </c>
      <c r="F11" s="366"/>
      <c r="G11" s="366"/>
      <c r="H11" s="366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19. 5. 2022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68" t="str">
        <f>'Rekapitulace stavby'!E14</f>
        <v>Vyplň údaj</v>
      </c>
      <c r="F20" s="369"/>
      <c r="G20" s="369"/>
      <c r="H20" s="369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0" t="s">
        <v>19</v>
      </c>
      <c r="F29" s="370"/>
      <c r="G29" s="370"/>
      <c r="H29" s="370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ROUND(J95,2)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2" t="s">
        <v>47</v>
      </c>
      <c r="E35" s="112" t="s">
        <v>48</v>
      </c>
      <c r="F35" s="123">
        <f>ROUND((SUM(BE95:BE183)),2)</f>
        <v>0</v>
      </c>
      <c r="G35" s="34"/>
      <c r="H35" s="34"/>
      <c r="I35" s="124">
        <v>0.21</v>
      </c>
      <c r="J35" s="123">
        <f>ROUND(((SUM(BE95:BE183))*I35),2)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49</v>
      </c>
      <c r="F36" s="123">
        <f>ROUND((SUM(BF95:BF183)),2)</f>
        <v>0</v>
      </c>
      <c r="G36" s="34"/>
      <c r="H36" s="34"/>
      <c r="I36" s="124">
        <v>0.15</v>
      </c>
      <c r="J36" s="123">
        <f>ROUND(((SUM(BF95:BF183))*I36),2)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50</v>
      </c>
      <c r="F37" s="123">
        <f>ROUND((SUM(BG95:BG183)),2)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51</v>
      </c>
      <c r="F38" s="123">
        <f>ROUND((SUM(BH95:BH183)),2)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52</v>
      </c>
      <c r="F39" s="123">
        <f>ROUND((SUM(BI95:BI183)),2)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136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1" t="str">
        <f>E7</f>
        <v>II/183 Vodokrty X II/230</v>
      </c>
      <c r="F50" s="372"/>
      <c r="G50" s="372"/>
      <c r="H50" s="372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132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1" t="s">
        <v>251</v>
      </c>
      <c r="F52" s="373"/>
      <c r="G52" s="373"/>
      <c r="H52" s="373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25" t="str">
        <f>E11</f>
        <v>02 - SO 102 - Oprava propustku Ø 600 v km 0,060</v>
      </c>
      <c r="F54" s="373"/>
      <c r="G54" s="373"/>
      <c r="H54" s="373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 xml:space="preserve"> </v>
      </c>
      <c r="G56" s="36"/>
      <c r="H56" s="36"/>
      <c r="I56" s="29" t="s">
        <v>23</v>
      </c>
      <c r="J56" s="59" t="str">
        <f>IF(J14="","",J14)</f>
        <v>19. 5. 2022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6"/>
      <c r="E58" s="36"/>
      <c r="F58" s="27" t="str">
        <f>E17</f>
        <v>SÚS PK, p.o.</v>
      </c>
      <c r="G58" s="36"/>
      <c r="H58" s="36"/>
      <c r="I58" s="29" t="s">
        <v>33</v>
      </c>
      <c r="J58" s="32" t="str">
        <f>E23</f>
        <v>IK Plzeň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Václav Nový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137</v>
      </c>
      <c r="D61" s="137"/>
      <c r="E61" s="137"/>
      <c r="F61" s="137"/>
      <c r="G61" s="137"/>
      <c r="H61" s="137"/>
      <c r="I61" s="137"/>
      <c r="J61" s="138" t="s">
        <v>138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J95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139</v>
      </c>
    </row>
    <row r="64" spans="2:12" s="9" customFormat="1" ht="24.95" customHeight="1">
      <c r="B64" s="140"/>
      <c r="C64" s="141"/>
      <c r="D64" s="142" t="s">
        <v>140</v>
      </c>
      <c r="E64" s="143"/>
      <c r="F64" s="143"/>
      <c r="G64" s="143"/>
      <c r="H64" s="143"/>
      <c r="I64" s="143"/>
      <c r="J64" s="144">
        <f>J96</f>
        <v>0</v>
      </c>
      <c r="K64" s="141"/>
      <c r="L64" s="145"/>
    </row>
    <row r="65" spans="2:12" s="10" customFormat="1" ht="19.9" customHeight="1">
      <c r="B65" s="146"/>
      <c r="C65" s="97"/>
      <c r="D65" s="147" t="s">
        <v>141</v>
      </c>
      <c r="E65" s="148"/>
      <c r="F65" s="148"/>
      <c r="G65" s="148"/>
      <c r="H65" s="148"/>
      <c r="I65" s="148"/>
      <c r="J65" s="149">
        <f>J97</f>
        <v>0</v>
      </c>
      <c r="K65" s="97"/>
      <c r="L65" s="150"/>
    </row>
    <row r="66" spans="2:12" s="10" customFormat="1" ht="19.9" customHeight="1">
      <c r="B66" s="146"/>
      <c r="C66" s="97"/>
      <c r="D66" s="147" t="s">
        <v>253</v>
      </c>
      <c r="E66" s="148"/>
      <c r="F66" s="148"/>
      <c r="G66" s="148"/>
      <c r="H66" s="148"/>
      <c r="I66" s="148"/>
      <c r="J66" s="149">
        <f>J122</f>
        <v>0</v>
      </c>
      <c r="K66" s="97"/>
      <c r="L66" s="150"/>
    </row>
    <row r="67" spans="2:12" s="10" customFormat="1" ht="19.9" customHeight="1">
      <c r="B67" s="146"/>
      <c r="C67" s="97"/>
      <c r="D67" s="147" t="s">
        <v>461</v>
      </c>
      <c r="E67" s="148"/>
      <c r="F67" s="148"/>
      <c r="G67" s="148"/>
      <c r="H67" s="148"/>
      <c r="I67" s="148"/>
      <c r="J67" s="149">
        <f>J136</f>
        <v>0</v>
      </c>
      <c r="K67" s="97"/>
      <c r="L67" s="150"/>
    </row>
    <row r="68" spans="2:12" s="10" customFormat="1" ht="19.9" customHeight="1">
      <c r="B68" s="146"/>
      <c r="C68" s="97"/>
      <c r="D68" s="147" t="s">
        <v>462</v>
      </c>
      <c r="E68" s="148"/>
      <c r="F68" s="148"/>
      <c r="G68" s="148"/>
      <c r="H68" s="148"/>
      <c r="I68" s="148"/>
      <c r="J68" s="149">
        <f>J140</f>
        <v>0</v>
      </c>
      <c r="K68" s="97"/>
      <c r="L68" s="150"/>
    </row>
    <row r="69" spans="2:12" s="10" customFormat="1" ht="19.9" customHeight="1">
      <c r="B69" s="146"/>
      <c r="C69" s="97"/>
      <c r="D69" s="147" t="s">
        <v>463</v>
      </c>
      <c r="E69" s="148"/>
      <c r="F69" s="148"/>
      <c r="G69" s="148"/>
      <c r="H69" s="148"/>
      <c r="I69" s="148"/>
      <c r="J69" s="149">
        <f>J154</f>
        <v>0</v>
      </c>
      <c r="K69" s="97"/>
      <c r="L69" s="150"/>
    </row>
    <row r="70" spans="2:12" s="10" customFormat="1" ht="19.9" customHeight="1">
      <c r="B70" s="146"/>
      <c r="C70" s="97"/>
      <c r="D70" s="147" t="s">
        <v>464</v>
      </c>
      <c r="E70" s="148"/>
      <c r="F70" s="148"/>
      <c r="G70" s="148"/>
      <c r="H70" s="148"/>
      <c r="I70" s="148"/>
      <c r="J70" s="149">
        <f>J157</f>
        <v>0</v>
      </c>
      <c r="K70" s="97"/>
      <c r="L70" s="150"/>
    </row>
    <row r="71" spans="2:12" s="10" customFormat="1" ht="19.9" customHeight="1">
      <c r="B71" s="146"/>
      <c r="C71" s="97"/>
      <c r="D71" s="147" t="s">
        <v>465</v>
      </c>
      <c r="E71" s="148"/>
      <c r="F71" s="148"/>
      <c r="G71" s="148"/>
      <c r="H71" s="148"/>
      <c r="I71" s="148"/>
      <c r="J71" s="149">
        <f>J165</f>
        <v>0</v>
      </c>
      <c r="K71" s="97"/>
      <c r="L71" s="150"/>
    </row>
    <row r="72" spans="2:12" s="10" customFormat="1" ht="19.9" customHeight="1">
      <c r="B72" s="146"/>
      <c r="C72" s="97"/>
      <c r="D72" s="147" t="s">
        <v>143</v>
      </c>
      <c r="E72" s="148"/>
      <c r="F72" s="148"/>
      <c r="G72" s="148"/>
      <c r="H72" s="148"/>
      <c r="I72" s="148"/>
      <c r="J72" s="149">
        <f>J172</f>
        <v>0</v>
      </c>
      <c r="K72" s="97"/>
      <c r="L72" s="150"/>
    </row>
    <row r="73" spans="2:12" s="10" customFormat="1" ht="19.9" customHeight="1">
      <c r="B73" s="146"/>
      <c r="C73" s="97"/>
      <c r="D73" s="147" t="s">
        <v>144</v>
      </c>
      <c r="E73" s="148"/>
      <c r="F73" s="148"/>
      <c r="G73" s="148"/>
      <c r="H73" s="148"/>
      <c r="I73" s="148"/>
      <c r="J73" s="149">
        <f>J181</f>
        <v>0</v>
      </c>
      <c r="K73" s="97"/>
      <c r="L73" s="150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5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5" customHeight="1">
      <c r="A80" s="34"/>
      <c r="B80" s="35"/>
      <c r="C80" s="23" t="s">
        <v>145</v>
      </c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71" t="str">
        <f>E7</f>
        <v>II/183 Vodokrty X II/230</v>
      </c>
      <c r="F83" s="372"/>
      <c r="G83" s="372"/>
      <c r="H83" s="372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2:12" s="1" customFormat="1" ht="12" customHeight="1">
      <c r="B84" s="21"/>
      <c r="C84" s="29" t="s">
        <v>132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1:31" s="2" customFormat="1" ht="16.5" customHeight="1">
      <c r="A85" s="34"/>
      <c r="B85" s="35"/>
      <c r="C85" s="36"/>
      <c r="D85" s="36"/>
      <c r="E85" s="371" t="s">
        <v>251</v>
      </c>
      <c r="F85" s="373"/>
      <c r="G85" s="373"/>
      <c r="H85" s="373"/>
      <c r="I85" s="36"/>
      <c r="J85" s="36"/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134</v>
      </c>
      <c r="D86" s="36"/>
      <c r="E86" s="36"/>
      <c r="F86" s="36"/>
      <c r="G86" s="36"/>
      <c r="H86" s="36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25" t="str">
        <f>E11</f>
        <v>02 - SO 102 - Oprava propustku Ø 600 v km 0,060</v>
      </c>
      <c r="F87" s="373"/>
      <c r="G87" s="373"/>
      <c r="H87" s="373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6"/>
      <c r="E89" s="36"/>
      <c r="F89" s="27" t="str">
        <f>F14</f>
        <v xml:space="preserve"> </v>
      </c>
      <c r="G89" s="36"/>
      <c r="H89" s="36"/>
      <c r="I89" s="29" t="s">
        <v>23</v>
      </c>
      <c r="J89" s="59" t="str">
        <f>IF(J14="","",J14)</f>
        <v>19. 5. 2022</v>
      </c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25</v>
      </c>
      <c r="D91" s="36"/>
      <c r="E91" s="36"/>
      <c r="F91" s="27" t="str">
        <f>E17</f>
        <v>SÚS PK, p.o.</v>
      </c>
      <c r="G91" s="36"/>
      <c r="H91" s="36"/>
      <c r="I91" s="29" t="s">
        <v>33</v>
      </c>
      <c r="J91" s="32" t="str">
        <f>E23</f>
        <v>IK Plzeň s.r.o.</v>
      </c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31</v>
      </c>
      <c r="D92" s="36"/>
      <c r="E92" s="36"/>
      <c r="F92" s="27" t="str">
        <f>IF(E20="","",E20)</f>
        <v>Vyplň údaj</v>
      </c>
      <c r="G92" s="36"/>
      <c r="H92" s="36"/>
      <c r="I92" s="29" t="s">
        <v>38</v>
      </c>
      <c r="J92" s="32" t="str">
        <f>E26</f>
        <v>Václav Nový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11" customFormat="1" ht="29.25" customHeight="1">
      <c r="A94" s="151"/>
      <c r="B94" s="152"/>
      <c r="C94" s="153" t="s">
        <v>146</v>
      </c>
      <c r="D94" s="154" t="s">
        <v>62</v>
      </c>
      <c r="E94" s="154" t="s">
        <v>58</v>
      </c>
      <c r="F94" s="154" t="s">
        <v>59</v>
      </c>
      <c r="G94" s="154" t="s">
        <v>147</v>
      </c>
      <c r="H94" s="154" t="s">
        <v>148</v>
      </c>
      <c r="I94" s="154" t="s">
        <v>149</v>
      </c>
      <c r="J94" s="154" t="s">
        <v>138</v>
      </c>
      <c r="K94" s="155" t="s">
        <v>150</v>
      </c>
      <c r="L94" s="156"/>
      <c r="M94" s="68" t="s">
        <v>19</v>
      </c>
      <c r="N94" s="69" t="s">
        <v>47</v>
      </c>
      <c r="O94" s="69" t="s">
        <v>151</v>
      </c>
      <c r="P94" s="69" t="s">
        <v>152</v>
      </c>
      <c r="Q94" s="69" t="s">
        <v>153</v>
      </c>
      <c r="R94" s="69" t="s">
        <v>154</v>
      </c>
      <c r="S94" s="69" t="s">
        <v>155</v>
      </c>
      <c r="T94" s="70" t="s">
        <v>156</v>
      </c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</row>
    <row r="95" spans="1:63" s="2" customFormat="1" ht="22.9" customHeight="1">
      <c r="A95" s="34"/>
      <c r="B95" s="35"/>
      <c r="C95" s="75" t="s">
        <v>157</v>
      </c>
      <c r="D95" s="36"/>
      <c r="E95" s="36"/>
      <c r="F95" s="36"/>
      <c r="G95" s="36"/>
      <c r="H95" s="36"/>
      <c r="I95" s="36"/>
      <c r="J95" s="157">
        <f>BK95</f>
        <v>0</v>
      </c>
      <c r="K95" s="36"/>
      <c r="L95" s="39"/>
      <c r="M95" s="71"/>
      <c r="N95" s="158"/>
      <c r="O95" s="72"/>
      <c r="P95" s="159">
        <f>P96</f>
        <v>0</v>
      </c>
      <c r="Q95" s="72"/>
      <c r="R95" s="159">
        <f>R96</f>
        <v>81.07379585</v>
      </c>
      <c r="S95" s="72"/>
      <c r="T95" s="160">
        <f>T96</f>
        <v>5.6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76</v>
      </c>
      <c r="AU95" s="17" t="s">
        <v>139</v>
      </c>
      <c r="BK95" s="161">
        <f>BK96</f>
        <v>0</v>
      </c>
    </row>
    <row r="96" spans="2:63" s="12" customFormat="1" ht="25.9" customHeight="1">
      <c r="B96" s="162"/>
      <c r="C96" s="163"/>
      <c r="D96" s="164" t="s">
        <v>76</v>
      </c>
      <c r="E96" s="165" t="s">
        <v>158</v>
      </c>
      <c r="F96" s="165" t="s">
        <v>159</v>
      </c>
      <c r="G96" s="163"/>
      <c r="H96" s="163"/>
      <c r="I96" s="166"/>
      <c r="J96" s="167">
        <f>BK96</f>
        <v>0</v>
      </c>
      <c r="K96" s="163"/>
      <c r="L96" s="168"/>
      <c r="M96" s="169"/>
      <c r="N96" s="170"/>
      <c r="O96" s="170"/>
      <c r="P96" s="171">
        <f>P97+P122+P136+P140+P154+P157+P165+P172+P181</f>
        <v>0</v>
      </c>
      <c r="Q96" s="170"/>
      <c r="R96" s="171">
        <f>R97+R122+R136+R140+R154+R157+R165+R172+R181</f>
        <v>81.07379585</v>
      </c>
      <c r="S96" s="170"/>
      <c r="T96" s="172">
        <f>T97+T122+T136+T140+T154+T157+T165+T172+T181</f>
        <v>5.6</v>
      </c>
      <c r="AR96" s="173" t="s">
        <v>84</v>
      </c>
      <c r="AT96" s="174" t="s">
        <v>76</v>
      </c>
      <c r="AU96" s="174" t="s">
        <v>77</v>
      </c>
      <c r="AY96" s="173" t="s">
        <v>160</v>
      </c>
      <c r="BK96" s="175">
        <f>BK97+BK122+BK136+BK140+BK154+BK157+BK165+BK172+BK181</f>
        <v>0</v>
      </c>
    </row>
    <row r="97" spans="2:63" s="12" customFormat="1" ht="22.9" customHeight="1">
      <c r="B97" s="162"/>
      <c r="C97" s="163"/>
      <c r="D97" s="164" t="s">
        <v>76</v>
      </c>
      <c r="E97" s="176" t="s">
        <v>84</v>
      </c>
      <c r="F97" s="176" t="s">
        <v>161</v>
      </c>
      <c r="G97" s="163"/>
      <c r="H97" s="163"/>
      <c r="I97" s="166"/>
      <c r="J97" s="177">
        <f>BK97</f>
        <v>0</v>
      </c>
      <c r="K97" s="163"/>
      <c r="L97" s="168"/>
      <c r="M97" s="169"/>
      <c r="N97" s="170"/>
      <c r="O97" s="170"/>
      <c r="P97" s="171">
        <f>SUM(P98:P121)</f>
        <v>0</v>
      </c>
      <c r="Q97" s="170"/>
      <c r="R97" s="171">
        <f>SUM(R98:R121)</f>
        <v>10.501</v>
      </c>
      <c r="S97" s="170"/>
      <c r="T97" s="172">
        <f>SUM(T98:T121)</f>
        <v>0</v>
      </c>
      <c r="AR97" s="173" t="s">
        <v>84</v>
      </c>
      <c r="AT97" s="174" t="s">
        <v>76</v>
      </c>
      <c r="AU97" s="174" t="s">
        <v>84</v>
      </c>
      <c r="AY97" s="173" t="s">
        <v>160</v>
      </c>
      <c r="BK97" s="175">
        <f>SUM(BK98:BK121)</f>
        <v>0</v>
      </c>
    </row>
    <row r="98" spans="1:65" s="2" customFormat="1" ht="33" customHeight="1">
      <c r="A98" s="34"/>
      <c r="B98" s="35"/>
      <c r="C98" s="178" t="s">
        <v>84</v>
      </c>
      <c r="D98" s="178" t="s">
        <v>162</v>
      </c>
      <c r="E98" s="179" t="s">
        <v>466</v>
      </c>
      <c r="F98" s="180" t="s">
        <v>467</v>
      </c>
      <c r="G98" s="181" t="s">
        <v>273</v>
      </c>
      <c r="H98" s="182">
        <v>9.941</v>
      </c>
      <c r="I98" s="183"/>
      <c r="J98" s="184">
        <f>ROUND(I98*H98,2)</f>
        <v>0</v>
      </c>
      <c r="K98" s="180" t="s">
        <v>166</v>
      </c>
      <c r="L98" s="39"/>
      <c r="M98" s="185" t="s">
        <v>19</v>
      </c>
      <c r="N98" s="186" t="s">
        <v>48</v>
      </c>
      <c r="O98" s="64"/>
      <c r="P98" s="187">
        <f>O98*H98</f>
        <v>0</v>
      </c>
      <c r="Q98" s="187">
        <v>0</v>
      </c>
      <c r="R98" s="187">
        <f>Q98*H98</f>
        <v>0</v>
      </c>
      <c r="S98" s="187">
        <v>0</v>
      </c>
      <c r="T98" s="18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9" t="s">
        <v>167</v>
      </c>
      <c r="AT98" s="189" t="s">
        <v>162</v>
      </c>
      <c r="AU98" s="189" t="s">
        <v>86</v>
      </c>
      <c r="AY98" s="17" t="s">
        <v>160</v>
      </c>
      <c r="BE98" s="190">
        <f>IF(N98="základní",J98,0)</f>
        <v>0</v>
      </c>
      <c r="BF98" s="190">
        <f>IF(N98="snížená",J98,0)</f>
        <v>0</v>
      </c>
      <c r="BG98" s="190">
        <f>IF(N98="zákl. přenesená",J98,0)</f>
        <v>0</v>
      </c>
      <c r="BH98" s="190">
        <f>IF(N98="sníž. přenesená",J98,0)</f>
        <v>0</v>
      </c>
      <c r="BI98" s="190">
        <f>IF(N98="nulová",J98,0)</f>
        <v>0</v>
      </c>
      <c r="BJ98" s="17" t="s">
        <v>84</v>
      </c>
      <c r="BK98" s="190">
        <f>ROUND(I98*H98,2)</f>
        <v>0</v>
      </c>
      <c r="BL98" s="17" t="s">
        <v>167</v>
      </c>
      <c r="BM98" s="189" t="s">
        <v>468</v>
      </c>
    </row>
    <row r="99" spans="1:47" s="2" customFormat="1" ht="11.25">
      <c r="A99" s="34"/>
      <c r="B99" s="35"/>
      <c r="C99" s="36"/>
      <c r="D99" s="191" t="s">
        <v>169</v>
      </c>
      <c r="E99" s="36"/>
      <c r="F99" s="192" t="s">
        <v>469</v>
      </c>
      <c r="G99" s="36"/>
      <c r="H99" s="36"/>
      <c r="I99" s="193"/>
      <c r="J99" s="36"/>
      <c r="K99" s="36"/>
      <c r="L99" s="39"/>
      <c r="M99" s="194"/>
      <c r="N99" s="195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169</v>
      </c>
      <c r="AU99" s="17" t="s">
        <v>86</v>
      </c>
    </row>
    <row r="100" spans="2:51" s="13" customFormat="1" ht="11.25">
      <c r="B100" s="196"/>
      <c r="C100" s="197"/>
      <c r="D100" s="198" t="s">
        <v>171</v>
      </c>
      <c r="E100" s="199" t="s">
        <v>19</v>
      </c>
      <c r="F100" s="200" t="s">
        <v>470</v>
      </c>
      <c r="G100" s="197"/>
      <c r="H100" s="199" t="s">
        <v>19</v>
      </c>
      <c r="I100" s="201"/>
      <c r="J100" s="197"/>
      <c r="K100" s="197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171</v>
      </c>
      <c r="AU100" s="206" t="s">
        <v>86</v>
      </c>
      <c r="AV100" s="13" t="s">
        <v>84</v>
      </c>
      <c r="AW100" s="13" t="s">
        <v>37</v>
      </c>
      <c r="AX100" s="13" t="s">
        <v>77</v>
      </c>
      <c r="AY100" s="206" t="s">
        <v>160</v>
      </c>
    </row>
    <row r="101" spans="2:51" s="14" customFormat="1" ht="11.25">
      <c r="B101" s="207"/>
      <c r="C101" s="208"/>
      <c r="D101" s="198" t="s">
        <v>171</v>
      </c>
      <c r="E101" s="209" t="s">
        <v>19</v>
      </c>
      <c r="F101" s="210" t="s">
        <v>471</v>
      </c>
      <c r="G101" s="208"/>
      <c r="H101" s="211">
        <v>4.241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171</v>
      </c>
      <c r="AU101" s="217" t="s">
        <v>86</v>
      </c>
      <c r="AV101" s="14" t="s">
        <v>86</v>
      </c>
      <c r="AW101" s="14" t="s">
        <v>37</v>
      </c>
      <c r="AX101" s="14" t="s">
        <v>77</v>
      </c>
      <c r="AY101" s="217" t="s">
        <v>160</v>
      </c>
    </row>
    <row r="102" spans="2:51" s="14" customFormat="1" ht="11.25">
      <c r="B102" s="207"/>
      <c r="C102" s="208"/>
      <c r="D102" s="198" t="s">
        <v>171</v>
      </c>
      <c r="E102" s="209" t="s">
        <v>19</v>
      </c>
      <c r="F102" s="210" t="s">
        <v>472</v>
      </c>
      <c r="G102" s="208"/>
      <c r="H102" s="211">
        <v>5.7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171</v>
      </c>
      <c r="AU102" s="217" t="s">
        <v>86</v>
      </c>
      <c r="AV102" s="14" t="s">
        <v>86</v>
      </c>
      <c r="AW102" s="14" t="s">
        <v>37</v>
      </c>
      <c r="AX102" s="14" t="s">
        <v>77</v>
      </c>
      <c r="AY102" s="217" t="s">
        <v>160</v>
      </c>
    </row>
    <row r="103" spans="1:65" s="2" customFormat="1" ht="44.25" customHeight="1">
      <c r="A103" s="34"/>
      <c r="B103" s="35"/>
      <c r="C103" s="178" t="s">
        <v>86</v>
      </c>
      <c r="D103" s="178" t="s">
        <v>162</v>
      </c>
      <c r="E103" s="179" t="s">
        <v>473</v>
      </c>
      <c r="F103" s="180" t="s">
        <v>474</v>
      </c>
      <c r="G103" s="181" t="s">
        <v>273</v>
      </c>
      <c r="H103" s="182">
        <v>0.315</v>
      </c>
      <c r="I103" s="183"/>
      <c r="J103" s="184">
        <f>ROUND(I103*H103,2)</f>
        <v>0</v>
      </c>
      <c r="K103" s="180" t="s">
        <v>166</v>
      </c>
      <c r="L103" s="39"/>
      <c r="M103" s="185" t="s">
        <v>19</v>
      </c>
      <c r="N103" s="186" t="s">
        <v>48</v>
      </c>
      <c r="O103" s="64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167</v>
      </c>
      <c r="AT103" s="189" t="s">
        <v>162</v>
      </c>
      <c r="AU103" s="189" t="s">
        <v>86</v>
      </c>
      <c r="AY103" s="17" t="s">
        <v>160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7" t="s">
        <v>84</v>
      </c>
      <c r="BK103" s="190">
        <f>ROUND(I103*H103,2)</f>
        <v>0</v>
      </c>
      <c r="BL103" s="17" t="s">
        <v>167</v>
      </c>
      <c r="BM103" s="189" t="s">
        <v>475</v>
      </c>
    </row>
    <row r="104" spans="1:47" s="2" customFormat="1" ht="11.25">
      <c r="A104" s="34"/>
      <c r="B104" s="35"/>
      <c r="C104" s="36"/>
      <c r="D104" s="191" t="s">
        <v>169</v>
      </c>
      <c r="E104" s="36"/>
      <c r="F104" s="192" t="s">
        <v>476</v>
      </c>
      <c r="G104" s="36"/>
      <c r="H104" s="36"/>
      <c r="I104" s="193"/>
      <c r="J104" s="36"/>
      <c r="K104" s="36"/>
      <c r="L104" s="39"/>
      <c r="M104" s="194"/>
      <c r="N104" s="195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169</v>
      </c>
      <c r="AU104" s="17" t="s">
        <v>86</v>
      </c>
    </row>
    <row r="105" spans="2:51" s="14" customFormat="1" ht="11.25">
      <c r="B105" s="207"/>
      <c r="C105" s="208"/>
      <c r="D105" s="198" t="s">
        <v>171</v>
      </c>
      <c r="E105" s="209" t="s">
        <v>19</v>
      </c>
      <c r="F105" s="210" t="s">
        <v>477</v>
      </c>
      <c r="G105" s="208"/>
      <c r="H105" s="211">
        <v>0.315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171</v>
      </c>
      <c r="AU105" s="217" t="s">
        <v>86</v>
      </c>
      <c r="AV105" s="14" t="s">
        <v>86</v>
      </c>
      <c r="AW105" s="14" t="s">
        <v>37</v>
      </c>
      <c r="AX105" s="14" t="s">
        <v>77</v>
      </c>
      <c r="AY105" s="217" t="s">
        <v>160</v>
      </c>
    </row>
    <row r="106" spans="1:65" s="2" customFormat="1" ht="44.25" customHeight="1">
      <c r="A106" s="34"/>
      <c r="B106" s="35"/>
      <c r="C106" s="178" t="s">
        <v>191</v>
      </c>
      <c r="D106" s="178" t="s">
        <v>162</v>
      </c>
      <c r="E106" s="179" t="s">
        <v>478</v>
      </c>
      <c r="F106" s="180" t="s">
        <v>479</v>
      </c>
      <c r="G106" s="181" t="s">
        <v>273</v>
      </c>
      <c r="H106" s="182">
        <v>9.933</v>
      </c>
      <c r="I106" s="183"/>
      <c r="J106" s="184">
        <f>ROUND(I106*H106,2)</f>
        <v>0</v>
      </c>
      <c r="K106" s="180" t="s">
        <v>166</v>
      </c>
      <c r="L106" s="39"/>
      <c r="M106" s="185" t="s">
        <v>19</v>
      </c>
      <c r="N106" s="186" t="s">
        <v>48</v>
      </c>
      <c r="O106" s="64"/>
      <c r="P106" s="187">
        <f>O106*H106</f>
        <v>0</v>
      </c>
      <c r="Q106" s="187">
        <v>0</v>
      </c>
      <c r="R106" s="187">
        <f>Q106*H106</f>
        <v>0</v>
      </c>
      <c r="S106" s="187">
        <v>0</v>
      </c>
      <c r="T106" s="188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167</v>
      </c>
      <c r="AT106" s="189" t="s">
        <v>162</v>
      </c>
      <c r="AU106" s="189" t="s">
        <v>86</v>
      </c>
      <c r="AY106" s="17" t="s">
        <v>160</v>
      </c>
      <c r="BE106" s="190">
        <f>IF(N106="základní",J106,0)</f>
        <v>0</v>
      </c>
      <c r="BF106" s="190">
        <f>IF(N106="snížená",J106,0)</f>
        <v>0</v>
      </c>
      <c r="BG106" s="190">
        <f>IF(N106="zákl. přenesená",J106,0)</f>
        <v>0</v>
      </c>
      <c r="BH106" s="190">
        <f>IF(N106="sníž. přenesená",J106,0)</f>
        <v>0</v>
      </c>
      <c r="BI106" s="190">
        <f>IF(N106="nulová",J106,0)</f>
        <v>0</v>
      </c>
      <c r="BJ106" s="17" t="s">
        <v>84</v>
      </c>
      <c r="BK106" s="190">
        <f>ROUND(I106*H106,2)</f>
        <v>0</v>
      </c>
      <c r="BL106" s="17" t="s">
        <v>167</v>
      </c>
      <c r="BM106" s="189" t="s">
        <v>480</v>
      </c>
    </row>
    <row r="107" spans="1:47" s="2" customFormat="1" ht="11.25">
      <c r="A107" s="34"/>
      <c r="B107" s="35"/>
      <c r="C107" s="36"/>
      <c r="D107" s="191" t="s">
        <v>169</v>
      </c>
      <c r="E107" s="36"/>
      <c r="F107" s="192" t="s">
        <v>481</v>
      </c>
      <c r="G107" s="36"/>
      <c r="H107" s="36"/>
      <c r="I107" s="193"/>
      <c r="J107" s="36"/>
      <c r="K107" s="36"/>
      <c r="L107" s="39"/>
      <c r="M107" s="194"/>
      <c r="N107" s="195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169</v>
      </c>
      <c r="AU107" s="17" t="s">
        <v>86</v>
      </c>
    </row>
    <row r="108" spans="2:51" s="14" customFormat="1" ht="11.25">
      <c r="B108" s="207"/>
      <c r="C108" s="208"/>
      <c r="D108" s="198" t="s">
        <v>171</v>
      </c>
      <c r="E108" s="209" t="s">
        <v>19</v>
      </c>
      <c r="F108" s="210" t="s">
        <v>482</v>
      </c>
      <c r="G108" s="208"/>
      <c r="H108" s="211">
        <v>9.933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171</v>
      </c>
      <c r="AU108" s="217" t="s">
        <v>86</v>
      </c>
      <c r="AV108" s="14" t="s">
        <v>86</v>
      </c>
      <c r="AW108" s="14" t="s">
        <v>37</v>
      </c>
      <c r="AX108" s="14" t="s">
        <v>77</v>
      </c>
      <c r="AY108" s="217" t="s">
        <v>160</v>
      </c>
    </row>
    <row r="109" spans="1:65" s="2" customFormat="1" ht="62.65" customHeight="1">
      <c r="A109" s="34"/>
      <c r="B109" s="35"/>
      <c r="C109" s="178" t="s">
        <v>167</v>
      </c>
      <c r="D109" s="178" t="s">
        <v>162</v>
      </c>
      <c r="E109" s="179" t="s">
        <v>279</v>
      </c>
      <c r="F109" s="180" t="s">
        <v>280</v>
      </c>
      <c r="G109" s="181" t="s">
        <v>273</v>
      </c>
      <c r="H109" s="182">
        <v>20.189</v>
      </c>
      <c r="I109" s="183"/>
      <c r="J109" s="184">
        <f>ROUND(I109*H109,2)</f>
        <v>0</v>
      </c>
      <c r="K109" s="180" t="s">
        <v>166</v>
      </c>
      <c r="L109" s="39"/>
      <c r="M109" s="185" t="s">
        <v>19</v>
      </c>
      <c r="N109" s="186" t="s">
        <v>48</v>
      </c>
      <c r="O109" s="64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167</v>
      </c>
      <c r="AT109" s="189" t="s">
        <v>162</v>
      </c>
      <c r="AU109" s="189" t="s">
        <v>86</v>
      </c>
      <c r="AY109" s="17" t="s">
        <v>160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7" t="s">
        <v>84</v>
      </c>
      <c r="BK109" s="190">
        <f>ROUND(I109*H109,2)</f>
        <v>0</v>
      </c>
      <c r="BL109" s="17" t="s">
        <v>167</v>
      </c>
      <c r="BM109" s="189" t="s">
        <v>483</v>
      </c>
    </row>
    <row r="110" spans="1:47" s="2" customFormat="1" ht="11.25">
      <c r="A110" s="34"/>
      <c r="B110" s="35"/>
      <c r="C110" s="36"/>
      <c r="D110" s="191" t="s">
        <v>169</v>
      </c>
      <c r="E110" s="36"/>
      <c r="F110" s="192" t="s">
        <v>282</v>
      </c>
      <c r="G110" s="36"/>
      <c r="H110" s="36"/>
      <c r="I110" s="193"/>
      <c r="J110" s="36"/>
      <c r="K110" s="36"/>
      <c r="L110" s="39"/>
      <c r="M110" s="194"/>
      <c r="N110" s="195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169</v>
      </c>
      <c r="AU110" s="17" t="s">
        <v>86</v>
      </c>
    </row>
    <row r="111" spans="2:51" s="13" customFormat="1" ht="11.25">
      <c r="B111" s="196"/>
      <c r="C111" s="197"/>
      <c r="D111" s="198" t="s">
        <v>171</v>
      </c>
      <c r="E111" s="199" t="s">
        <v>19</v>
      </c>
      <c r="F111" s="200" t="s">
        <v>484</v>
      </c>
      <c r="G111" s="197"/>
      <c r="H111" s="199" t="s">
        <v>19</v>
      </c>
      <c r="I111" s="201"/>
      <c r="J111" s="197"/>
      <c r="K111" s="197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171</v>
      </c>
      <c r="AU111" s="206" t="s">
        <v>86</v>
      </c>
      <c r="AV111" s="13" t="s">
        <v>84</v>
      </c>
      <c r="AW111" s="13" t="s">
        <v>37</v>
      </c>
      <c r="AX111" s="13" t="s">
        <v>77</v>
      </c>
      <c r="AY111" s="206" t="s">
        <v>160</v>
      </c>
    </row>
    <row r="112" spans="2:51" s="14" customFormat="1" ht="11.25">
      <c r="B112" s="207"/>
      <c r="C112" s="208"/>
      <c r="D112" s="198" t="s">
        <v>171</v>
      </c>
      <c r="E112" s="209" t="s">
        <v>19</v>
      </c>
      <c r="F112" s="210" t="s">
        <v>485</v>
      </c>
      <c r="G112" s="208"/>
      <c r="H112" s="211">
        <v>20.189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171</v>
      </c>
      <c r="AU112" s="217" t="s">
        <v>86</v>
      </c>
      <c r="AV112" s="14" t="s">
        <v>86</v>
      </c>
      <c r="AW112" s="14" t="s">
        <v>37</v>
      </c>
      <c r="AX112" s="14" t="s">
        <v>77</v>
      </c>
      <c r="AY112" s="217" t="s">
        <v>160</v>
      </c>
    </row>
    <row r="113" spans="1:65" s="2" customFormat="1" ht="44.25" customHeight="1">
      <c r="A113" s="34"/>
      <c r="B113" s="35"/>
      <c r="C113" s="178" t="s">
        <v>217</v>
      </c>
      <c r="D113" s="178" t="s">
        <v>162</v>
      </c>
      <c r="E113" s="179" t="s">
        <v>300</v>
      </c>
      <c r="F113" s="180" t="s">
        <v>301</v>
      </c>
      <c r="G113" s="181" t="s">
        <v>220</v>
      </c>
      <c r="H113" s="182">
        <v>37.35</v>
      </c>
      <c r="I113" s="183"/>
      <c r="J113" s="184">
        <f>ROUND(I113*H113,2)</f>
        <v>0</v>
      </c>
      <c r="K113" s="180" t="s">
        <v>166</v>
      </c>
      <c r="L113" s="39"/>
      <c r="M113" s="185" t="s">
        <v>19</v>
      </c>
      <c r="N113" s="186" t="s">
        <v>48</v>
      </c>
      <c r="O113" s="64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167</v>
      </c>
      <c r="AT113" s="189" t="s">
        <v>162</v>
      </c>
      <c r="AU113" s="189" t="s">
        <v>86</v>
      </c>
      <c r="AY113" s="17" t="s">
        <v>160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7" t="s">
        <v>84</v>
      </c>
      <c r="BK113" s="190">
        <f>ROUND(I113*H113,2)</f>
        <v>0</v>
      </c>
      <c r="BL113" s="17" t="s">
        <v>167</v>
      </c>
      <c r="BM113" s="189" t="s">
        <v>486</v>
      </c>
    </row>
    <row r="114" spans="1:47" s="2" customFormat="1" ht="11.25">
      <c r="A114" s="34"/>
      <c r="B114" s="35"/>
      <c r="C114" s="36"/>
      <c r="D114" s="191" t="s">
        <v>169</v>
      </c>
      <c r="E114" s="36"/>
      <c r="F114" s="192" t="s">
        <v>303</v>
      </c>
      <c r="G114" s="36"/>
      <c r="H114" s="36"/>
      <c r="I114" s="193"/>
      <c r="J114" s="36"/>
      <c r="K114" s="36"/>
      <c r="L114" s="39"/>
      <c r="M114" s="194"/>
      <c r="N114" s="195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169</v>
      </c>
      <c r="AU114" s="17" t="s">
        <v>86</v>
      </c>
    </row>
    <row r="115" spans="2:51" s="14" customFormat="1" ht="11.25">
      <c r="B115" s="207"/>
      <c r="C115" s="208"/>
      <c r="D115" s="198" t="s">
        <v>171</v>
      </c>
      <c r="E115" s="209" t="s">
        <v>19</v>
      </c>
      <c r="F115" s="210" t="s">
        <v>487</v>
      </c>
      <c r="G115" s="208"/>
      <c r="H115" s="211">
        <v>37.35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171</v>
      </c>
      <c r="AU115" s="217" t="s">
        <v>86</v>
      </c>
      <c r="AV115" s="14" t="s">
        <v>86</v>
      </c>
      <c r="AW115" s="14" t="s">
        <v>37</v>
      </c>
      <c r="AX115" s="14" t="s">
        <v>77</v>
      </c>
      <c r="AY115" s="217" t="s">
        <v>160</v>
      </c>
    </row>
    <row r="116" spans="1:65" s="2" customFormat="1" ht="66.75" customHeight="1">
      <c r="A116" s="34"/>
      <c r="B116" s="35"/>
      <c r="C116" s="178" t="s">
        <v>230</v>
      </c>
      <c r="D116" s="178" t="s">
        <v>162</v>
      </c>
      <c r="E116" s="179" t="s">
        <v>488</v>
      </c>
      <c r="F116" s="180" t="s">
        <v>489</v>
      </c>
      <c r="G116" s="181" t="s">
        <v>273</v>
      </c>
      <c r="H116" s="182">
        <v>5.676</v>
      </c>
      <c r="I116" s="183"/>
      <c r="J116" s="184">
        <f>ROUND(I116*H116,2)</f>
        <v>0</v>
      </c>
      <c r="K116" s="180" t="s">
        <v>166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167</v>
      </c>
      <c r="AT116" s="189" t="s">
        <v>162</v>
      </c>
      <c r="AU116" s="189" t="s">
        <v>86</v>
      </c>
      <c r="AY116" s="17" t="s">
        <v>160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84</v>
      </c>
      <c r="BK116" s="190">
        <f>ROUND(I116*H116,2)</f>
        <v>0</v>
      </c>
      <c r="BL116" s="17" t="s">
        <v>167</v>
      </c>
      <c r="BM116" s="189" t="s">
        <v>490</v>
      </c>
    </row>
    <row r="117" spans="1:47" s="2" customFormat="1" ht="11.25">
      <c r="A117" s="34"/>
      <c r="B117" s="35"/>
      <c r="C117" s="36"/>
      <c r="D117" s="191" t="s">
        <v>169</v>
      </c>
      <c r="E117" s="36"/>
      <c r="F117" s="192" t="s">
        <v>491</v>
      </c>
      <c r="G117" s="36"/>
      <c r="H117" s="36"/>
      <c r="I117" s="193"/>
      <c r="J117" s="36"/>
      <c r="K117" s="36"/>
      <c r="L117" s="39"/>
      <c r="M117" s="194"/>
      <c r="N117" s="19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169</v>
      </c>
      <c r="AU117" s="17" t="s">
        <v>86</v>
      </c>
    </row>
    <row r="118" spans="2:51" s="14" customFormat="1" ht="11.25">
      <c r="B118" s="207"/>
      <c r="C118" s="208"/>
      <c r="D118" s="198" t="s">
        <v>171</v>
      </c>
      <c r="E118" s="209" t="s">
        <v>19</v>
      </c>
      <c r="F118" s="210" t="s">
        <v>492</v>
      </c>
      <c r="G118" s="208"/>
      <c r="H118" s="211">
        <v>5.676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171</v>
      </c>
      <c r="AU118" s="217" t="s">
        <v>86</v>
      </c>
      <c r="AV118" s="14" t="s">
        <v>86</v>
      </c>
      <c r="AW118" s="14" t="s">
        <v>37</v>
      </c>
      <c r="AX118" s="14" t="s">
        <v>77</v>
      </c>
      <c r="AY118" s="217" t="s">
        <v>160</v>
      </c>
    </row>
    <row r="119" spans="1:65" s="2" customFormat="1" ht="16.5" customHeight="1">
      <c r="A119" s="34"/>
      <c r="B119" s="35"/>
      <c r="C119" s="222" t="s">
        <v>239</v>
      </c>
      <c r="D119" s="222" t="s">
        <v>294</v>
      </c>
      <c r="E119" s="223" t="s">
        <v>493</v>
      </c>
      <c r="F119" s="224" t="s">
        <v>494</v>
      </c>
      <c r="G119" s="225" t="s">
        <v>220</v>
      </c>
      <c r="H119" s="226">
        <v>10.501</v>
      </c>
      <c r="I119" s="227"/>
      <c r="J119" s="228">
        <f>ROUND(I119*H119,2)</f>
        <v>0</v>
      </c>
      <c r="K119" s="224" t="s">
        <v>166</v>
      </c>
      <c r="L119" s="229"/>
      <c r="M119" s="230" t="s">
        <v>19</v>
      </c>
      <c r="N119" s="231" t="s">
        <v>48</v>
      </c>
      <c r="O119" s="64"/>
      <c r="P119" s="187">
        <f>O119*H119</f>
        <v>0</v>
      </c>
      <c r="Q119" s="187">
        <v>1</v>
      </c>
      <c r="R119" s="187">
        <f>Q119*H119</f>
        <v>10.501</v>
      </c>
      <c r="S119" s="187">
        <v>0</v>
      </c>
      <c r="T119" s="18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246</v>
      </c>
      <c r="AT119" s="189" t="s">
        <v>294</v>
      </c>
      <c r="AU119" s="189" t="s">
        <v>86</v>
      </c>
      <c r="AY119" s="17" t="s">
        <v>160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7" t="s">
        <v>84</v>
      </c>
      <c r="BK119" s="190">
        <f>ROUND(I119*H119,2)</f>
        <v>0</v>
      </c>
      <c r="BL119" s="17" t="s">
        <v>167</v>
      </c>
      <c r="BM119" s="189" t="s">
        <v>495</v>
      </c>
    </row>
    <row r="120" spans="1:47" s="2" customFormat="1" ht="11.25">
      <c r="A120" s="34"/>
      <c r="B120" s="35"/>
      <c r="C120" s="36"/>
      <c r="D120" s="191" t="s">
        <v>169</v>
      </c>
      <c r="E120" s="36"/>
      <c r="F120" s="192" t="s">
        <v>496</v>
      </c>
      <c r="G120" s="36"/>
      <c r="H120" s="36"/>
      <c r="I120" s="193"/>
      <c r="J120" s="36"/>
      <c r="K120" s="36"/>
      <c r="L120" s="39"/>
      <c r="M120" s="194"/>
      <c r="N120" s="195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169</v>
      </c>
      <c r="AU120" s="17" t="s">
        <v>86</v>
      </c>
    </row>
    <row r="121" spans="2:51" s="14" customFormat="1" ht="11.25">
      <c r="B121" s="207"/>
      <c r="C121" s="208"/>
      <c r="D121" s="198" t="s">
        <v>171</v>
      </c>
      <c r="E121" s="209" t="s">
        <v>19</v>
      </c>
      <c r="F121" s="210" t="s">
        <v>497</v>
      </c>
      <c r="G121" s="208"/>
      <c r="H121" s="211">
        <v>10.501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171</v>
      </c>
      <c r="AU121" s="217" t="s">
        <v>86</v>
      </c>
      <c r="AV121" s="14" t="s">
        <v>86</v>
      </c>
      <c r="AW121" s="14" t="s">
        <v>37</v>
      </c>
      <c r="AX121" s="14" t="s">
        <v>77</v>
      </c>
      <c r="AY121" s="217" t="s">
        <v>160</v>
      </c>
    </row>
    <row r="122" spans="2:63" s="12" customFormat="1" ht="22.9" customHeight="1">
      <c r="B122" s="162"/>
      <c r="C122" s="163"/>
      <c r="D122" s="164" t="s">
        <v>76</v>
      </c>
      <c r="E122" s="176" t="s">
        <v>311</v>
      </c>
      <c r="F122" s="176" t="s">
        <v>312</v>
      </c>
      <c r="G122" s="163"/>
      <c r="H122" s="163"/>
      <c r="I122" s="166"/>
      <c r="J122" s="177">
        <f>BK122</f>
        <v>0</v>
      </c>
      <c r="K122" s="163"/>
      <c r="L122" s="168"/>
      <c r="M122" s="169"/>
      <c r="N122" s="170"/>
      <c r="O122" s="170"/>
      <c r="P122" s="171">
        <f>SUM(P123:P135)</f>
        <v>0</v>
      </c>
      <c r="Q122" s="170"/>
      <c r="R122" s="171">
        <f>SUM(R123:R135)</f>
        <v>0.00024</v>
      </c>
      <c r="S122" s="170"/>
      <c r="T122" s="172">
        <f>SUM(T123:T135)</f>
        <v>0</v>
      </c>
      <c r="AR122" s="173" t="s">
        <v>84</v>
      </c>
      <c r="AT122" s="174" t="s">
        <v>76</v>
      </c>
      <c r="AU122" s="174" t="s">
        <v>84</v>
      </c>
      <c r="AY122" s="173" t="s">
        <v>160</v>
      </c>
      <c r="BK122" s="175">
        <f>SUM(BK123:BK135)</f>
        <v>0</v>
      </c>
    </row>
    <row r="123" spans="1:65" s="2" customFormat="1" ht="37.9" customHeight="1">
      <c r="A123" s="34"/>
      <c r="B123" s="35"/>
      <c r="C123" s="178" t="s">
        <v>246</v>
      </c>
      <c r="D123" s="178" t="s">
        <v>162</v>
      </c>
      <c r="E123" s="179" t="s">
        <v>498</v>
      </c>
      <c r="F123" s="180" t="s">
        <v>499</v>
      </c>
      <c r="G123" s="181" t="s">
        <v>165</v>
      </c>
      <c r="H123" s="182">
        <v>16</v>
      </c>
      <c r="I123" s="183"/>
      <c r="J123" s="184">
        <f>ROUND(I123*H123,2)</f>
        <v>0</v>
      </c>
      <c r="K123" s="180" t="s">
        <v>166</v>
      </c>
      <c r="L123" s="39"/>
      <c r="M123" s="185" t="s">
        <v>19</v>
      </c>
      <c r="N123" s="186" t="s">
        <v>48</v>
      </c>
      <c r="O123" s="64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167</v>
      </c>
      <c r="AT123" s="189" t="s">
        <v>162</v>
      </c>
      <c r="AU123" s="189" t="s">
        <v>86</v>
      </c>
      <c r="AY123" s="17" t="s">
        <v>160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17" t="s">
        <v>84</v>
      </c>
      <c r="BK123" s="190">
        <f>ROUND(I123*H123,2)</f>
        <v>0</v>
      </c>
      <c r="BL123" s="17" t="s">
        <v>167</v>
      </c>
      <c r="BM123" s="189" t="s">
        <v>500</v>
      </c>
    </row>
    <row r="124" spans="1:47" s="2" customFormat="1" ht="11.25">
      <c r="A124" s="34"/>
      <c r="B124" s="35"/>
      <c r="C124" s="36"/>
      <c r="D124" s="191" t="s">
        <v>169</v>
      </c>
      <c r="E124" s="36"/>
      <c r="F124" s="192" t="s">
        <v>501</v>
      </c>
      <c r="G124" s="36"/>
      <c r="H124" s="36"/>
      <c r="I124" s="193"/>
      <c r="J124" s="36"/>
      <c r="K124" s="36"/>
      <c r="L124" s="39"/>
      <c r="M124" s="194"/>
      <c r="N124" s="195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169</v>
      </c>
      <c r="AU124" s="17" t="s">
        <v>86</v>
      </c>
    </row>
    <row r="125" spans="2:51" s="13" customFormat="1" ht="11.25">
      <c r="B125" s="196"/>
      <c r="C125" s="197"/>
      <c r="D125" s="198" t="s">
        <v>171</v>
      </c>
      <c r="E125" s="199" t="s">
        <v>19</v>
      </c>
      <c r="F125" s="200" t="s">
        <v>502</v>
      </c>
      <c r="G125" s="197"/>
      <c r="H125" s="199" t="s">
        <v>19</v>
      </c>
      <c r="I125" s="201"/>
      <c r="J125" s="197"/>
      <c r="K125" s="197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171</v>
      </c>
      <c r="AU125" s="206" t="s">
        <v>86</v>
      </c>
      <c r="AV125" s="13" t="s">
        <v>84</v>
      </c>
      <c r="AW125" s="13" t="s">
        <v>37</v>
      </c>
      <c r="AX125" s="13" t="s">
        <v>77</v>
      </c>
      <c r="AY125" s="206" t="s">
        <v>160</v>
      </c>
    </row>
    <row r="126" spans="2:51" s="14" customFormat="1" ht="11.25">
      <c r="B126" s="207"/>
      <c r="C126" s="208"/>
      <c r="D126" s="198" t="s">
        <v>171</v>
      </c>
      <c r="E126" s="209" t="s">
        <v>19</v>
      </c>
      <c r="F126" s="210" t="s">
        <v>503</v>
      </c>
      <c r="G126" s="208"/>
      <c r="H126" s="211">
        <v>16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171</v>
      </c>
      <c r="AU126" s="217" t="s">
        <v>86</v>
      </c>
      <c r="AV126" s="14" t="s">
        <v>86</v>
      </c>
      <c r="AW126" s="14" t="s">
        <v>37</v>
      </c>
      <c r="AX126" s="14" t="s">
        <v>77</v>
      </c>
      <c r="AY126" s="217" t="s">
        <v>160</v>
      </c>
    </row>
    <row r="127" spans="1:65" s="2" customFormat="1" ht="37.9" customHeight="1">
      <c r="A127" s="34"/>
      <c r="B127" s="35"/>
      <c r="C127" s="178" t="s">
        <v>198</v>
      </c>
      <c r="D127" s="178" t="s">
        <v>162</v>
      </c>
      <c r="E127" s="179" t="s">
        <v>313</v>
      </c>
      <c r="F127" s="180" t="s">
        <v>314</v>
      </c>
      <c r="G127" s="181" t="s">
        <v>165</v>
      </c>
      <c r="H127" s="182">
        <v>16</v>
      </c>
      <c r="I127" s="183"/>
      <c r="J127" s="184">
        <f>ROUND(I127*H127,2)</f>
        <v>0</v>
      </c>
      <c r="K127" s="180" t="s">
        <v>166</v>
      </c>
      <c r="L127" s="39"/>
      <c r="M127" s="185" t="s">
        <v>19</v>
      </c>
      <c r="N127" s="186" t="s">
        <v>48</v>
      </c>
      <c r="O127" s="64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167</v>
      </c>
      <c r="AT127" s="189" t="s">
        <v>162</v>
      </c>
      <c r="AU127" s="189" t="s">
        <v>86</v>
      </c>
      <c r="AY127" s="17" t="s">
        <v>160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7" t="s">
        <v>84</v>
      </c>
      <c r="BK127" s="190">
        <f>ROUND(I127*H127,2)</f>
        <v>0</v>
      </c>
      <c r="BL127" s="17" t="s">
        <v>167</v>
      </c>
      <c r="BM127" s="189" t="s">
        <v>504</v>
      </c>
    </row>
    <row r="128" spans="1:47" s="2" customFormat="1" ht="11.25">
      <c r="A128" s="34"/>
      <c r="B128" s="35"/>
      <c r="C128" s="36"/>
      <c r="D128" s="191" t="s">
        <v>169</v>
      </c>
      <c r="E128" s="36"/>
      <c r="F128" s="192" t="s">
        <v>316</v>
      </c>
      <c r="G128" s="36"/>
      <c r="H128" s="36"/>
      <c r="I128" s="193"/>
      <c r="J128" s="36"/>
      <c r="K128" s="36"/>
      <c r="L128" s="39"/>
      <c r="M128" s="194"/>
      <c r="N128" s="195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169</v>
      </c>
      <c r="AU128" s="17" t="s">
        <v>86</v>
      </c>
    </row>
    <row r="129" spans="1:65" s="2" customFormat="1" ht="16.5" customHeight="1">
      <c r="A129" s="34"/>
      <c r="B129" s="35"/>
      <c r="C129" s="222" t="s">
        <v>119</v>
      </c>
      <c r="D129" s="222" t="s">
        <v>294</v>
      </c>
      <c r="E129" s="223" t="s">
        <v>318</v>
      </c>
      <c r="F129" s="224" t="s">
        <v>319</v>
      </c>
      <c r="G129" s="225" t="s">
        <v>320</v>
      </c>
      <c r="H129" s="226">
        <v>0.24</v>
      </c>
      <c r="I129" s="227"/>
      <c r="J129" s="228">
        <f>ROUND(I129*H129,2)</f>
        <v>0</v>
      </c>
      <c r="K129" s="224" t="s">
        <v>166</v>
      </c>
      <c r="L129" s="229"/>
      <c r="M129" s="230" t="s">
        <v>19</v>
      </c>
      <c r="N129" s="231" t="s">
        <v>48</v>
      </c>
      <c r="O129" s="64"/>
      <c r="P129" s="187">
        <f>O129*H129</f>
        <v>0</v>
      </c>
      <c r="Q129" s="187">
        <v>0.001</v>
      </c>
      <c r="R129" s="187">
        <f>Q129*H129</f>
        <v>0.00024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246</v>
      </c>
      <c r="AT129" s="189" t="s">
        <v>294</v>
      </c>
      <c r="AU129" s="189" t="s">
        <v>86</v>
      </c>
      <c r="AY129" s="17" t="s">
        <v>160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7" t="s">
        <v>84</v>
      </c>
      <c r="BK129" s="190">
        <f>ROUND(I129*H129,2)</f>
        <v>0</v>
      </c>
      <c r="BL129" s="17" t="s">
        <v>167</v>
      </c>
      <c r="BM129" s="189" t="s">
        <v>505</v>
      </c>
    </row>
    <row r="130" spans="1:47" s="2" customFormat="1" ht="11.25">
      <c r="A130" s="34"/>
      <c r="B130" s="35"/>
      <c r="C130" s="36"/>
      <c r="D130" s="191" t="s">
        <v>169</v>
      </c>
      <c r="E130" s="36"/>
      <c r="F130" s="192" t="s">
        <v>322</v>
      </c>
      <c r="G130" s="36"/>
      <c r="H130" s="36"/>
      <c r="I130" s="193"/>
      <c r="J130" s="36"/>
      <c r="K130" s="36"/>
      <c r="L130" s="39"/>
      <c r="M130" s="194"/>
      <c r="N130" s="195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169</v>
      </c>
      <c r="AU130" s="17" t="s">
        <v>86</v>
      </c>
    </row>
    <row r="131" spans="2:51" s="14" customFormat="1" ht="11.25">
      <c r="B131" s="207"/>
      <c r="C131" s="208"/>
      <c r="D131" s="198" t="s">
        <v>171</v>
      </c>
      <c r="E131" s="209" t="s">
        <v>19</v>
      </c>
      <c r="F131" s="210" t="s">
        <v>506</v>
      </c>
      <c r="G131" s="208"/>
      <c r="H131" s="211">
        <v>0.24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171</v>
      </c>
      <c r="AU131" s="217" t="s">
        <v>86</v>
      </c>
      <c r="AV131" s="14" t="s">
        <v>86</v>
      </c>
      <c r="AW131" s="14" t="s">
        <v>37</v>
      </c>
      <c r="AX131" s="14" t="s">
        <v>77</v>
      </c>
      <c r="AY131" s="217" t="s">
        <v>160</v>
      </c>
    </row>
    <row r="132" spans="1:65" s="2" customFormat="1" ht="49.15" customHeight="1">
      <c r="A132" s="34"/>
      <c r="B132" s="35"/>
      <c r="C132" s="178" t="s">
        <v>317</v>
      </c>
      <c r="D132" s="178" t="s">
        <v>162</v>
      </c>
      <c r="E132" s="179" t="s">
        <v>325</v>
      </c>
      <c r="F132" s="180" t="s">
        <v>326</v>
      </c>
      <c r="G132" s="181" t="s">
        <v>165</v>
      </c>
      <c r="H132" s="182">
        <v>16</v>
      </c>
      <c r="I132" s="183"/>
      <c r="J132" s="184">
        <f>ROUND(I132*H132,2)</f>
        <v>0</v>
      </c>
      <c r="K132" s="180" t="s">
        <v>166</v>
      </c>
      <c r="L132" s="39"/>
      <c r="M132" s="185" t="s">
        <v>19</v>
      </c>
      <c r="N132" s="186" t="s">
        <v>48</v>
      </c>
      <c r="O132" s="64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167</v>
      </c>
      <c r="AT132" s="189" t="s">
        <v>162</v>
      </c>
      <c r="AU132" s="189" t="s">
        <v>86</v>
      </c>
      <c r="AY132" s="17" t="s">
        <v>160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84</v>
      </c>
      <c r="BK132" s="190">
        <f>ROUND(I132*H132,2)</f>
        <v>0</v>
      </c>
      <c r="BL132" s="17" t="s">
        <v>167</v>
      </c>
      <c r="BM132" s="189" t="s">
        <v>507</v>
      </c>
    </row>
    <row r="133" spans="1:47" s="2" customFormat="1" ht="11.25">
      <c r="A133" s="34"/>
      <c r="B133" s="35"/>
      <c r="C133" s="36"/>
      <c r="D133" s="191" t="s">
        <v>169</v>
      </c>
      <c r="E133" s="36"/>
      <c r="F133" s="192" t="s">
        <v>328</v>
      </c>
      <c r="G133" s="36"/>
      <c r="H133" s="36"/>
      <c r="I133" s="193"/>
      <c r="J133" s="36"/>
      <c r="K133" s="36"/>
      <c r="L133" s="39"/>
      <c r="M133" s="194"/>
      <c r="N133" s="195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169</v>
      </c>
      <c r="AU133" s="17" t="s">
        <v>86</v>
      </c>
    </row>
    <row r="134" spans="1:65" s="2" customFormat="1" ht="49.15" customHeight="1">
      <c r="A134" s="34"/>
      <c r="B134" s="35"/>
      <c r="C134" s="178" t="s">
        <v>324</v>
      </c>
      <c r="D134" s="178" t="s">
        <v>162</v>
      </c>
      <c r="E134" s="179" t="s">
        <v>508</v>
      </c>
      <c r="F134" s="180" t="s">
        <v>509</v>
      </c>
      <c r="G134" s="181" t="s">
        <v>165</v>
      </c>
      <c r="H134" s="182">
        <v>16</v>
      </c>
      <c r="I134" s="183"/>
      <c r="J134" s="184">
        <f>ROUND(I134*H134,2)</f>
        <v>0</v>
      </c>
      <c r="K134" s="180" t="s">
        <v>166</v>
      </c>
      <c r="L134" s="39"/>
      <c r="M134" s="185" t="s">
        <v>19</v>
      </c>
      <c r="N134" s="186" t="s">
        <v>48</v>
      </c>
      <c r="O134" s="64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167</v>
      </c>
      <c r="AT134" s="189" t="s">
        <v>162</v>
      </c>
      <c r="AU134" s="189" t="s">
        <v>86</v>
      </c>
      <c r="AY134" s="17" t="s">
        <v>160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17" t="s">
        <v>84</v>
      </c>
      <c r="BK134" s="190">
        <f>ROUND(I134*H134,2)</f>
        <v>0</v>
      </c>
      <c r="BL134" s="17" t="s">
        <v>167</v>
      </c>
      <c r="BM134" s="189" t="s">
        <v>510</v>
      </c>
    </row>
    <row r="135" spans="1:47" s="2" customFormat="1" ht="11.25">
      <c r="A135" s="34"/>
      <c r="B135" s="35"/>
      <c r="C135" s="36"/>
      <c r="D135" s="191" t="s">
        <v>169</v>
      </c>
      <c r="E135" s="36"/>
      <c r="F135" s="192" t="s">
        <v>511</v>
      </c>
      <c r="G135" s="36"/>
      <c r="H135" s="36"/>
      <c r="I135" s="193"/>
      <c r="J135" s="36"/>
      <c r="K135" s="36"/>
      <c r="L135" s="39"/>
      <c r="M135" s="194"/>
      <c r="N135" s="195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169</v>
      </c>
      <c r="AU135" s="17" t="s">
        <v>86</v>
      </c>
    </row>
    <row r="136" spans="2:63" s="12" customFormat="1" ht="22.9" customHeight="1">
      <c r="B136" s="162"/>
      <c r="C136" s="163"/>
      <c r="D136" s="164" t="s">
        <v>76</v>
      </c>
      <c r="E136" s="176" t="s">
        <v>86</v>
      </c>
      <c r="F136" s="176" t="s">
        <v>512</v>
      </c>
      <c r="G136" s="163"/>
      <c r="H136" s="163"/>
      <c r="I136" s="166"/>
      <c r="J136" s="177">
        <f>BK136</f>
        <v>0</v>
      </c>
      <c r="K136" s="163"/>
      <c r="L136" s="168"/>
      <c r="M136" s="169"/>
      <c r="N136" s="170"/>
      <c r="O136" s="170"/>
      <c r="P136" s="171">
        <f>SUM(P137:P139)</f>
        <v>0</v>
      </c>
      <c r="Q136" s="170"/>
      <c r="R136" s="171">
        <f>SUM(R137:R139)</f>
        <v>2.48292</v>
      </c>
      <c r="S136" s="170"/>
      <c r="T136" s="172">
        <f>SUM(T137:T139)</f>
        <v>0</v>
      </c>
      <c r="AR136" s="173" t="s">
        <v>84</v>
      </c>
      <c r="AT136" s="174" t="s">
        <v>76</v>
      </c>
      <c r="AU136" s="174" t="s">
        <v>84</v>
      </c>
      <c r="AY136" s="173" t="s">
        <v>160</v>
      </c>
      <c r="BK136" s="175">
        <f>SUM(BK137:BK139)</f>
        <v>0</v>
      </c>
    </row>
    <row r="137" spans="1:65" s="2" customFormat="1" ht="24.2" customHeight="1">
      <c r="A137" s="34"/>
      <c r="B137" s="35"/>
      <c r="C137" s="178" t="s">
        <v>331</v>
      </c>
      <c r="D137" s="178" t="s">
        <v>162</v>
      </c>
      <c r="E137" s="179" t="s">
        <v>513</v>
      </c>
      <c r="F137" s="180" t="s">
        <v>514</v>
      </c>
      <c r="G137" s="181" t="s">
        <v>273</v>
      </c>
      <c r="H137" s="182">
        <v>1.254</v>
      </c>
      <c r="I137" s="183"/>
      <c r="J137" s="184">
        <f>ROUND(I137*H137,2)</f>
        <v>0</v>
      </c>
      <c r="K137" s="180" t="s">
        <v>166</v>
      </c>
      <c r="L137" s="39"/>
      <c r="M137" s="185" t="s">
        <v>19</v>
      </c>
      <c r="N137" s="186" t="s">
        <v>48</v>
      </c>
      <c r="O137" s="64"/>
      <c r="P137" s="187">
        <f>O137*H137</f>
        <v>0</v>
      </c>
      <c r="Q137" s="187">
        <v>1.98</v>
      </c>
      <c r="R137" s="187">
        <f>Q137*H137</f>
        <v>2.48292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167</v>
      </c>
      <c r="AT137" s="189" t="s">
        <v>162</v>
      </c>
      <c r="AU137" s="189" t="s">
        <v>86</v>
      </c>
      <c r="AY137" s="17" t="s">
        <v>160</v>
      </c>
      <c r="BE137" s="190">
        <f>IF(N137="základní",J137,0)</f>
        <v>0</v>
      </c>
      <c r="BF137" s="190">
        <f>IF(N137="snížená",J137,0)</f>
        <v>0</v>
      </c>
      <c r="BG137" s="190">
        <f>IF(N137="zákl. přenesená",J137,0)</f>
        <v>0</v>
      </c>
      <c r="BH137" s="190">
        <f>IF(N137="sníž. přenesená",J137,0)</f>
        <v>0</v>
      </c>
      <c r="BI137" s="190">
        <f>IF(N137="nulová",J137,0)</f>
        <v>0</v>
      </c>
      <c r="BJ137" s="17" t="s">
        <v>84</v>
      </c>
      <c r="BK137" s="190">
        <f>ROUND(I137*H137,2)</f>
        <v>0</v>
      </c>
      <c r="BL137" s="17" t="s">
        <v>167</v>
      </c>
      <c r="BM137" s="189" t="s">
        <v>515</v>
      </c>
    </row>
    <row r="138" spans="1:47" s="2" customFormat="1" ht="11.25">
      <c r="A138" s="34"/>
      <c r="B138" s="35"/>
      <c r="C138" s="36"/>
      <c r="D138" s="191" t="s">
        <v>169</v>
      </c>
      <c r="E138" s="36"/>
      <c r="F138" s="192" t="s">
        <v>516</v>
      </c>
      <c r="G138" s="36"/>
      <c r="H138" s="36"/>
      <c r="I138" s="193"/>
      <c r="J138" s="36"/>
      <c r="K138" s="36"/>
      <c r="L138" s="39"/>
      <c r="M138" s="194"/>
      <c r="N138" s="195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169</v>
      </c>
      <c r="AU138" s="17" t="s">
        <v>86</v>
      </c>
    </row>
    <row r="139" spans="2:51" s="14" customFormat="1" ht="11.25">
      <c r="B139" s="207"/>
      <c r="C139" s="208"/>
      <c r="D139" s="198" t="s">
        <v>171</v>
      </c>
      <c r="E139" s="209" t="s">
        <v>19</v>
      </c>
      <c r="F139" s="210" t="s">
        <v>517</v>
      </c>
      <c r="G139" s="208"/>
      <c r="H139" s="211">
        <v>1.254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171</v>
      </c>
      <c r="AU139" s="217" t="s">
        <v>86</v>
      </c>
      <c r="AV139" s="14" t="s">
        <v>86</v>
      </c>
      <c r="AW139" s="14" t="s">
        <v>37</v>
      </c>
      <c r="AX139" s="14" t="s">
        <v>77</v>
      </c>
      <c r="AY139" s="217" t="s">
        <v>160</v>
      </c>
    </row>
    <row r="140" spans="2:63" s="12" customFormat="1" ht="22.9" customHeight="1">
      <c r="B140" s="162"/>
      <c r="C140" s="163"/>
      <c r="D140" s="164" t="s">
        <v>76</v>
      </c>
      <c r="E140" s="176" t="s">
        <v>167</v>
      </c>
      <c r="F140" s="176" t="s">
        <v>518</v>
      </c>
      <c r="G140" s="163"/>
      <c r="H140" s="163"/>
      <c r="I140" s="166"/>
      <c r="J140" s="177">
        <f>BK140</f>
        <v>0</v>
      </c>
      <c r="K140" s="163"/>
      <c r="L140" s="168"/>
      <c r="M140" s="169"/>
      <c r="N140" s="170"/>
      <c r="O140" s="170"/>
      <c r="P140" s="171">
        <f>SUM(P141:P153)</f>
        <v>0</v>
      </c>
      <c r="Q140" s="170"/>
      <c r="R140" s="171">
        <f>SUM(R141:R153)</f>
        <v>25.31137564</v>
      </c>
      <c r="S140" s="170"/>
      <c r="T140" s="172">
        <f>SUM(T141:T153)</f>
        <v>0</v>
      </c>
      <c r="AR140" s="173" t="s">
        <v>84</v>
      </c>
      <c r="AT140" s="174" t="s">
        <v>76</v>
      </c>
      <c r="AU140" s="174" t="s">
        <v>84</v>
      </c>
      <c r="AY140" s="173" t="s">
        <v>160</v>
      </c>
      <c r="BK140" s="175">
        <f>SUM(BK141:BK153)</f>
        <v>0</v>
      </c>
    </row>
    <row r="141" spans="1:65" s="2" customFormat="1" ht="24.2" customHeight="1">
      <c r="A141" s="34"/>
      <c r="B141" s="35"/>
      <c r="C141" s="178" t="s">
        <v>336</v>
      </c>
      <c r="D141" s="178" t="s">
        <v>162</v>
      </c>
      <c r="E141" s="179" t="s">
        <v>519</v>
      </c>
      <c r="F141" s="180" t="s">
        <v>520</v>
      </c>
      <c r="G141" s="181" t="s">
        <v>165</v>
      </c>
      <c r="H141" s="182">
        <v>12.426</v>
      </c>
      <c r="I141" s="183"/>
      <c r="J141" s="184">
        <f>ROUND(I141*H141,2)</f>
        <v>0</v>
      </c>
      <c r="K141" s="180" t="s">
        <v>166</v>
      </c>
      <c r="L141" s="39"/>
      <c r="M141" s="185" t="s">
        <v>19</v>
      </c>
      <c r="N141" s="186" t="s">
        <v>48</v>
      </c>
      <c r="O141" s="64"/>
      <c r="P141" s="187">
        <f>O141*H141</f>
        <v>0</v>
      </c>
      <c r="Q141" s="187">
        <v>0.30006</v>
      </c>
      <c r="R141" s="187">
        <f>Q141*H141</f>
        <v>3.72854556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167</v>
      </c>
      <c r="AT141" s="189" t="s">
        <v>162</v>
      </c>
      <c r="AU141" s="189" t="s">
        <v>86</v>
      </c>
      <c r="AY141" s="17" t="s">
        <v>160</v>
      </c>
      <c r="BE141" s="190">
        <f>IF(N141="základní",J141,0)</f>
        <v>0</v>
      </c>
      <c r="BF141" s="190">
        <f>IF(N141="snížená",J141,0)</f>
        <v>0</v>
      </c>
      <c r="BG141" s="190">
        <f>IF(N141="zákl. přenesená",J141,0)</f>
        <v>0</v>
      </c>
      <c r="BH141" s="190">
        <f>IF(N141="sníž. přenesená",J141,0)</f>
        <v>0</v>
      </c>
      <c r="BI141" s="190">
        <f>IF(N141="nulová",J141,0)</f>
        <v>0</v>
      </c>
      <c r="BJ141" s="17" t="s">
        <v>84</v>
      </c>
      <c r="BK141" s="190">
        <f>ROUND(I141*H141,2)</f>
        <v>0</v>
      </c>
      <c r="BL141" s="17" t="s">
        <v>167</v>
      </c>
      <c r="BM141" s="189" t="s">
        <v>521</v>
      </c>
    </row>
    <row r="142" spans="1:47" s="2" customFormat="1" ht="11.25">
      <c r="A142" s="34"/>
      <c r="B142" s="35"/>
      <c r="C142" s="36"/>
      <c r="D142" s="191" t="s">
        <v>169</v>
      </c>
      <c r="E142" s="36"/>
      <c r="F142" s="192" t="s">
        <v>522</v>
      </c>
      <c r="G142" s="36"/>
      <c r="H142" s="36"/>
      <c r="I142" s="193"/>
      <c r="J142" s="36"/>
      <c r="K142" s="36"/>
      <c r="L142" s="39"/>
      <c r="M142" s="194"/>
      <c r="N142" s="195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169</v>
      </c>
      <c r="AU142" s="17" t="s">
        <v>86</v>
      </c>
    </row>
    <row r="143" spans="2:51" s="13" customFormat="1" ht="11.25">
      <c r="B143" s="196"/>
      <c r="C143" s="197"/>
      <c r="D143" s="198" t="s">
        <v>171</v>
      </c>
      <c r="E143" s="199" t="s">
        <v>19</v>
      </c>
      <c r="F143" s="200" t="s">
        <v>470</v>
      </c>
      <c r="G143" s="197"/>
      <c r="H143" s="199" t="s">
        <v>19</v>
      </c>
      <c r="I143" s="201"/>
      <c r="J143" s="197"/>
      <c r="K143" s="197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171</v>
      </c>
      <c r="AU143" s="206" t="s">
        <v>86</v>
      </c>
      <c r="AV143" s="13" t="s">
        <v>84</v>
      </c>
      <c r="AW143" s="13" t="s">
        <v>37</v>
      </c>
      <c r="AX143" s="13" t="s">
        <v>77</v>
      </c>
      <c r="AY143" s="206" t="s">
        <v>160</v>
      </c>
    </row>
    <row r="144" spans="2:51" s="14" customFormat="1" ht="11.25">
      <c r="B144" s="207"/>
      <c r="C144" s="208"/>
      <c r="D144" s="198" t="s">
        <v>171</v>
      </c>
      <c r="E144" s="209" t="s">
        <v>19</v>
      </c>
      <c r="F144" s="210" t="s">
        <v>523</v>
      </c>
      <c r="G144" s="208"/>
      <c r="H144" s="211">
        <v>5.301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171</v>
      </c>
      <c r="AU144" s="217" t="s">
        <v>86</v>
      </c>
      <c r="AV144" s="14" t="s">
        <v>86</v>
      </c>
      <c r="AW144" s="14" t="s">
        <v>37</v>
      </c>
      <c r="AX144" s="14" t="s">
        <v>77</v>
      </c>
      <c r="AY144" s="217" t="s">
        <v>160</v>
      </c>
    </row>
    <row r="145" spans="2:51" s="14" customFormat="1" ht="11.25">
      <c r="B145" s="207"/>
      <c r="C145" s="208"/>
      <c r="D145" s="198" t="s">
        <v>171</v>
      </c>
      <c r="E145" s="209" t="s">
        <v>19</v>
      </c>
      <c r="F145" s="210" t="s">
        <v>524</v>
      </c>
      <c r="G145" s="208"/>
      <c r="H145" s="211">
        <v>7.125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171</v>
      </c>
      <c r="AU145" s="217" t="s">
        <v>86</v>
      </c>
      <c r="AV145" s="14" t="s">
        <v>86</v>
      </c>
      <c r="AW145" s="14" t="s">
        <v>37</v>
      </c>
      <c r="AX145" s="14" t="s">
        <v>77</v>
      </c>
      <c r="AY145" s="217" t="s">
        <v>160</v>
      </c>
    </row>
    <row r="146" spans="1:65" s="2" customFormat="1" ht="24.2" customHeight="1">
      <c r="A146" s="34"/>
      <c r="B146" s="35"/>
      <c r="C146" s="178" t="s">
        <v>8</v>
      </c>
      <c r="D146" s="178" t="s">
        <v>162</v>
      </c>
      <c r="E146" s="179" t="s">
        <v>525</v>
      </c>
      <c r="F146" s="180" t="s">
        <v>526</v>
      </c>
      <c r="G146" s="181" t="s">
        <v>165</v>
      </c>
      <c r="H146" s="182">
        <v>12.426</v>
      </c>
      <c r="I146" s="183"/>
      <c r="J146" s="184">
        <f>ROUND(I146*H146,2)</f>
        <v>0</v>
      </c>
      <c r="K146" s="180" t="s">
        <v>166</v>
      </c>
      <c r="L146" s="39"/>
      <c r="M146" s="185" t="s">
        <v>19</v>
      </c>
      <c r="N146" s="186" t="s">
        <v>48</v>
      </c>
      <c r="O146" s="64"/>
      <c r="P146" s="187">
        <f>O146*H146</f>
        <v>0</v>
      </c>
      <c r="Q146" s="187">
        <v>0.31879</v>
      </c>
      <c r="R146" s="187">
        <f>Q146*H146</f>
        <v>3.9612845400000003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167</v>
      </c>
      <c r="AT146" s="189" t="s">
        <v>162</v>
      </c>
      <c r="AU146" s="189" t="s">
        <v>86</v>
      </c>
      <c r="AY146" s="17" t="s">
        <v>160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17" t="s">
        <v>84</v>
      </c>
      <c r="BK146" s="190">
        <f>ROUND(I146*H146,2)</f>
        <v>0</v>
      </c>
      <c r="BL146" s="17" t="s">
        <v>167</v>
      </c>
      <c r="BM146" s="189" t="s">
        <v>527</v>
      </c>
    </row>
    <row r="147" spans="1:47" s="2" customFormat="1" ht="11.25">
      <c r="A147" s="34"/>
      <c r="B147" s="35"/>
      <c r="C147" s="36"/>
      <c r="D147" s="191" t="s">
        <v>169</v>
      </c>
      <c r="E147" s="36"/>
      <c r="F147" s="192" t="s">
        <v>528</v>
      </c>
      <c r="G147" s="36"/>
      <c r="H147" s="36"/>
      <c r="I147" s="193"/>
      <c r="J147" s="36"/>
      <c r="K147" s="36"/>
      <c r="L147" s="39"/>
      <c r="M147" s="194"/>
      <c r="N147" s="195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169</v>
      </c>
      <c r="AU147" s="17" t="s">
        <v>86</v>
      </c>
    </row>
    <row r="148" spans="1:65" s="2" customFormat="1" ht="37.9" customHeight="1">
      <c r="A148" s="34"/>
      <c r="B148" s="35"/>
      <c r="C148" s="178" t="s">
        <v>346</v>
      </c>
      <c r="D148" s="178" t="s">
        <v>162</v>
      </c>
      <c r="E148" s="179" t="s">
        <v>529</v>
      </c>
      <c r="F148" s="180" t="s">
        <v>530</v>
      </c>
      <c r="G148" s="181" t="s">
        <v>273</v>
      </c>
      <c r="H148" s="182">
        <v>1.475</v>
      </c>
      <c r="I148" s="183"/>
      <c r="J148" s="184">
        <f>ROUND(I148*H148,2)</f>
        <v>0</v>
      </c>
      <c r="K148" s="180" t="s">
        <v>166</v>
      </c>
      <c r="L148" s="39"/>
      <c r="M148" s="185" t="s">
        <v>19</v>
      </c>
      <c r="N148" s="186" t="s">
        <v>48</v>
      </c>
      <c r="O148" s="64"/>
      <c r="P148" s="187">
        <f>O148*H148</f>
        <v>0</v>
      </c>
      <c r="Q148" s="187">
        <v>2.429</v>
      </c>
      <c r="R148" s="187">
        <f>Q148*H148</f>
        <v>3.582775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167</v>
      </c>
      <c r="AT148" s="189" t="s">
        <v>162</v>
      </c>
      <c r="AU148" s="189" t="s">
        <v>86</v>
      </c>
      <c r="AY148" s="17" t="s">
        <v>160</v>
      </c>
      <c r="BE148" s="190">
        <f>IF(N148="základní",J148,0)</f>
        <v>0</v>
      </c>
      <c r="BF148" s="190">
        <f>IF(N148="snížená",J148,0)</f>
        <v>0</v>
      </c>
      <c r="BG148" s="190">
        <f>IF(N148="zákl. přenesená",J148,0)</f>
        <v>0</v>
      </c>
      <c r="BH148" s="190">
        <f>IF(N148="sníž. přenesená",J148,0)</f>
        <v>0</v>
      </c>
      <c r="BI148" s="190">
        <f>IF(N148="nulová",J148,0)</f>
        <v>0</v>
      </c>
      <c r="BJ148" s="17" t="s">
        <v>84</v>
      </c>
      <c r="BK148" s="190">
        <f>ROUND(I148*H148,2)</f>
        <v>0</v>
      </c>
      <c r="BL148" s="17" t="s">
        <v>167</v>
      </c>
      <c r="BM148" s="189" t="s">
        <v>531</v>
      </c>
    </row>
    <row r="149" spans="1:47" s="2" customFormat="1" ht="11.25">
      <c r="A149" s="34"/>
      <c r="B149" s="35"/>
      <c r="C149" s="36"/>
      <c r="D149" s="191" t="s">
        <v>169</v>
      </c>
      <c r="E149" s="36"/>
      <c r="F149" s="192" t="s">
        <v>532</v>
      </c>
      <c r="G149" s="36"/>
      <c r="H149" s="36"/>
      <c r="I149" s="193"/>
      <c r="J149" s="36"/>
      <c r="K149" s="36"/>
      <c r="L149" s="39"/>
      <c r="M149" s="194"/>
      <c r="N149" s="195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169</v>
      </c>
      <c r="AU149" s="17" t="s">
        <v>86</v>
      </c>
    </row>
    <row r="150" spans="2:51" s="14" customFormat="1" ht="11.25">
      <c r="B150" s="207"/>
      <c r="C150" s="208"/>
      <c r="D150" s="198" t="s">
        <v>171</v>
      </c>
      <c r="E150" s="209" t="s">
        <v>19</v>
      </c>
      <c r="F150" s="210" t="s">
        <v>533</v>
      </c>
      <c r="G150" s="208"/>
      <c r="H150" s="211">
        <v>1.254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171</v>
      </c>
      <c r="AU150" s="217" t="s">
        <v>86</v>
      </c>
      <c r="AV150" s="14" t="s">
        <v>86</v>
      </c>
      <c r="AW150" s="14" t="s">
        <v>37</v>
      </c>
      <c r="AX150" s="14" t="s">
        <v>77</v>
      </c>
      <c r="AY150" s="217" t="s">
        <v>160</v>
      </c>
    </row>
    <row r="151" spans="2:51" s="14" customFormat="1" ht="11.25">
      <c r="B151" s="207"/>
      <c r="C151" s="208"/>
      <c r="D151" s="198" t="s">
        <v>171</v>
      </c>
      <c r="E151" s="209" t="s">
        <v>19</v>
      </c>
      <c r="F151" s="210" t="s">
        <v>534</v>
      </c>
      <c r="G151" s="208"/>
      <c r="H151" s="211">
        <v>0.221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171</v>
      </c>
      <c r="AU151" s="217" t="s">
        <v>86</v>
      </c>
      <c r="AV151" s="14" t="s">
        <v>86</v>
      </c>
      <c r="AW151" s="14" t="s">
        <v>37</v>
      </c>
      <c r="AX151" s="14" t="s">
        <v>77</v>
      </c>
      <c r="AY151" s="217" t="s">
        <v>160</v>
      </c>
    </row>
    <row r="152" spans="1:65" s="2" customFormat="1" ht="44.25" customHeight="1">
      <c r="A152" s="34"/>
      <c r="B152" s="35"/>
      <c r="C152" s="178" t="s">
        <v>353</v>
      </c>
      <c r="D152" s="178" t="s">
        <v>162</v>
      </c>
      <c r="E152" s="179" t="s">
        <v>535</v>
      </c>
      <c r="F152" s="180" t="s">
        <v>536</v>
      </c>
      <c r="G152" s="181" t="s">
        <v>165</v>
      </c>
      <c r="H152" s="182">
        <v>12.426</v>
      </c>
      <c r="I152" s="183"/>
      <c r="J152" s="184">
        <f>ROUND(I152*H152,2)</f>
        <v>0</v>
      </c>
      <c r="K152" s="180" t="s">
        <v>166</v>
      </c>
      <c r="L152" s="39"/>
      <c r="M152" s="185" t="s">
        <v>19</v>
      </c>
      <c r="N152" s="186" t="s">
        <v>48</v>
      </c>
      <c r="O152" s="64"/>
      <c r="P152" s="187">
        <f>O152*H152</f>
        <v>0</v>
      </c>
      <c r="Q152" s="187">
        <v>1.12979</v>
      </c>
      <c r="R152" s="187">
        <f>Q152*H152</f>
        <v>14.038770540000002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167</v>
      </c>
      <c r="AT152" s="189" t="s">
        <v>162</v>
      </c>
      <c r="AU152" s="189" t="s">
        <v>86</v>
      </c>
      <c r="AY152" s="17" t="s">
        <v>160</v>
      </c>
      <c r="BE152" s="190">
        <f>IF(N152="základní",J152,0)</f>
        <v>0</v>
      </c>
      <c r="BF152" s="190">
        <f>IF(N152="snížená",J152,0)</f>
        <v>0</v>
      </c>
      <c r="BG152" s="190">
        <f>IF(N152="zákl. přenesená",J152,0)</f>
        <v>0</v>
      </c>
      <c r="BH152" s="190">
        <f>IF(N152="sníž. přenesená",J152,0)</f>
        <v>0</v>
      </c>
      <c r="BI152" s="190">
        <f>IF(N152="nulová",J152,0)</f>
        <v>0</v>
      </c>
      <c r="BJ152" s="17" t="s">
        <v>84</v>
      </c>
      <c r="BK152" s="190">
        <f>ROUND(I152*H152,2)</f>
        <v>0</v>
      </c>
      <c r="BL152" s="17" t="s">
        <v>167</v>
      </c>
      <c r="BM152" s="189" t="s">
        <v>537</v>
      </c>
    </row>
    <row r="153" spans="1:47" s="2" customFormat="1" ht="11.25">
      <c r="A153" s="34"/>
      <c r="B153" s="35"/>
      <c r="C153" s="36"/>
      <c r="D153" s="191" t="s">
        <v>169</v>
      </c>
      <c r="E153" s="36"/>
      <c r="F153" s="192" t="s">
        <v>538</v>
      </c>
      <c r="G153" s="36"/>
      <c r="H153" s="36"/>
      <c r="I153" s="193"/>
      <c r="J153" s="36"/>
      <c r="K153" s="36"/>
      <c r="L153" s="39"/>
      <c r="M153" s="194"/>
      <c r="N153" s="195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169</v>
      </c>
      <c r="AU153" s="17" t="s">
        <v>86</v>
      </c>
    </row>
    <row r="154" spans="2:63" s="12" customFormat="1" ht="22.9" customHeight="1">
      <c r="B154" s="162"/>
      <c r="C154" s="163"/>
      <c r="D154" s="164" t="s">
        <v>76</v>
      </c>
      <c r="E154" s="176" t="s">
        <v>539</v>
      </c>
      <c r="F154" s="176" t="s">
        <v>540</v>
      </c>
      <c r="G154" s="163"/>
      <c r="H154" s="163"/>
      <c r="I154" s="166"/>
      <c r="J154" s="177">
        <f>BK154</f>
        <v>0</v>
      </c>
      <c r="K154" s="163"/>
      <c r="L154" s="168"/>
      <c r="M154" s="169"/>
      <c r="N154" s="170"/>
      <c r="O154" s="170"/>
      <c r="P154" s="171">
        <f>SUM(P155:P156)</f>
        <v>0</v>
      </c>
      <c r="Q154" s="170"/>
      <c r="R154" s="171">
        <f>SUM(R155:R156)</f>
        <v>0</v>
      </c>
      <c r="S154" s="170"/>
      <c r="T154" s="172">
        <f>SUM(T155:T156)</f>
        <v>5.6</v>
      </c>
      <c r="AR154" s="173" t="s">
        <v>84</v>
      </c>
      <c r="AT154" s="174" t="s">
        <v>76</v>
      </c>
      <c r="AU154" s="174" t="s">
        <v>84</v>
      </c>
      <c r="AY154" s="173" t="s">
        <v>160</v>
      </c>
      <c r="BK154" s="175">
        <f>SUM(BK155:BK156)</f>
        <v>0</v>
      </c>
    </row>
    <row r="155" spans="1:65" s="2" customFormat="1" ht="24.2" customHeight="1">
      <c r="A155" s="34"/>
      <c r="B155" s="35"/>
      <c r="C155" s="178" t="s">
        <v>311</v>
      </c>
      <c r="D155" s="178" t="s">
        <v>162</v>
      </c>
      <c r="E155" s="179" t="s">
        <v>541</v>
      </c>
      <c r="F155" s="180" t="s">
        <v>542</v>
      </c>
      <c r="G155" s="181" t="s">
        <v>202</v>
      </c>
      <c r="H155" s="182">
        <v>8</v>
      </c>
      <c r="I155" s="183"/>
      <c r="J155" s="184">
        <f>ROUND(I155*H155,2)</f>
        <v>0</v>
      </c>
      <c r="K155" s="180" t="s">
        <v>166</v>
      </c>
      <c r="L155" s="39"/>
      <c r="M155" s="185" t="s">
        <v>19</v>
      </c>
      <c r="N155" s="186" t="s">
        <v>48</v>
      </c>
      <c r="O155" s="64"/>
      <c r="P155" s="187">
        <f>O155*H155</f>
        <v>0</v>
      </c>
      <c r="Q155" s="187">
        <v>0</v>
      </c>
      <c r="R155" s="187">
        <f>Q155*H155</f>
        <v>0</v>
      </c>
      <c r="S155" s="187">
        <v>0.7</v>
      </c>
      <c r="T155" s="188">
        <f>S155*H155</f>
        <v>5.6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167</v>
      </c>
      <c r="AT155" s="189" t="s">
        <v>162</v>
      </c>
      <c r="AU155" s="189" t="s">
        <v>86</v>
      </c>
      <c r="AY155" s="17" t="s">
        <v>160</v>
      </c>
      <c r="BE155" s="190">
        <f>IF(N155="základní",J155,0)</f>
        <v>0</v>
      </c>
      <c r="BF155" s="190">
        <f>IF(N155="snížená",J155,0)</f>
        <v>0</v>
      </c>
      <c r="BG155" s="190">
        <f>IF(N155="zákl. přenesená",J155,0)</f>
        <v>0</v>
      </c>
      <c r="BH155" s="190">
        <f>IF(N155="sníž. přenesená",J155,0)</f>
        <v>0</v>
      </c>
      <c r="BI155" s="190">
        <f>IF(N155="nulová",J155,0)</f>
        <v>0</v>
      </c>
      <c r="BJ155" s="17" t="s">
        <v>84</v>
      </c>
      <c r="BK155" s="190">
        <f>ROUND(I155*H155,2)</f>
        <v>0</v>
      </c>
      <c r="BL155" s="17" t="s">
        <v>167</v>
      </c>
      <c r="BM155" s="189" t="s">
        <v>543</v>
      </c>
    </row>
    <row r="156" spans="1:47" s="2" customFormat="1" ht="11.25">
      <c r="A156" s="34"/>
      <c r="B156" s="35"/>
      <c r="C156" s="36"/>
      <c r="D156" s="191" t="s">
        <v>169</v>
      </c>
      <c r="E156" s="36"/>
      <c r="F156" s="192" t="s">
        <v>544</v>
      </c>
      <c r="G156" s="36"/>
      <c r="H156" s="36"/>
      <c r="I156" s="193"/>
      <c r="J156" s="36"/>
      <c r="K156" s="36"/>
      <c r="L156" s="39"/>
      <c r="M156" s="194"/>
      <c r="N156" s="195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169</v>
      </c>
      <c r="AU156" s="17" t="s">
        <v>86</v>
      </c>
    </row>
    <row r="157" spans="2:63" s="12" customFormat="1" ht="22.9" customHeight="1">
      <c r="B157" s="162"/>
      <c r="C157" s="163"/>
      <c r="D157" s="164" t="s">
        <v>76</v>
      </c>
      <c r="E157" s="176" t="s">
        <v>545</v>
      </c>
      <c r="F157" s="176" t="s">
        <v>546</v>
      </c>
      <c r="G157" s="163"/>
      <c r="H157" s="163"/>
      <c r="I157" s="166"/>
      <c r="J157" s="177">
        <f>BK157</f>
        <v>0</v>
      </c>
      <c r="K157" s="163"/>
      <c r="L157" s="168"/>
      <c r="M157" s="169"/>
      <c r="N157" s="170"/>
      <c r="O157" s="170"/>
      <c r="P157" s="171">
        <f>SUM(P158:P164)</f>
        <v>0</v>
      </c>
      <c r="Q157" s="170"/>
      <c r="R157" s="171">
        <f>SUM(R158:R164)</f>
        <v>9.03406021</v>
      </c>
      <c r="S157" s="170"/>
      <c r="T157" s="172">
        <f>SUM(T158:T164)</f>
        <v>0</v>
      </c>
      <c r="AR157" s="173" t="s">
        <v>84</v>
      </c>
      <c r="AT157" s="174" t="s">
        <v>76</v>
      </c>
      <c r="AU157" s="174" t="s">
        <v>84</v>
      </c>
      <c r="AY157" s="173" t="s">
        <v>160</v>
      </c>
      <c r="BK157" s="175">
        <f>SUM(BK158:BK164)</f>
        <v>0</v>
      </c>
    </row>
    <row r="158" spans="1:65" s="2" customFormat="1" ht="24.2" customHeight="1">
      <c r="A158" s="34"/>
      <c r="B158" s="35"/>
      <c r="C158" s="178" t="s">
        <v>370</v>
      </c>
      <c r="D158" s="178" t="s">
        <v>162</v>
      </c>
      <c r="E158" s="179" t="s">
        <v>547</v>
      </c>
      <c r="F158" s="180" t="s">
        <v>548</v>
      </c>
      <c r="G158" s="181" t="s">
        <v>273</v>
      </c>
      <c r="H158" s="182">
        <v>3.661</v>
      </c>
      <c r="I158" s="183"/>
      <c r="J158" s="184">
        <f>ROUND(I158*H158,2)</f>
        <v>0</v>
      </c>
      <c r="K158" s="180" t="s">
        <v>166</v>
      </c>
      <c r="L158" s="39"/>
      <c r="M158" s="185" t="s">
        <v>19</v>
      </c>
      <c r="N158" s="186" t="s">
        <v>48</v>
      </c>
      <c r="O158" s="64"/>
      <c r="P158" s="187">
        <f>O158*H158</f>
        <v>0</v>
      </c>
      <c r="Q158" s="187">
        <v>2.45329</v>
      </c>
      <c r="R158" s="187">
        <f>Q158*H158</f>
        <v>8.98149469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167</v>
      </c>
      <c r="AT158" s="189" t="s">
        <v>162</v>
      </c>
      <c r="AU158" s="189" t="s">
        <v>86</v>
      </c>
      <c r="AY158" s="17" t="s">
        <v>160</v>
      </c>
      <c r="BE158" s="190">
        <f>IF(N158="základní",J158,0)</f>
        <v>0</v>
      </c>
      <c r="BF158" s="190">
        <f>IF(N158="snížená",J158,0)</f>
        <v>0</v>
      </c>
      <c r="BG158" s="190">
        <f>IF(N158="zákl. přenesená",J158,0)</f>
        <v>0</v>
      </c>
      <c r="BH158" s="190">
        <f>IF(N158="sníž. přenesená",J158,0)</f>
        <v>0</v>
      </c>
      <c r="BI158" s="190">
        <f>IF(N158="nulová",J158,0)</f>
        <v>0</v>
      </c>
      <c r="BJ158" s="17" t="s">
        <v>84</v>
      </c>
      <c r="BK158" s="190">
        <f>ROUND(I158*H158,2)</f>
        <v>0</v>
      </c>
      <c r="BL158" s="17" t="s">
        <v>167</v>
      </c>
      <c r="BM158" s="189" t="s">
        <v>549</v>
      </c>
    </row>
    <row r="159" spans="1:47" s="2" customFormat="1" ht="11.25">
      <c r="A159" s="34"/>
      <c r="B159" s="35"/>
      <c r="C159" s="36"/>
      <c r="D159" s="191" t="s">
        <v>169</v>
      </c>
      <c r="E159" s="36"/>
      <c r="F159" s="192" t="s">
        <v>550</v>
      </c>
      <c r="G159" s="36"/>
      <c r="H159" s="36"/>
      <c r="I159" s="193"/>
      <c r="J159" s="36"/>
      <c r="K159" s="36"/>
      <c r="L159" s="39"/>
      <c r="M159" s="194"/>
      <c r="N159" s="195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169</v>
      </c>
      <c r="AU159" s="17" t="s">
        <v>86</v>
      </c>
    </row>
    <row r="160" spans="2:51" s="14" customFormat="1" ht="11.25">
      <c r="B160" s="207"/>
      <c r="C160" s="208"/>
      <c r="D160" s="198" t="s">
        <v>171</v>
      </c>
      <c r="E160" s="209" t="s">
        <v>19</v>
      </c>
      <c r="F160" s="210" t="s">
        <v>551</v>
      </c>
      <c r="G160" s="208"/>
      <c r="H160" s="211">
        <v>3.661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171</v>
      </c>
      <c r="AU160" s="217" t="s">
        <v>86</v>
      </c>
      <c r="AV160" s="14" t="s">
        <v>86</v>
      </c>
      <c r="AW160" s="14" t="s">
        <v>37</v>
      </c>
      <c r="AX160" s="14" t="s">
        <v>77</v>
      </c>
      <c r="AY160" s="217" t="s">
        <v>160</v>
      </c>
    </row>
    <row r="161" spans="1:65" s="2" customFormat="1" ht="21.75" customHeight="1">
      <c r="A161" s="34"/>
      <c r="B161" s="35"/>
      <c r="C161" s="178" t="s">
        <v>375</v>
      </c>
      <c r="D161" s="178" t="s">
        <v>162</v>
      </c>
      <c r="E161" s="179" t="s">
        <v>552</v>
      </c>
      <c r="F161" s="180" t="s">
        <v>553</v>
      </c>
      <c r="G161" s="181" t="s">
        <v>165</v>
      </c>
      <c r="H161" s="182">
        <v>13.076</v>
      </c>
      <c r="I161" s="183"/>
      <c r="J161" s="184">
        <f>ROUND(I161*H161,2)</f>
        <v>0</v>
      </c>
      <c r="K161" s="180" t="s">
        <v>166</v>
      </c>
      <c r="L161" s="39"/>
      <c r="M161" s="185" t="s">
        <v>19</v>
      </c>
      <c r="N161" s="186" t="s">
        <v>48</v>
      </c>
      <c r="O161" s="64"/>
      <c r="P161" s="187">
        <f>O161*H161</f>
        <v>0</v>
      </c>
      <c r="Q161" s="187">
        <v>0.00402</v>
      </c>
      <c r="R161" s="187">
        <f>Q161*H161</f>
        <v>0.052565520000000004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167</v>
      </c>
      <c r="AT161" s="189" t="s">
        <v>162</v>
      </c>
      <c r="AU161" s="189" t="s">
        <v>86</v>
      </c>
      <c r="AY161" s="17" t="s">
        <v>160</v>
      </c>
      <c r="BE161" s="190">
        <f>IF(N161="základní",J161,0)</f>
        <v>0</v>
      </c>
      <c r="BF161" s="190">
        <f>IF(N161="snížená",J161,0)</f>
        <v>0</v>
      </c>
      <c r="BG161" s="190">
        <f>IF(N161="zákl. přenesená",J161,0)</f>
        <v>0</v>
      </c>
      <c r="BH161" s="190">
        <f>IF(N161="sníž. přenesená",J161,0)</f>
        <v>0</v>
      </c>
      <c r="BI161" s="190">
        <f>IF(N161="nulová",J161,0)</f>
        <v>0</v>
      </c>
      <c r="BJ161" s="17" t="s">
        <v>84</v>
      </c>
      <c r="BK161" s="190">
        <f>ROUND(I161*H161,2)</f>
        <v>0</v>
      </c>
      <c r="BL161" s="17" t="s">
        <v>167</v>
      </c>
      <c r="BM161" s="189" t="s">
        <v>554</v>
      </c>
    </row>
    <row r="162" spans="1:47" s="2" customFormat="1" ht="11.25">
      <c r="A162" s="34"/>
      <c r="B162" s="35"/>
      <c r="C162" s="36"/>
      <c r="D162" s="191" t="s">
        <v>169</v>
      </c>
      <c r="E162" s="36"/>
      <c r="F162" s="192" t="s">
        <v>555</v>
      </c>
      <c r="G162" s="36"/>
      <c r="H162" s="36"/>
      <c r="I162" s="193"/>
      <c r="J162" s="36"/>
      <c r="K162" s="36"/>
      <c r="L162" s="39"/>
      <c r="M162" s="194"/>
      <c r="N162" s="195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169</v>
      </c>
      <c r="AU162" s="17" t="s">
        <v>86</v>
      </c>
    </row>
    <row r="163" spans="2:51" s="14" customFormat="1" ht="11.25">
      <c r="B163" s="207"/>
      <c r="C163" s="208"/>
      <c r="D163" s="198" t="s">
        <v>171</v>
      </c>
      <c r="E163" s="209" t="s">
        <v>19</v>
      </c>
      <c r="F163" s="210" t="s">
        <v>556</v>
      </c>
      <c r="G163" s="208"/>
      <c r="H163" s="211">
        <v>12.419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171</v>
      </c>
      <c r="AU163" s="217" t="s">
        <v>86</v>
      </c>
      <c r="AV163" s="14" t="s">
        <v>86</v>
      </c>
      <c r="AW163" s="14" t="s">
        <v>37</v>
      </c>
      <c r="AX163" s="14" t="s">
        <v>77</v>
      </c>
      <c r="AY163" s="217" t="s">
        <v>160</v>
      </c>
    </row>
    <row r="164" spans="2:51" s="14" customFormat="1" ht="11.25">
      <c r="B164" s="207"/>
      <c r="C164" s="208"/>
      <c r="D164" s="198" t="s">
        <v>171</v>
      </c>
      <c r="E164" s="209" t="s">
        <v>19</v>
      </c>
      <c r="F164" s="210" t="s">
        <v>557</v>
      </c>
      <c r="G164" s="208"/>
      <c r="H164" s="211">
        <v>0.657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171</v>
      </c>
      <c r="AU164" s="217" t="s">
        <v>86</v>
      </c>
      <c r="AV164" s="14" t="s">
        <v>86</v>
      </c>
      <c r="AW164" s="14" t="s">
        <v>37</v>
      </c>
      <c r="AX164" s="14" t="s">
        <v>77</v>
      </c>
      <c r="AY164" s="217" t="s">
        <v>160</v>
      </c>
    </row>
    <row r="165" spans="2:63" s="12" customFormat="1" ht="22.9" customHeight="1">
      <c r="B165" s="162"/>
      <c r="C165" s="163"/>
      <c r="D165" s="164" t="s">
        <v>76</v>
      </c>
      <c r="E165" s="176" t="s">
        <v>558</v>
      </c>
      <c r="F165" s="176" t="s">
        <v>559</v>
      </c>
      <c r="G165" s="163"/>
      <c r="H165" s="163"/>
      <c r="I165" s="166"/>
      <c r="J165" s="177">
        <f>BK165</f>
        <v>0</v>
      </c>
      <c r="K165" s="163"/>
      <c r="L165" s="168"/>
      <c r="M165" s="169"/>
      <c r="N165" s="170"/>
      <c r="O165" s="170"/>
      <c r="P165" s="171">
        <f>SUM(P166:P171)</f>
        <v>0</v>
      </c>
      <c r="Q165" s="170"/>
      <c r="R165" s="171">
        <f>SUM(R166:R171)</f>
        <v>33.7442</v>
      </c>
      <c r="S165" s="170"/>
      <c r="T165" s="172">
        <f>SUM(T166:T171)</f>
        <v>0</v>
      </c>
      <c r="AR165" s="173" t="s">
        <v>84</v>
      </c>
      <c r="AT165" s="174" t="s">
        <v>76</v>
      </c>
      <c r="AU165" s="174" t="s">
        <v>84</v>
      </c>
      <c r="AY165" s="173" t="s">
        <v>160</v>
      </c>
      <c r="BK165" s="175">
        <f>SUM(BK166:BK171)</f>
        <v>0</v>
      </c>
    </row>
    <row r="166" spans="1:65" s="2" customFormat="1" ht="33" customHeight="1">
      <c r="A166" s="34"/>
      <c r="B166" s="35"/>
      <c r="C166" s="178" t="s">
        <v>7</v>
      </c>
      <c r="D166" s="178" t="s">
        <v>162</v>
      </c>
      <c r="E166" s="179" t="s">
        <v>560</v>
      </c>
      <c r="F166" s="180" t="s">
        <v>561</v>
      </c>
      <c r="G166" s="181" t="s">
        <v>432</v>
      </c>
      <c r="H166" s="182">
        <v>2</v>
      </c>
      <c r="I166" s="183"/>
      <c r="J166" s="184">
        <f>ROUND(I166*H166,2)</f>
        <v>0</v>
      </c>
      <c r="K166" s="180" t="s">
        <v>166</v>
      </c>
      <c r="L166" s="39"/>
      <c r="M166" s="185" t="s">
        <v>19</v>
      </c>
      <c r="N166" s="186" t="s">
        <v>48</v>
      </c>
      <c r="O166" s="64"/>
      <c r="P166" s="187">
        <f>O166*H166</f>
        <v>0</v>
      </c>
      <c r="Q166" s="187">
        <v>16.75142</v>
      </c>
      <c r="R166" s="187">
        <f>Q166*H166</f>
        <v>33.50284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167</v>
      </c>
      <c r="AT166" s="189" t="s">
        <v>162</v>
      </c>
      <c r="AU166" s="189" t="s">
        <v>86</v>
      </c>
      <c r="AY166" s="17" t="s">
        <v>160</v>
      </c>
      <c r="BE166" s="190">
        <f>IF(N166="základní",J166,0)</f>
        <v>0</v>
      </c>
      <c r="BF166" s="190">
        <f>IF(N166="snížená",J166,0)</f>
        <v>0</v>
      </c>
      <c r="BG166" s="190">
        <f>IF(N166="zákl. přenesená",J166,0)</f>
        <v>0</v>
      </c>
      <c r="BH166" s="190">
        <f>IF(N166="sníž. přenesená",J166,0)</f>
        <v>0</v>
      </c>
      <c r="BI166" s="190">
        <f>IF(N166="nulová",J166,0)</f>
        <v>0</v>
      </c>
      <c r="BJ166" s="17" t="s">
        <v>84</v>
      </c>
      <c r="BK166" s="190">
        <f>ROUND(I166*H166,2)</f>
        <v>0</v>
      </c>
      <c r="BL166" s="17" t="s">
        <v>167</v>
      </c>
      <c r="BM166" s="189" t="s">
        <v>562</v>
      </c>
    </row>
    <row r="167" spans="1:47" s="2" customFormat="1" ht="11.25">
      <c r="A167" s="34"/>
      <c r="B167" s="35"/>
      <c r="C167" s="36"/>
      <c r="D167" s="191" t="s">
        <v>169</v>
      </c>
      <c r="E167" s="36"/>
      <c r="F167" s="192" t="s">
        <v>563</v>
      </c>
      <c r="G167" s="36"/>
      <c r="H167" s="36"/>
      <c r="I167" s="193"/>
      <c r="J167" s="36"/>
      <c r="K167" s="36"/>
      <c r="L167" s="39"/>
      <c r="M167" s="194"/>
      <c r="N167" s="195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169</v>
      </c>
      <c r="AU167" s="17" t="s">
        <v>86</v>
      </c>
    </row>
    <row r="168" spans="1:65" s="2" customFormat="1" ht="33" customHeight="1">
      <c r="A168" s="34"/>
      <c r="B168" s="35"/>
      <c r="C168" s="178" t="s">
        <v>384</v>
      </c>
      <c r="D168" s="178" t="s">
        <v>162</v>
      </c>
      <c r="E168" s="179" t="s">
        <v>564</v>
      </c>
      <c r="F168" s="180" t="s">
        <v>565</v>
      </c>
      <c r="G168" s="181" t="s">
        <v>202</v>
      </c>
      <c r="H168" s="182">
        <v>7.961</v>
      </c>
      <c r="I168" s="183"/>
      <c r="J168" s="184">
        <f>ROUND(I168*H168,2)</f>
        <v>0</v>
      </c>
      <c r="K168" s="180" t="s">
        <v>166</v>
      </c>
      <c r="L168" s="39"/>
      <c r="M168" s="185" t="s">
        <v>19</v>
      </c>
      <c r="N168" s="186" t="s">
        <v>48</v>
      </c>
      <c r="O168" s="64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167</v>
      </c>
      <c r="AT168" s="189" t="s">
        <v>162</v>
      </c>
      <c r="AU168" s="189" t="s">
        <v>86</v>
      </c>
      <c r="AY168" s="17" t="s">
        <v>160</v>
      </c>
      <c r="BE168" s="190">
        <f>IF(N168="základní",J168,0)</f>
        <v>0</v>
      </c>
      <c r="BF168" s="190">
        <f>IF(N168="snížená",J168,0)</f>
        <v>0</v>
      </c>
      <c r="BG168" s="190">
        <f>IF(N168="zákl. přenesená",J168,0)</f>
        <v>0</v>
      </c>
      <c r="BH168" s="190">
        <f>IF(N168="sníž. přenesená",J168,0)</f>
        <v>0</v>
      </c>
      <c r="BI168" s="190">
        <f>IF(N168="nulová",J168,0)</f>
        <v>0</v>
      </c>
      <c r="BJ168" s="17" t="s">
        <v>84</v>
      </c>
      <c r="BK168" s="190">
        <f>ROUND(I168*H168,2)</f>
        <v>0</v>
      </c>
      <c r="BL168" s="17" t="s">
        <v>167</v>
      </c>
      <c r="BM168" s="189" t="s">
        <v>566</v>
      </c>
    </row>
    <row r="169" spans="1:47" s="2" customFormat="1" ht="11.25">
      <c r="A169" s="34"/>
      <c r="B169" s="35"/>
      <c r="C169" s="36"/>
      <c r="D169" s="191" t="s">
        <v>169</v>
      </c>
      <c r="E169" s="36"/>
      <c r="F169" s="192" t="s">
        <v>567</v>
      </c>
      <c r="G169" s="36"/>
      <c r="H169" s="36"/>
      <c r="I169" s="193"/>
      <c r="J169" s="36"/>
      <c r="K169" s="36"/>
      <c r="L169" s="39"/>
      <c r="M169" s="194"/>
      <c r="N169" s="195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169</v>
      </c>
      <c r="AU169" s="17" t="s">
        <v>86</v>
      </c>
    </row>
    <row r="170" spans="1:65" s="2" customFormat="1" ht="24.2" customHeight="1">
      <c r="A170" s="34"/>
      <c r="B170" s="35"/>
      <c r="C170" s="222" t="s">
        <v>391</v>
      </c>
      <c r="D170" s="222" t="s">
        <v>294</v>
      </c>
      <c r="E170" s="223" t="s">
        <v>568</v>
      </c>
      <c r="F170" s="224" t="s">
        <v>569</v>
      </c>
      <c r="G170" s="225" t="s">
        <v>202</v>
      </c>
      <c r="H170" s="226">
        <v>8</v>
      </c>
      <c r="I170" s="227"/>
      <c r="J170" s="228">
        <f>ROUND(I170*H170,2)</f>
        <v>0</v>
      </c>
      <c r="K170" s="224" t="s">
        <v>166</v>
      </c>
      <c r="L170" s="229"/>
      <c r="M170" s="230" t="s">
        <v>19</v>
      </c>
      <c r="N170" s="231" t="s">
        <v>48</v>
      </c>
      <c r="O170" s="64"/>
      <c r="P170" s="187">
        <f>O170*H170</f>
        <v>0</v>
      </c>
      <c r="Q170" s="187">
        <v>0.03017</v>
      </c>
      <c r="R170" s="187">
        <f>Q170*H170</f>
        <v>0.24136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246</v>
      </c>
      <c r="AT170" s="189" t="s">
        <v>294</v>
      </c>
      <c r="AU170" s="189" t="s">
        <v>86</v>
      </c>
      <c r="AY170" s="17" t="s">
        <v>160</v>
      </c>
      <c r="BE170" s="190">
        <f>IF(N170="základní",J170,0)</f>
        <v>0</v>
      </c>
      <c r="BF170" s="190">
        <f>IF(N170="snížená",J170,0)</f>
        <v>0</v>
      </c>
      <c r="BG170" s="190">
        <f>IF(N170="zákl. přenesená",J170,0)</f>
        <v>0</v>
      </c>
      <c r="BH170" s="190">
        <f>IF(N170="sníž. přenesená",J170,0)</f>
        <v>0</v>
      </c>
      <c r="BI170" s="190">
        <f>IF(N170="nulová",J170,0)</f>
        <v>0</v>
      </c>
      <c r="BJ170" s="17" t="s">
        <v>84</v>
      </c>
      <c r="BK170" s="190">
        <f>ROUND(I170*H170,2)</f>
        <v>0</v>
      </c>
      <c r="BL170" s="17" t="s">
        <v>167</v>
      </c>
      <c r="BM170" s="189" t="s">
        <v>570</v>
      </c>
    </row>
    <row r="171" spans="1:47" s="2" customFormat="1" ht="11.25">
      <c r="A171" s="34"/>
      <c r="B171" s="35"/>
      <c r="C171" s="36"/>
      <c r="D171" s="191" t="s">
        <v>169</v>
      </c>
      <c r="E171" s="36"/>
      <c r="F171" s="192" t="s">
        <v>571</v>
      </c>
      <c r="G171" s="36"/>
      <c r="H171" s="36"/>
      <c r="I171" s="193"/>
      <c r="J171" s="36"/>
      <c r="K171" s="36"/>
      <c r="L171" s="39"/>
      <c r="M171" s="194"/>
      <c r="N171" s="195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169</v>
      </c>
      <c r="AU171" s="17" t="s">
        <v>86</v>
      </c>
    </row>
    <row r="172" spans="2:63" s="12" customFormat="1" ht="22.9" customHeight="1">
      <c r="B172" s="162"/>
      <c r="C172" s="163"/>
      <c r="D172" s="164" t="s">
        <v>76</v>
      </c>
      <c r="E172" s="176" t="s">
        <v>215</v>
      </c>
      <c r="F172" s="176" t="s">
        <v>216</v>
      </c>
      <c r="G172" s="163"/>
      <c r="H172" s="163"/>
      <c r="I172" s="166"/>
      <c r="J172" s="177">
        <f>BK172</f>
        <v>0</v>
      </c>
      <c r="K172" s="163"/>
      <c r="L172" s="168"/>
      <c r="M172" s="169"/>
      <c r="N172" s="170"/>
      <c r="O172" s="170"/>
      <c r="P172" s="171">
        <f>SUM(P173:P180)</f>
        <v>0</v>
      </c>
      <c r="Q172" s="170"/>
      <c r="R172" s="171">
        <f>SUM(R173:R180)</f>
        <v>0</v>
      </c>
      <c r="S172" s="170"/>
      <c r="T172" s="172">
        <f>SUM(T173:T180)</f>
        <v>0</v>
      </c>
      <c r="AR172" s="173" t="s">
        <v>84</v>
      </c>
      <c r="AT172" s="174" t="s">
        <v>76</v>
      </c>
      <c r="AU172" s="174" t="s">
        <v>84</v>
      </c>
      <c r="AY172" s="173" t="s">
        <v>160</v>
      </c>
      <c r="BK172" s="175">
        <f>SUM(BK173:BK180)</f>
        <v>0</v>
      </c>
    </row>
    <row r="173" spans="1:65" s="2" customFormat="1" ht="33" customHeight="1">
      <c r="A173" s="34"/>
      <c r="B173" s="35"/>
      <c r="C173" s="178" t="s">
        <v>397</v>
      </c>
      <c r="D173" s="178" t="s">
        <v>162</v>
      </c>
      <c r="E173" s="179" t="s">
        <v>218</v>
      </c>
      <c r="F173" s="180" t="s">
        <v>219</v>
      </c>
      <c r="G173" s="181" t="s">
        <v>220</v>
      </c>
      <c r="H173" s="182">
        <v>5.6</v>
      </c>
      <c r="I173" s="183"/>
      <c r="J173" s="184">
        <f>ROUND(I173*H173,2)</f>
        <v>0</v>
      </c>
      <c r="K173" s="180" t="s">
        <v>166</v>
      </c>
      <c r="L173" s="39"/>
      <c r="M173" s="185" t="s">
        <v>19</v>
      </c>
      <c r="N173" s="186" t="s">
        <v>48</v>
      </c>
      <c r="O173" s="64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167</v>
      </c>
      <c r="AT173" s="189" t="s">
        <v>162</v>
      </c>
      <c r="AU173" s="189" t="s">
        <v>86</v>
      </c>
      <c r="AY173" s="17" t="s">
        <v>160</v>
      </c>
      <c r="BE173" s="190">
        <f>IF(N173="základní",J173,0)</f>
        <v>0</v>
      </c>
      <c r="BF173" s="190">
        <f>IF(N173="snížená",J173,0)</f>
        <v>0</v>
      </c>
      <c r="BG173" s="190">
        <f>IF(N173="zákl. přenesená",J173,0)</f>
        <v>0</v>
      </c>
      <c r="BH173" s="190">
        <f>IF(N173="sníž. přenesená",J173,0)</f>
        <v>0</v>
      </c>
      <c r="BI173" s="190">
        <f>IF(N173="nulová",J173,0)</f>
        <v>0</v>
      </c>
      <c r="BJ173" s="17" t="s">
        <v>84</v>
      </c>
      <c r="BK173" s="190">
        <f>ROUND(I173*H173,2)</f>
        <v>0</v>
      </c>
      <c r="BL173" s="17" t="s">
        <v>167</v>
      </c>
      <c r="BM173" s="189" t="s">
        <v>572</v>
      </c>
    </row>
    <row r="174" spans="1:47" s="2" customFormat="1" ht="11.25">
      <c r="A174" s="34"/>
      <c r="B174" s="35"/>
      <c r="C174" s="36"/>
      <c r="D174" s="191" t="s">
        <v>169</v>
      </c>
      <c r="E174" s="36"/>
      <c r="F174" s="192" t="s">
        <v>222</v>
      </c>
      <c r="G174" s="36"/>
      <c r="H174" s="36"/>
      <c r="I174" s="193"/>
      <c r="J174" s="36"/>
      <c r="K174" s="36"/>
      <c r="L174" s="39"/>
      <c r="M174" s="194"/>
      <c r="N174" s="195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169</v>
      </c>
      <c r="AU174" s="17" t="s">
        <v>86</v>
      </c>
    </row>
    <row r="175" spans="1:65" s="2" customFormat="1" ht="44.25" customHeight="1">
      <c r="A175" s="34"/>
      <c r="B175" s="35"/>
      <c r="C175" s="178" t="s">
        <v>403</v>
      </c>
      <c r="D175" s="178" t="s">
        <v>162</v>
      </c>
      <c r="E175" s="179" t="s">
        <v>231</v>
      </c>
      <c r="F175" s="180" t="s">
        <v>232</v>
      </c>
      <c r="G175" s="181" t="s">
        <v>220</v>
      </c>
      <c r="H175" s="182">
        <v>56</v>
      </c>
      <c r="I175" s="183"/>
      <c r="J175" s="184">
        <f>ROUND(I175*H175,2)</f>
        <v>0</v>
      </c>
      <c r="K175" s="180" t="s">
        <v>166</v>
      </c>
      <c r="L175" s="39"/>
      <c r="M175" s="185" t="s">
        <v>19</v>
      </c>
      <c r="N175" s="186" t="s">
        <v>48</v>
      </c>
      <c r="O175" s="64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167</v>
      </c>
      <c r="AT175" s="189" t="s">
        <v>162</v>
      </c>
      <c r="AU175" s="189" t="s">
        <v>86</v>
      </c>
      <c r="AY175" s="17" t="s">
        <v>160</v>
      </c>
      <c r="BE175" s="190">
        <f>IF(N175="základní",J175,0)</f>
        <v>0</v>
      </c>
      <c r="BF175" s="190">
        <f>IF(N175="snížená",J175,0)</f>
        <v>0</v>
      </c>
      <c r="BG175" s="190">
        <f>IF(N175="zákl. přenesená",J175,0)</f>
        <v>0</v>
      </c>
      <c r="BH175" s="190">
        <f>IF(N175="sníž. přenesená",J175,0)</f>
        <v>0</v>
      </c>
      <c r="BI175" s="190">
        <f>IF(N175="nulová",J175,0)</f>
        <v>0</v>
      </c>
      <c r="BJ175" s="17" t="s">
        <v>84</v>
      </c>
      <c r="BK175" s="190">
        <f>ROUND(I175*H175,2)</f>
        <v>0</v>
      </c>
      <c r="BL175" s="17" t="s">
        <v>167</v>
      </c>
      <c r="BM175" s="189" t="s">
        <v>573</v>
      </c>
    </row>
    <row r="176" spans="1:47" s="2" customFormat="1" ht="11.25">
      <c r="A176" s="34"/>
      <c r="B176" s="35"/>
      <c r="C176" s="36"/>
      <c r="D176" s="191" t="s">
        <v>169</v>
      </c>
      <c r="E176" s="36"/>
      <c r="F176" s="192" t="s">
        <v>234</v>
      </c>
      <c r="G176" s="36"/>
      <c r="H176" s="36"/>
      <c r="I176" s="193"/>
      <c r="J176" s="36"/>
      <c r="K176" s="36"/>
      <c r="L176" s="39"/>
      <c r="M176" s="194"/>
      <c r="N176" s="195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169</v>
      </c>
      <c r="AU176" s="17" t="s">
        <v>86</v>
      </c>
    </row>
    <row r="177" spans="2:51" s="14" customFormat="1" ht="11.25">
      <c r="B177" s="207"/>
      <c r="C177" s="208"/>
      <c r="D177" s="198" t="s">
        <v>171</v>
      </c>
      <c r="E177" s="209" t="s">
        <v>19</v>
      </c>
      <c r="F177" s="210" t="s">
        <v>574</v>
      </c>
      <c r="G177" s="208"/>
      <c r="H177" s="211">
        <v>5.6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171</v>
      </c>
      <c r="AU177" s="217" t="s">
        <v>86</v>
      </c>
      <c r="AV177" s="14" t="s">
        <v>86</v>
      </c>
      <c r="AW177" s="14" t="s">
        <v>37</v>
      </c>
      <c r="AX177" s="14" t="s">
        <v>77</v>
      </c>
      <c r="AY177" s="217" t="s">
        <v>160</v>
      </c>
    </row>
    <row r="178" spans="2:51" s="14" customFormat="1" ht="11.25">
      <c r="B178" s="207"/>
      <c r="C178" s="208"/>
      <c r="D178" s="198" t="s">
        <v>171</v>
      </c>
      <c r="E178" s="208"/>
      <c r="F178" s="210" t="s">
        <v>575</v>
      </c>
      <c r="G178" s="208"/>
      <c r="H178" s="211">
        <v>56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171</v>
      </c>
      <c r="AU178" s="217" t="s">
        <v>86</v>
      </c>
      <c r="AV178" s="14" t="s">
        <v>86</v>
      </c>
      <c r="AW178" s="14" t="s">
        <v>4</v>
      </c>
      <c r="AX178" s="14" t="s">
        <v>84</v>
      </c>
      <c r="AY178" s="217" t="s">
        <v>160</v>
      </c>
    </row>
    <row r="179" spans="1:65" s="2" customFormat="1" ht="44.25" customHeight="1">
      <c r="A179" s="34"/>
      <c r="B179" s="35"/>
      <c r="C179" s="178" t="s">
        <v>408</v>
      </c>
      <c r="D179" s="178" t="s">
        <v>162</v>
      </c>
      <c r="E179" s="179" t="s">
        <v>576</v>
      </c>
      <c r="F179" s="180" t="s">
        <v>577</v>
      </c>
      <c r="G179" s="181" t="s">
        <v>220</v>
      </c>
      <c r="H179" s="182">
        <v>5.6</v>
      </c>
      <c r="I179" s="183"/>
      <c r="J179" s="184">
        <f>ROUND(I179*H179,2)</f>
        <v>0</v>
      </c>
      <c r="K179" s="180" t="s">
        <v>166</v>
      </c>
      <c r="L179" s="39"/>
      <c r="M179" s="185" t="s">
        <v>19</v>
      </c>
      <c r="N179" s="186" t="s">
        <v>48</v>
      </c>
      <c r="O179" s="64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167</v>
      </c>
      <c r="AT179" s="189" t="s">
        <v>162</v>
      </c>
      <c r="AU179" s="189" t="s">
        <v>86</v>
      </c>
      <c r="AY179" s="17" t="s">
        <v>160</v>
      </c>
      <c r="BE179" s="190">
        <f>IF(N179="základní",J179,0)</f>
        <v>0</v>
      </c>
      <c r="BF179" s="190">
        <f>IF(N179="snížená",J179,0)</f>
        <v>0</v>
      </c>
      <c r="BG179" s="190">
        <f>IF(N179="zákl. přenesená",J179,0)</f>
        <v>0</v>
      </c>
      <c r="BH179" s="190">
        <f>IF(N179="sníž. přenesená",J179,0)</f>
        <v>0</v>
      </c>
      <c r="BI179" s="190">
        <f>IF(N179="nulová",J179,0)</f>
        <v>0</v>
      </c>
      <c r="BJ179" s="17" t="s">
        <v>84</v>
      </c>
      <c r="BK179" s="190">
        <f>ROUND(I179*H179,2)</f>
        <v>0</v>
      </c>
      <c r="BL179" s="17" t="s">
        <v>167</v>
      </c>
      <c r="BM179" s="189" t="s">
        <v>578</v>
      </c>
    </row>
    <row r="180" spans="1:47" s="2" customFormat="1" ht="11.25">
      <c r="A180" s="34"/>
      <c r="B180" s="35"/>
      <c r="C180" s="36"/>
      <c r="D180" s="191" t="s">
        <v>169</v>
      </c>
      <c r="E180" s="36"/>
      <c r="F180" s="192" t="s">
        <v>579</v>
      </c>
      <c r="G180" s="36"/>
      <c r="H180" s="36"/>
      <c r="I180" s="193"/>
      <c r="J180" s="36"/>
      <c r="K180" s="36"/>
      <c r="L180" s="39"/>
      <c r="M180" s="194"/>
      <c r="N180" s="195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169</v>
      </c>
      <c r="AU180" s="17" t="s">
        <v>86</v>
      </c>
    </row>
    <row r="181" spans="2:63" s="12" customFormat="1" ht="22.9" customHeight="1">
      <c r="B181" s="162"/>
      <c r="C181" s="163"/>
      <c r="D181" s="164" t="s">
        <v>76</v>
      </c>
      <c r="E181" s="176" t="s">
        <v>244</v>
      </c>
      <c r="F181" s="176" t="s">
        <v>245</v>
      </c>
      <c r="G181" s="163"/>
      <c r="H181" s="163"/>
      <c r="I181" s="166"/>
      <c r="J181" s="177">
        <f>BK181</f>
        <v>0</v>
      </c>
      <c r="K181" s="163"/>
      <c r="L181" s="168"/>
      <c r="M181" s="169"/>
      <c r="N181" s="170"/>
      <c r="O181" s="170"/>
      <c r="P181" s="171">
        <f>SUM(P182:P183)</f>
        <v>0</v>
      </c>
      <c r="Q181" s="170"/>
      <c r="R181" s="171">
        <f>SUM(R182:R183)</f>
        <v>0</v>
      </c>
      <c r="S181" s="170"/>
      <c r="T181" s="172">
        <f>SUM(T182:T183)</f>
        <v>0</v>
      </c>
      <c r="AR181" s="173" t="s">
        <v>84</v>
      </c>
      <c r="AT181" s="174" t="s">
        <v>76</v>
      </c>
      <c r="AU181" s="174" t="s">
        <v>84</v>
      </c>
      <c r="AY181" s="173" t="s">
        <v>160</v>
      </c>
      <c r="BK181" s="175">
        <f>SUM(BK182:BK183)</f>
        <v>0</v>
      </c>
    </row>
    <row r="182" spans="1:65" s="2" customFormat="1" ht="44.25" customHeight="1">
      <c r="A182" s="34"/>
      <c r="B182" s="35"/>
      <c r="C182" s="178" t="s">
        <v>413</v>
      </c>
      <c r="D182" s="178" t="s">
        <v>162</v>
      </c>
      <c r="E182" s="179" t="s">
        <v>247</v>
      </c>
      <c r="F182" s="180" t="s">
        <v>248</v>
      </c>
      <c r="G182" s="181" t="s">
        <v>220</v>
      </c>
      <c r="H182" s="182">
        <v>81.074</v>
      </c>
      <c r="I182" s="183"/>
      <c r="J182" s="184">
        <f>ROUND(I182*H182,2)</f>
        <v>0</v>
      </c>
      <c r="K182" s="180" t="s">
        <v>166</v>
      </c>
      <c r="L182" s="39"/>
      <c r="M182" s="185" t="s">
        <v>19</v>
      </c>
      <c r="N182" s="186" t="s">
        <v>48</v>
      </c>
      <c r="O182" s="64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167</v>
      </c>
      <c r="AT182" s="189" t="s">
        <v>162</v>
      </c>
      <c r="AU182" s="189" t="s">
        <v>86</v>
      </c>
      <c r="AY182" s="17" t="s">
        <v>160</v>
      </c>
      <c r="BE182" s="190">
        <f>IF(N182="základní",J182,0)</f>
        <v>0</v>
      </c>
      <c r="BF182" s="190">
        <f>IF(N182="snížená",J182,0)</f>
        <v>0</v>
      </c>
      <c r="BG182" s="190">
        <f>IF(N182="zákl. přenesená",J182,0)</f>
        <v>0</v>
      </c>
      <c r="BH182" s="190">
        <f>IF(N182="sníž. přenesená",J182,0)</f>
        <v>0</v>
      </c>
      <c r="BI182" s="190">
        <f>IF(N182="nulová",J182,0)</f>
        <v>0</v>
      </c>
      <c r="BJ182" s="17" t="s">
        <v>84</v>
      </c>
      <c r="BK182" s="190">
        <f>ROUND(I182*H182,2)</f>
        <v>0</v>
      </c>
      <c r="BL182" s="17" t="s">
        <v>167</v>
      </c>
      <c r="BM182" s="189" t="s">
        <v>580</v>
      </c>
    </row>
    <row r="183" spans="1:47" s="2" customFormat="1" ht="11.25">
      <c r="A183" s="34"/>
      <c r="B183" s="35"/>
      <c r="C183" s="36"/>
      <c r="D183" s="191" t="s">
        <v>169</v>
      </c>
      <c r="E183" s="36"/>
      <c r="F183" s="192" t="s">
        <v>250</v>
      </c>
      <c r="G183" s="36"/>
      <c r="H183" s="36"/>
      <c r="I183" s="193"/>
      <c r="J183" s="36"/>
      <c r="K183" s="36"/>
      <c r="L183" s="39"/>
      <c r="M183" s="218"/>
      <c r="N183" s="219"/>
      <c r="O183" s="220"/>
      <c r="P183" s="220"/>
      <c r="Q183" s="220"/>
      <c r="R183" s="220"/>
      <c r="S183" s="220"/>
      <c r="T183" s="221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169</v>
      </c>
      <c r="AU183" s="17" t="s">
        <v>86</v>
      </c>
    </row>
    <row r="184" spans="1:31" s="2" customFormat="1" ht="6.95" customHeight="1">
      <c r="A184" s="34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39"/>
      <c r="M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</sheetData>
  <sheetProtection algorithmName="SHA-512" hashValue="d4tz7bX24rQFnzlBZK4qFPPR4PDNQVi27V6fs/Sqx4m2uGc2diOG30IJyotf7TcG6aaWbUwWfgpu+i2Vq1VxOQ==" saltValue="iURAgCLsAvapHTHGb1No+EyGgSqX7yQYfIsPuAV0KXpf7S4n6NoBsMU/kQxjFyDuxScILU4Q0kc7DeooNliaOg==" spinCount="100000" sheet="1" objects="1" scenarios="1" formatColumns="0" formatRows="0" autoFilter="0"/>
  <autoFilter ref="C94:K183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1_02/122252203"/>
    <hyperlink ref="F104" r:id="rId2" display="https://podminky.urs.cz/item/CS_URS_2021_02/132251101"/>
    <hyperlink ref="F107" r:id="rId3" display="https://podminky.urs.cz/item/CS_URS_2021_02/132251251"/>
    <hyperlink ref="F110" r:id="rId4" display="https://podminky.urs.cz/item/CS_URS_2021_02/162751117"/>
    <hyperlink ref="F114" r:id="rId5" display="https://podminky.urs.cz/item/CS_URS_2021_02/171201231"/>
    <hyperlink ref="F117" r:id="rId6" display="https://podminky.urs.cz/item/CS_URS_2021_02/175151101"/>
    <hyperlink ref="F120" r:id="rId7" display="https://podminky.urs.cz/item/CS_URS_2021_02/58344197"/>
    <hyperlink ref="F124" r:id="rId8" display="https://podminky.urs.cz/item/CS_URS_2021_02/181351003"/>
    <hyperlink ref="F128" r:id="rId9" display="https://podminky.urs.cz/item/CS_URS_2021_02/181411132"/>
    <hyperlink ref="F130" r:id="rId10" display="https://podminky.urs.cz/item/CS_URS_2021_02/00572474"/>
    <hyperlink ref="F133" r:id="rId11" display="https://podminky.urs.cz/item/CS_URS_2021_02/182151111"/>
    <hyperlink ref="F135" r:id="rId12" display="https://podminky.urs.cz/item/CS_URS_2021_02/184802211"/>
    <hyperlink ref="F138" r:id="rId13" display="https://podminky.urs.cz/item/CS_URS_2021_02/271572211"/>
    <hyperlink ref="F142" r:id="rId14" display="https://podminky.urs.cz/item/CS_URS_2021_02/451561112"/>
    <hyperlink ref="F147" r:id="rId15" display="https://podminky.urs.cz/item/CS_URS_2021_02/451571212"/>
    <hyperlink ref="F149" r:id="rId16" display="https://podminky.urs.cz/item/CS_URS_2021_02/452312171"/>
    <hyperlink ref="F153" r:id="rId17" display="https://podminky.urs.cz/item/CS_URS_2021_02/465513427"/>
    <hyperlink ref="F156" r:id="rId18" display="https://podminky.urs.cz/item/CS_URS_2021_02/810441811"/>
    <hyperlink ref="F159" r:id="rId19" display="https://podminky.urs.cz/item/CS_URS_2021_02/899623181"/>
    <hyperlink ref="F162" r:id="rId20" display="https://podminky.urs.cz/item/CS_URS_2021_02/899643111"/>
    <hyperlink ref="F167" r:id="rId21" display="https://podminky.urs.cz/item/CS_URS_2021_02/919441221"/>
    <hyperlink ref="F169" r:id="rId22" display="https://podminky.urs.cz/item/CS_URS_2021_02/919551114"/>
    <hyperlink ref="F171" r:id="rId23" display="https://podminky.urs.cz/item/CS_URS_2021_02/28614490"/>
    <hyperlink ref="F174" r:id="rId24" display="https://podminky.urs.cz/item/CS_URS_2021_02/997013501"/>
    <hyperlink ref="F176" r:id="rId25" display="https://podminky.urs.cz/item/CS_URS_2021_02/997013509"/>
    <hyperlink ref="F180" r:id="rId26" display="https://podminky.urs.cz/item/CS_URS_2021_02/997013861"/>
    <hyperlink ref="F183" r:id="rId27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100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131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64" t="str">
        <f>'Rekapitulace stavby'!K6</f>
        <v>II/183 Vodokrty X II/230</v>
      </c>
      <c r="F7" s="365"/>
      <c r="G7" s="365"/>
      <c r="H7" s="365"/>
      <c r="L7" s="20"/>
    </row>
    <row r="8" spans="2:12" s="1" customFormat="1" ht="12" customHeight="1">
      <c r="B8" s="20"/>
      <c r="D8" s="112" t="s">
        <v>132</v>
      </c>
      <c r="L8" s="20"/>
    </row>
    <row r="9" spans="1:31" s="2" customFormat="1" ht="16.5" customHeight="1">
      <c r="A9" s="34"/>
      <c r="B9" s="39"/>
      <c r="C9" s="34"/>
      <c r="D9" s="34"/>
      <c r="E9" s="364" t="s">
        <v>251</v>
      </c>
      <c r="F9" s="366"/>
      <c r="G9" s="366"/>
      <c r="H9" s="366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134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67" t="s">
        <v>581</v>
      </c>
      <c r="F11" s="366"/>
      <c r="G11" s="366"/>
      <c r="H11" s="366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19. 5. 2022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68" t="str">
        <f>'Rekapitulace stavby'!E14</f>
        <v>Vyplň údaj</v>
      </c>
      <c r="F20" s="369"/>
      <c r="G20" s="369"/>
      <c r="H20" s="369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0" t="s">
        <v>19</v>
      </c>
      <c r="F29" s="370"/>
      <c r="G29" s="370"/>
      <c r="H29" s="370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ROUND(J95,2)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2" t="s">
        <v>47</v>
      </c>
      <c r="E35" s="112" t="s">
        <v>48</v>
      </c>
      <c r="F35" s="123">
        <f>ROUND((SUM(BE95:BE183)),2)</f>
        <v>0</v>
      </c>
      <c r="G35" s="34"/>
      <c r="H35" s="34"/>
      <c r="I35" s="124">
        <v>0.21</v>
      </c>
      <c r="J35" s="123">
        <f>ROUND(((SUM(BE95:BE183))*I35),2)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49</v>
      </c>
      <c r="F36" s="123">
        <f>ROUND((SUM(BF95:BF183)),2)</f>
        <v>0</v>
      </c>
      <c r="G36" s="34"/>
      <c r="H36" s="34"/>
      <c r="I36" s="124">
        <v>0.15</v>
      </c>
      <c r="J36" s="123">
        <f>ROUND(((SUM(BF95:BF183))*I36),2)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50</v>
      </c>
      <c r="F37" s="123">
        <f>ROUND((SUM(BG95:BG183)),2)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51</v>
      </c>
      <c r="F38" s="123">
        <f>ROUND((SUM(BH95:BH183)),2)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52</v>
      </c>
      <c r="F39" s="123">
        <f>ROUND((SUM(BI95:BI183)),2)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136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1" t="str">
        <f>E7</f>
        <v>II/183 Vodokrty X II/230</v>
      </c>
      <c r="F50" s="372"/>
      <c r="G50" s="372"/>
      <c r="H50" s="372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132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1" t="s">
        <v>251</v>
      </c>
      <c r="F52" s="373"/>
      <c r="G52" s="373"/>
      <c r="H52" s="373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25" t="str">
        <f>E11</f>
        <v>03 - SO 103 - Oprava propustku Ø 500 v km 0,866</v>
      </c>
      <c r="F54" s="373"/>
      <c r="G54" s="373"/>
      <c r="H54" s="373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 xml:space="preserve"> </v>
      </c>
      <c r="G56" s="36"/>
      <c r="H56" s="36"/>
      <c r="I56" s="29" t="s">
        <v>23</v>
      </c>
      <c r="J56" s="59" t="str">
        <f>IF(J14="","",J14)</f>
        <v>19. 5. 2022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6"/>
      <c r="E58" s="36"/>
      <c r="F58" s="27" t="str">
        <f>E17</f>
        <v>SÚS PK, p.o.</v>
      </c>
      <c r="G58" s="36"/>
      <c r="H58" s="36"/>
      <c r="I58" s="29" t="s">
        <v>33</v>
      </c>
      <c r="J58" s="32" t="str">
        <f>E23</f>
        <v>IK Plzeň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Václav Nový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137</v>
      </c>
      <c r="D61" s="137"/>
      <c r="E61" s="137"/>
      <c r="F61" s="137"/>
      <c r="G61" s="137"/>
      <c r="H61" s="137"/>
      <c r="I61" s="137"/>
      <c r="J61" s="138" t="s">
        <v>138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J95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139</v>
      </c>
    </row>
    <row r="64" spans="2:12" s="9" customFormat="1" ht="24.95" customHeight="1">
      <c r="B64" s="140"/>
      <c r="C64" s="141"/>
      <c r="D64" s="142" t="s">
        <v>140</v>
      </c>
      <c r="E64" s="143"/>
      <c r="F64" s="143"/>
      <c r="G64" s="143"/>
      <c r="H64" s="143"/>
      <c r="I64" s="143"/>
      <c r="J64" s="144">
        <f>J96</f>
        <v>0</v>
      </c>
      <c r="K64" s="141"/>
      <c r="L64" s="145"/>
    </row>
    <row r="65" spans="2:12" s="10" customFormat="1" ht="19.9" customHeight="1">
      <c r="B65" s="146"/>
      <c r="C65" s="97"/>
      <c r="D65" s="147" t="s">
        <v>141</v>
      </c>
      <c r="E65" s="148"/>
      <c r="F65" s="148"/>
      <c r="G65" s="148"/>
      <c r="H65" s="148"/>
      <c r="I65" s="148"/>
      <c r="J65" s="149">
        <f>J97</f>
        <v>0</v>
      </c>
      <c r="K65" s="97"/>
      <c r="L65" s="150"/>
    </row>
    <row r="66" spans="2:12" s="10" customFormat="1" ht="19.9" customHeight="1">
      <c r="B66" s="146"/>
      <c r="C66" s="97"/>
      <c r="D66" s="147" t="s">
        <v>253</v>
      </c>
      <c r="E66" s="148"/>
      <c r="F66" s="148"/>
      <c r="G66" s="148"/>
      <c r="H66" s="148"/>
      <c r="I66" s="148"/>
      <c r="J66" s="149">
        <f>J122</f>
        <v>0</v>
      </c>
      <c r="K66" s="97"/>
      <c r="L66" s="150"/>
    </row>
    <row r="67" spans="2:12" s="10" customFormat="1" ht="19.9" customHeight="1">
      <c r="B67" s="146"/>
      <c r="C67" s="97"/>
      <c r="D67" s="147" t="s">
        <v>461</v>
      </c>
      <c r="E67" s="148"/>
      <c r="F67" s="148"/>
      <c r="G67" s="148"/>
      <c r="H67" s="148"/>
      <c r="I67" s="148"/>
      <c r="J67" s="149">
        <f>J136</f>
        <v>0</v>
      </c>
      <c r="K67" s="97"/>
      <c r="L67" s="150"/>
    </row>
    <row r="68" spans="2:12" s="10" customFormat="1" ht="19.9" customHeight="1">
      <c r="B68" s="146"/>
      <c r="C68" s="97"/>
      <c r="D68" s="147" t="s">
        <v>462</v>
      </c>
      <c r="E68" s="148"/>
      <c r="F68" s="148"/>
      <c r="G68" s="148"/>
      <c r="H68" s="148"/>
      <c r="I68" s="148"/>
      <c r="J68" s="149">
        <f>J140</f>
        <v>0</v>
      </c>
      <c r="K68" s="97"/>
      <c r="L68" s="150"/>
    </row>
    <row r="69" spans="2:12" s="10" customFormat="1" ht="19.9" customHeight="1">
      <c r="B69" s="146"/>
      <c r="C69" s="97"/>
      <c r="D69" s="147" t="s">
        <v>463</v>
      </c>
      <c r="E69" s="148"/>
      <c r="F69" s="148"/>
      <c r="G69" s="148"/>
      <c r="H69" s="148"/>
      <c r="I69" s="148"/>
      <c r="J69" s="149">
        <f>J154</f>
        <v>0</v>
      </c>
      <c r="K69" s="97"/>
      <c r="L69" s="150"/>
    </row>
    <row r="70" spans="2:12" s="10" customFormat="1" ht="19.9" customHeight="1">
      <c r="B70" s="146"/>
      <c r="C70" s="97"/>
      <c r="D70" s="147" t="s">
        <v>464</v>
      </c>
      <c r="E70" s="148"/>
      <c r="F70" s="148"/>
      <c r="G70" s="148"/>
      <c r="H70" s="148"/>
      <c r="I70" s="148"/>
      <c r="J70" s="149">
        <f>J157</f>
        <v>0</v>
      </c>
      <c r="K70" s="97"/>
      <c r="L70" s="150"/>
    </row>
    <row r="71" spans="2:12" s="10" customFormat="1" ht="19.9" customHeight="1">
      <c r="B71" s="146"/>
      <c r="C71" s="97"/>
      <c r="D71" s="147" t="s">
        <v>465</v>
      </c>
      <c r="E71" s="148"/>
      <c r="F71" s="148"/>
      <c r="G71" s="148"/>
      <c r="H71" s="148"/>
      <c r="I71" s="148"/>
      <c r="J71" s="149">
        <f>J165</f>
        <v>0</v>
      </c>
      <c r="K71" s="97"/>
      <c r="L71" s="150"/>
    </row>
    <row r="72" spans="2:12" s="10" customFormat="1" ht="19.9" customHeight="1">
      <c r="B72" s="146"/>
      <c r="C72" s="97"/>
      <c r="D72" s="147" t="s">
        <v>143</v>
      </c>
      <c r="E72" s="148"/>
      <c r="F72" s="148"/>
      <c r="G72" s="148"/>
      <c r="H72" s="148"/>
      <c r="I72" s="148"/>
      <c r="J72" s="149">
        <f>J172</f>
        <v>0</v>
      </c>
      <c r="K72" s="97"/>
      <c r="L72" s="150"/>
    </row>
    <row r="73" spans="2:12" s="10" customFormat="1" ht="19.9" customHeight="1">
      <c r="B73" s="146"/>
      <c r="C73" s="97"/>
      <c r="D73" s="147" t="s">
        <v>144</v>
      </c>
      <c r="E73" s="148"/>
      <c r="F73" s="148"/>
      <c r="G73" s="148"/>
      <c r="H73" s="148"/>
      <c r="I73" s="148"/>
      <c r="J73" s="149">
        <f>J181</f>
        <v>0</v>
      </c>
      <c r="K73" s="97"/>
      <c r="L73" s="150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5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5" customHeight="1">
      <c r="A80" s="34"/>
      <c r="B80" s="35"/>
      <c r="C80" s="23" t="s">
        <v>145</v>
      </c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71" t="str">
        <f>E7</f>
        <v>II/183 Vodokrty X II/230</v>
      </c>
      <c r="F83" s="372"/>
      <c r="G83" s="372"/>
      <c r="H83" s="372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2:12" s="1" customFormat="1" ht="12" customHeight="1">
      <c r="B84" s="21"/>
      <c r="C84" s="29" t="s">
        <v>132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1:31" s="2" customFormat="1" ht="16.5" customHeight="1">
      <c r="A85" s="34"/>
      <c r="B85" s="35"/>
      <c r="C85" s="36"/>
      <c r="D85" s="36"/>
      <c r="E85" s="371" t="s">
        <v>251</v>
      </c>
      <c r="F85" s="373"/>
      <c r="G85" s="373"/>
      <c r="H85" s="373"/>
      <c r="I85" s="36"/>
      <c r="J85" s="36"/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134</v>
      </c>
      <c r="D86" s="36"/>
      <c r="E86" s="36"/>
      <c r="F86" s="36"/>
      <c r="G86" s="36"/>
      <c r="H86" s="36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25" t="str">
        <f>E11</f>
        <v>03 - SO 103 - Oprava propustku Ø 500 v km 0,866</v>
      </c>
      <c r="F87" s="373"/>
      <c r="G87" s="373"/>
      <c r="H87" s="373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6"/>
      <c r="E89" s="36"/>
      <c r="F89" s="27" t="str">
        <f>F14</f>
        <v xml:space="preserve"> </v>
      </c>
      <c r="G89" s="36"/>
      <c r="H89" s="36"/>
      <c r="I89" s="29" t="s">
        <v>23</v>
      </c>
      <c r="J89" s="59" t="str">
        <f>IF(J14="","",J14)</f>
        <v>19. 5. 2022</v>
      </c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25</v>
      </c>
      <c r="D91" s="36"/>
      <c r="E91" s="36"/>
      <c r="F91" s="27" t="str">
        <f>E17</f>
        <v>SÚS PK, p.o.</v>
      </c>
      <c r="G91" s="36"/>
      <c r="H91" s="36"/>
      <c r="I91" s="29" t="s">
        <v>33</v>
      </c>
      <c r="J91" s="32" t="str">
        <f>E23</f>
        <v>IK Plzeň s.r.o.</v>
      </c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31</v>
      </c>
      <c r="D92" s="36"/>
      <c r="E92" s="36"/>
      <c r="F92" s="27" t="str">
        <f>IF(E20="","",E20)</f>
        <v>Vyplň údaj</v>
      </c>
      <c r="G92" s="36"/>
      <c r="H92" s="36"/>
      <c r="I92" s="29" t="s">
        <v>38</v>
      </c>
      <c r="J92" s="32" t="str">
        <f>E26</f>
        <v>Václav Nový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11" customFormat="1" ht="29.25" customHeight="1">
      <c r="A94" s="151"/>
      <c r="B94" s="152"/>
      <c r="C94" s="153" t="s">
        <v>146</v>
      </c>
      <c r="D94" s="154" t="s">
        <v>62</v>
      </c>
      <c r="E94" s="154" t="s">
        <v>58</v>
      </c>
      <c r="F94" s="154" t="s">
        <v>59</v>
      </c>
      <c r="G94" s="154" t="s">
        <v>147</v>
      </c>
      <c r="H94" s="154" t="s">
        <v>148</v>
      </c>
      <c r="I94" s="154" t="s">
        <v>149</v>
      </c>
      <c r="J94" s="154" t="s">
        <v>138</v>
      </c>
      <c r="K94" s="155" t="s">
        <v>150</v>
      </c>
      <c r="L94" s="156"/>
      <c r="M94" s="68" t="s">
        <v>19</v>
      </c>
      <c r="N94" s="69" t="s">
        <v>47</v>
      </c>
      <c r="O94" s="69" t="s">
        <v>151</v>
      </c>
      <c r="P94" s="69" t="s">
        <v>152</v>
      </c>
      <c r="Q94" s="69" t="s">
        <v>153</v>
      </c>
      <c r="R94" s="69" t="s">
        <v>154</v>
      </c>
      <c r="S94" s="69" t="s">
        <v>155</v>
      </c>
      <c r="T94" s="70" t="s">
        <v>156</v>
      </c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</row>
    <row r="95" spans="1:63" s="2" customFormat="1" ht="22.9" customHeight="1">
      <c r="A95" s="34"/>
      <c r="B95" s="35"/>
      <c r="C95" s="75" t="s">
        <v>157</v>
      </c>
      <c r="D95" s="36"/>
      <c r="E95" s="36"/>
      <c r="F95" s="36"/>
      <c r="G95" s="36"/>
      <c r="H95" s="36"/>
      <c r="I95" s="36"/>
      <c r="J95" s="157">
        <f>BK95</f>
        <v>0</v>
      </c>
      <c r="K95" s="36"/>
      <c r="L95" s="39"/>
      <c r="M95" s="71"/>
      <c r="N95" s="158"/>
      <c r="O95" s="72"/>
      <c r="P95" s="159">
        <f>P96</f>
        <v>0</v>
      </c>
      <c r="Q95" s="72"/>
      <c r="R95" s="159">
        <f>R96</f>
        <v>52.85599273</v>
      </c>
      <c r="S95" s="72"/>
      <c r="T95" s="160">
        <f>T96</f>
        <v>6.2299999999999995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76</v>
      </c>
      <c r="AU95" s="17" t="s">
        <v>139</v>
      </c>
      <c r="BK95" s="161">
        <f>BK96</f>
        <v>0</v>
      </c>
    </row>
    <row r="96" spans="2:63" s="12" customFormat="1" ht="25.9" customHeight="1">
      <c r="B96" s="162"/>
      <c r="C96" s="163"/>
      <c r="D96" s="164" t="s">
        <v>76</v>
      </c>
      <c r="E96" s="165" t="s">
        <v>158</v>
      </c>
      <c r="F96" s="165" t="s">
        <v>159</v>
      </c>
      <c r="G96" s="163"/>
      <c r="H96" s="163"/>
      <c r="I96" s="166"/>
      <c r="J96" s="167">
        <f>BK96</f>
        <v>0</v>
      </c>
      <c r="K96" s="163"/>
      <c r="L96" s="168"/>
      <c r="M96" s="169"/>
      <c r="N96" s="170"/>
      <c r="O96" s="170"/>
      <c r="P96" s="171">
        <f>P97+P122+P136+P140+P154+P157+P165+P172+P181</f>
        <v>0</v>
      </c>
      <c r="Q96" s="170"/>
      <c r="R96" s="171">
        <f>R97+R122+R136+R140+R154+R157+R165+R172+R181</f>
        <v>52.85599273</v>
      </c>
      <c r="S96" s="170"/>
      <c r="T96" s="172">
        <f>T97+T122+T136+T140+T154+T157+T165+T172+T181</f>
        <v>6.2299999999999995</v>
      </c>
      <c r="AR96" s="173" t="s">
        <v>84</v>
      </c>
      <c r="AT96" s="174" t="s">
        <v>76</v>
      </c>
      <c r="AU96" s="174" t="s">
        <v>77</v>
      </c>
      <c r="AY96" s="173" t="s">
        <v>160</v>
      </c>
      <c r="BK96" s="175">
        <f>BK97+BK122+BK136+BK140+BK154+BK157+BK165+BK172+BK181</f>
        <v>0</v>
      </c>
    </row>
    <row r="97" spans="2:63" s="12" customFormat="1" ht="22.9" customHeight="1">
      <c r="B97" s="162"/>
      <c r="C97" s="163"/>
      <c r="D97" s="164" t="s">
        <v>76</v>
      </c>
      <c r="E97" s="176" t="s">
        <v>84</v>
      </c>
      <c r="F97" s="176" t="s">
        <v>161</v>
      </c>
      <c r="G97" s="163"/>
      <c r="H97" s="163"/>
      <c r="I97" s="166"/>
      <c r="J97" s="177">
        <f>BK97</f>
        <v>0</v>
      </c>
      <c r="K97" s="163"/>
      <c r="L97" s="168"/>
      <c r="M97" s="169"/>
      <c r="N97" s="170"/>
      <c r="O97" s="170"/>
      <c r="P97" s="171">
        <f>SUM(P98:P121)</f>
        <v>0</v>
      </c>
      <c r="Q97" s="170"/>
      <c r="R97" s="171">
        <f>SUM(R98:R121)</f>
        <v>10.839</v>
      </c>
      <c r="S97" s="170"/>
      <c r="T97" s="172">
        <f>SUM(T98:T121)</f>
        <v>0</v>
      </c>
      <c r="AR97" s="173" t="s">
        <v>84</v>
      </c>
      <c r="AT97" s="174" t="s">
        <v>76</v>
      </c>
      <c r="AU97" s="174" t="s">
        <v>84</v>
      </c>
      <c r="AY97" s="173" t="s">
        <v>160</v>
      </c>
      <c r="BK97" s="175">
        <f>SUM(BK98:BK121)</f>
        <v>0</v>
      </c>
    </row>
    <row r="98" spans="1:65" s="2" customFormat="1" ht="33" customHeight="1">
      <c r="A98" s="34"/>
      <c r="B98" s="35"/>
      <c r="C98" s="178" t="s">
        <v>84</v>
      </c>
      <c r="D98" s="178" t="s">
        <v>162</v>
      </c>
      <c r="E98" s="179" t="s">
        <v>466</v>
      </c>
      <c r="F98" s="180" t="s">
        <v>467</v>
      </c>
      <c r="G98" s="181" t="s">
        <v>273</v>
      </c>
      <c r="H98" s="182">
        <v>5.083</v>
      </c>
      <c r="I98" s="183"/>
      <c r="J98" s="184">
        <f>ROUND(I98*H98,2)</f>
        <v>0</v>
      </c>
      <c r="K98" s="180" t="s">
        <v>166</v>
      </c>
      <c r="L98" s="39"/>
      <c r="M98" s="185" t="s">
        <v>19</v>
      </c>
      <c r="N98" s="186" t="s">
        <v>48</v>
      </c>
      <c r="O98" s="64"/>
      <c r="P98" s="187">
        <f>O98*H98</f>
        <v>0</v>
      </c>
      <c r="Q98" s="187">
        <v>0</v>
      </c>
      <c r="R98" s="187">
        <f>Q98*H98</f>
        <v>0</v>
      </c>
      <c r="S98" s="187">
        <v>0</v>
      </c>
      <c r="T98" s="18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9" t="s">
        <v>167</v>
      </c>
      <c r="AT98" s="189" t="s">
        <v>162</v>
      </c>
      <c r="AU98" s="189" t="s">
        <v>86</v>
      </c>
      <c r="AY98" s="17" t="s">
        <v>160</v>
      </c>
      <c r="BE98" s="190">
        <f>IF(N98="základní",J98,0)</f>
        <v>0</v>
      </c>
      <c r="BF98" s="190">
        <f>IF(N98="snížená",J98,0)</f>
        <v>0</v>
      </c>
      <c r="BG98" s="190">
        <f>IF(N98="zákl. přenesená",J98,0)</f>
        <v>0</v>
      </c>
      <c r="BH98" s="190">
        <f>IF(N98="sníž. přenesená",J98,0)</f>
        <v>0</v>
      </c>
      <c r="BI98" s="190">
        <f>IF(N98="nulová",J98,0)</f>
        <v>0</v>
      </c>
      <c r="BJ98" s="17" t="s">
        <v>84</v>
      </c>
      <c r="BK98" s="190">
        <f>ROUND(I98*H98,2)</f>
        <v>0</v>
      </c>
      <c r="BL98" s="17" t="s">
        <v>167</v>
      </c>
      <c r="BM98" s="189" t="s">
        <v>582</v>
      </c>
    </row>
    <row r="99" spans="1:47" s="2" customFormat="1" ht="11.25">
      <c r="A99" s="34"/>
      <c r="B99" s="35"/>
      <c r="C99" s="36"/>
      <c r="D99" s="191" t="s">
        <v>169</v>
      </c>
      <c r="E99" s="36"/>
      <c r="F99" s="192" t="s">
        <v>469</v>
      </c>
      <c r="G99" s="36"/>
      <c r="H99" s="36"/>
      <c r="I99" s="193"/>
      <c r="J99" s="36"/>
      <c r="K99" s="36"/>
      <c r="L99" s="39"/>
      <c r="M99" s="194"/>
      <c r="N99" s="195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169</v>
      </c>
      <c r="AU99" s="17" t="s">
        <v>86</v>
      </c>
    </row>
    <row r="100" spans="2:51" s="13" customFormat="1" ht="11.25">
      <c r="B100" s="196"/>
      <c r="C100" s="197"/>
      <c r="D100" s="198" t="s">
        <v>171</v>
      </c>
      <c r="E100" s="199" t="s">
        <v>19</v>
      </c>
      <c r="F100" s="200" t="s">
        <v>470</v>
      </c>
      <c r="G100" s="197"/>
      <c r="H100" s="199" t="s">
        <v>19</v>
      </c>
      <c r="I100" s="201"/>
      <c r="J100" s="197"/>
      <c r="K100" s="197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171</v>
      </c>
      <c r="AU100" s="206" t="s">
        <v>86</v>
      </c>
      <c r="AV100" s="13" t="s">
        <v>84</v>
      </c>
      <c r="AW100" s="13" t="s">
        <v>37</v>
      </c>
      <c r="AX100" s="13" t="s">
        <v>77</v>
      </c>
      <c r="AY100" s="206" t="s">
        <v>160</v>
      </c>
    </row>
    <row r="101" spans="2:51" s="14" customFormat="1" ht="11.25">
      <c r="B101" s="207"/>
      <c r="C101" s="208"/>
      <c r="D101" s="198" t="s">
        <v>171</v>
      </c>
      <c r="E101" s="209" t="s">
        <v>19</v>
      </c>
      <c r="F101" s="210" t="s">
        <v>583</v>
      </c>
      <c r="G101" s="208"/>
      <c r="H101" s="211">
        <v>1.673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171</v>
      </c>
      <c r="AU101" s="217" t="s">
        <v>86</v>
      </c>
      <c r="AV101" s="14" t="s">
        <v>86</v>
      </c>
      <c r="AW101" s="14" t="s">
        <v>37</v>
      </c>
      <c r="AX101" s="14" t="s">
        <v>77</v>
      </c>
      <c r="AY101" s="217" t="s">
        <v>160</v>
      </c>
    </row>
    <row r="102" spans="2:51" s="14" customFormat="1" ht="11.25">
      <c r="B102" s="207"/>
      <c r="C102" s="208"/>
      <c r="D102" s="198" t="s">
        <v>171</v>
      </c>
      <c r="E102" s="209" t="s">
        <v>19</v>
      </c>
      <c r="F102" s="210" t="s">
        <v>584</v>
      </c>
      <c r="G102" s="208"/>
      <c r="H102" s="211">
        <v>3.41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171</v>
      </c>
      <c r="AU102" s="217" t="s">
        <v>86</v>
      </c>
      <c r="AV102" s="14" t="s">
        <v>86</v>
      </c>
      <c r="AW102" s="14" t="s">
        <v>37</v>
      </c>
      <c r="AX102" s="14" t="s">
        <v>77</v>
      </c>
      <c r="AY102" s="217" t="s">
        <v>160</v>
      </c>
    </row>
    <row r="103" spans="1:65" s="2" customFormat="1" ht="44.25" customHeight="1">
      <c r="A103" s="34"/>
      <c r="B103" s="35"/>
      <c r="C103" s="178" t="s">
        <v>86</v>
      </c>
      <c r="D103" s="178" t="s">
        <v>162</v>
      </c>
      <c r="E103" s="179" t="s">
        <v>473</v>
      </c>
      <c r="F103" s="180" t="s">
        <v>474</v>
      </c>
      <c r="G103" s="181" t="s">
        <v>273</v>
      </c>
      <c r="H103" s="182">
        <v>0.315</v>
      </c>
      <c r="I103" s="183"/>
      <c r="J103" s="184">
        <f>ROUND(I103*H103,2)</f>
        <v>0</v>
      </c>
      <c r="K103" s="180" t="s">
        <v>166</v>
      </c>
      <c r="L103" s="39"/>
      <c r="M103" s="185" t="s">
        <v>19</v>
      </c>
      <c r="N103" s="186" t="s">
        <v>48</v>
      </c>
      <c r="O103" s="64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167</v>
      </c>
      <c r="AT103" s="189" t="s">
        <v>162</v>
      </c>
      <c r="AU103" s="189" t="s">
        <v>86</v>
      </c>
      <c r="AY103" s="17" t="s">
        <v>160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7" t="s">
        <v>84</v>
      </c>
      <c r="BK103" s="190">
        <f>ROUND(I103*H103,2)</f>
        <v>0</v>
      </c>
      <c r="BL103" s="17" t="s">
        <v>167</v>
      </c>
      <c r="BM103" s="189" t="s">
        <v>585</v>
      </c>
    </row>
    <row r="104" spans="1:47" s="2" customFormat="1" ht="11.25">
      <c r="A104" s="34"/>
      <c r="B104" s="35"/>
      <c r="C104" s="36"/>
      <c r="D104" s="191" t="s">
        <v>169</v>
      </c>
      <c r="E104" s="36"/>
      <c r="F104" s="192" t="s">
        <v>476</v>
      </c>
      <c r="G104" s="36"/>
      <c r="H104" s="36"/>
      <c r="I104" s="193"/>
      <c r="J104" s="36"/>
      <c r="K104" s="36"/>
      <c r="L104" s="39"/>
      <c r="M104" s="194"/>
      <c r="N104" s="195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169</v>
      </c>
      <c r="AU104" s="17" t="s">
        <v>86</v>
      </c>
    </row>
    <row r="105" spans="2:51" s="14" customFormat="1" ht="11.25">
      <c r="B105" s="207"/>
      <c r="C105" s="208"/>
      <c r="D105" s="198" t="s">
        <v>171</v>
      </c>
      <c r="E105" s="209" t="s">
        <v>19</v>
      </c>
      <c r="F105" s="210" t="s">
        <v>477</v>
      </c>
      <c r="G105" s="208"/>
      <c r="H105" s="211">
        <v>0.315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171</v>
      </c>
      <c r="AU105" s="217" t="s">
        <v>86</v>
      </c>
      <c r="AV105" s="14" t="s">
        <v>86</v>
      </c>
      <c r="AW105" s="14" t="s">
        <v>37</v>
      </c>
      <c r="AX105" s="14" t="s">
        <v>77</v>
      </c>
      <c r="AY105" s="217" t="s">
        <v>160</v>
      </c>
    </row>
    <row r="106" spans="1:65" s="2" customFormat="1" ht="44.25" customHeight="1">
      <c r="A106" s="34"/>
      <c r="B106" s="35"/>
      <c r="C106" s="178" t="s">
        <v>191</v>
      </c>
      <c r="D106" s="178" t="s">
        <v>162</v>
      </c>
      <c r="E106" s="179" t="s">
        <v>478</v>
      </c>
      <c r="F106" s="180" t="s">
        <v>479</v>
      </c>
      <c r="G106" s="181" t="s">
        <v>273</v>
      </c>
      <c r="H106" s="182">
        <v>10.253</v>
      </c>
      <c r="I106" s="183"/>
      <c r="J106" s="184">
        <f>ROUND(I106*H106,2)</f>
        <v>0</v>
      </c>
      <c r="K106" s="180" t="s">
        <v>166</v>
      </c>
      <c r="L106" s="39"/>
      <c r="M106" s="185" t="s">
        <v>19</v>
      </c>
      <c r="N106" s="186" t="s">
        <v>48</v>
      </c>
      <c r="O106" s="64"/>
      <c r="P106" s="187">
        <f>O106*H106</f>
        <v>0</v>
      </c>
      <c r="Q106" s="187">
        <v>0</v>
      </c>
      <c r="R106" s="187">
        <f>Q106*H106</f>
        <v>0</v>
      </c>
      <c r="S106" s="187">
        <v>0</v>
      </c>
      <c r="T106" s="188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167</v>
      </c>
      <c r="AT106" s="189" t="s">
        <v>162</v>
      </c>
      <c r="AU106" s="189" t="s">
        <v>86</v>
      </c>
      <c r="AY106" s="17" t="s">
        <v>160</v>
      </c>
      <c r="BE106" s="190">
        <f>IF(N106="základní",J106,0)</f>
        <v>0</v>
      </c>
      <c r="BF106" s="190">
        <f>IF(N106="snížená",J106,0)</f>
        <v>0</v>
      </c>
      <c r="BG106" s="190">
        <f>IF(N106="zákl. přenesená",J106,0)</f>
        <v>0</v>
      </c>
      <c r="BH106" s="190">
        <f>IF(N106="sníž. přenesená",J106,0)</f>
        <v>0</v>
      </c>
      <c r="BI106" s="190">
        <f>IF(N106="nulová",J106,0)</f>
        <v>0</v>
      </c>
      <c r="BJ106" s="17" t="s">
        <v>84</v>
      </c>
      <c r="BK106" s="190">
        <f>ROUND(I106*H106,2)</f>
        <v>0</v>
      </c>
      <c r="BL106" s="17" t="s">
        <v>167</v>
      </c>
      <c r="BM106" s="189" t="s">
        <v>586</v>
      </c>
    </row>
    <row r="107" spans="1:47" s="2" customFormat="1" ht="11.25">
      <c r="A107" s="34"/>
      <c r="B107" s="35"/>
      <c r="C107" s="36"/>
      <c r="D107" s="191" t="s">
        <v>169</v>
      </c>
      <c r="E107" s="36"/>
      <c r="F107" s="192" t="s">
        <v>481</v>
      </c>
      <c r="G107" s="36"/>
      <c r="H107" s="36"/>
      <c r="I107" s="193"/>
      <c r="J107" s="36"/>
      <c r="K107" s="36"/>
      <c r="L107" s="39"/>
      <c r="M107" s="194"/>
      <c r="N107" s="195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169</v>
      </c>
      <c r="AU107" s="17" t="s">
        <v>86</v>
      </c>
    </row>
    <row r="108" spans="2:51" s="14" customFormat="1" ht="11.25">
      <c r="B108" s="207"/>
      <c r="C108" s="208"/>
      <c r="D108" s="198" t="s">
        <v>171</v>
      </c>
      <c r="E108" s="209" t="s">
        <v>19</v>
      </c>
      <c r="F108" s="210" t="s">
        <v>587</v>
      </c>
      <c r="G108" s="208"/>
      <c r="H108" s="211">
        <v>10.253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171</v>
      </c>
      <c r="AU108" s="217" t="s">
        <v>86</v>
      </c>
      <c r="AV108" s="14" t="s">
        <v>86</v>
      </c>
      <c r="AW108" s="14" t="s">
        <v>37</v>
      </c>
      <c r="AX108" s="14" t="s">
        <v>77</v>
      </c>
      <c r="AY108" s="217" t="s">
        <v>160</v>
      </c>
    </row>
    <row r="109" spans="1:65" s="2" customFormat="1" ht="62.65" customHeight="1">
      <c r="A109" s="34"/>
      <c r="B109" s="35"/>
      <c r="C109" s="178" t="s">
        <v>167</v>
      </c>
      <c r="D109" s="178" t="s">
        <v>162</v>
      </c>
      <c r="E109" s="179" t="s">
        <v>279</v>
      </c>
      <c r="F109" s="180" t="s">
        <v>280</v>
      </c>
      <c r="G109" s="181" t="s">
        <v>273</v>
      </c>
      <c r="H109" s="182">
        <v>15.651</v>
      </c>
      <c r="I109" s="183"/>
      <c r="J109" s="184">
        <f>ROUND(I109*H109,2)</f>
        <v>0</v>
      </c>
      <c r="K109" s="180" t="s">
        <v>166</v>
      </c>
      <c r="L109" s="39"/>
      <c r="M109" s="185" t="s">
        <v>19</v>
      </c>
      <c r="N109" s="186" t="s">
        <v>48</v>
      </c>
      <c r="O109" s="64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167</v>
      </c>
      <c r="AT109" s="189" t="s">
        <v>162</v>
      </c>
      <c r="AU109" s="189" t="s">
        <v>86</v>
      </c>
      <c r="AY109" s="17" t="s">
        <v>160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7" t="s">
        <v>84</v>
      </c>
      <c r="BK109" s="190">
        <f>ROUND(I109*H109,2)</f>
        <v>0</v>
      </c>
      <c r="BL109" s="17" t="s">
        <v>167</v>
      </c>
      <c r="BM109" s="189" t="s">
        <v>588</v>
      </c>
    </row>
    <row r="110" spans="1:47" s="2" customFormat="1" ht="11.25">
      <c r="A110" s="34"/>
      <c r="B110" s="35"/>
      <c r="C110" s="36"/>
      <c r="D110" s="191" t="s">
        <v>169</v>
      </c>
      <c r="E110" s="36"/>
      <c r="F110" s="192" t="s">
        <v>282</v>
      </c>
      <c r="G110" s="36"/>
      <c r="H110" s="36"/>
      <c r="I110" s="193"/>
      <c r="J110" s="36"/>
      <c r="K110" s="36"/>
      <c r="L110" s="39"/>
      <c r="M110" s="194"/>
      <c r="N110" s="195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169</v>
      </c>
      <c r="AU110" s="17" t="s">
        <v>86</v>
      </c>
    </row>
    <row r="111" spans="2:51" s="13" customFormat="1" ht="11.25">
      <c r="B111" s="196"/>
      <c r="C111" s="197"/>
      <c r="D111" s="198" t="s">
        <v>171</v>
      </c>
      <c r="E111" s="199" t="s">
        <v>19</v>
      </c>
      <c r="F111" s="200" t="s">
        <v>484</v>
      </c>
      <c r="G111" s="197"/>
      <c r="H111" s="199" t="s">
        <v>19</v>
      </c>
      <c r="I111" s="201"/>
      <c r="J111" s="197"/>
      <c r="K111" s="197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171</v>
      </c>
      <c r="AU111" s="206" t="s">
        <v>86</v>
      </c>
      <c r="AV111" s="13" t="s">
        <v>84</v>
      </c>
      <c r="AW111" s="13" t="s">
        <v>37</v>
      </c>
      <c r="AX111" s="13" t="s">
        <v>77</v>
      </c>
      <c r="AY111" s="206" t="s">
        <v>160</v>
      </c>
    </row>
    <row r="112" spans="2:51" s="14" customFormat="1" ht="11.25">
      <c r="B112" s="207"/>
      <c r="C112" s="208"/>
      <c r="D112" s="198" t="s">
        <v>171</v>
      </c>
      <c r="E112" s="209" t="s">
        <v>19</v>
      </c>
      <c r="F112" s="210" t="s">
        <v>589</v>
      </c>
      <c r="G112" s="208"/>
      <c r="H112" s="211">
        <v>15.651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171</v>
      </c>
      <c r="AU112" s="217" t="s">
        <v>86</v>
      </c>
      <c r="AV112" s="14" t="s">
        <v>86</v>
      </c>
      <c r="AW112" s="14" t="s">
        <v>37</v>
      </c>
      <c r="AX112" s="14" t="s">
        <v>77</v>
      </c>
      <c r="AY112" s="217" t="s">
        <v>160</v>
      </c>
    </row>
    <row r="113" spans="1:65" s="2" customFormat="1" ht="44.25" customHeight="1">
      <c r="A113" s="34"/>
      <c r="B113" s="35"/>
      <c r="C113" s="178" t="s">
        <v>217</v>
      </c>
      <c r="D113" s="178" t="s">
        <v>162</v>
      </c>
      <c r="E113" s="179" t="s">
        <v>300</v>
      </c>
      <c r="F113" s="180" t="s">
        <v>301</v>
      </c>
      <c r="G113" s="181" t="s">
        <v>220</v>
      </c>
      <c r="H113" s="182">
        <v>28.954</v>
      </c>
      <c r="I113" s="183"/>
      <c r="J113" s="184">
        <f>ROUND(I113*H113,2)</f>
        <v>0</v>
      </c>
      <c r="K113" s="180" t="s">
        <v>166</v>
      </c>
      <c r="L113" s="39"/>
      <c r="M113" s="185" t="s">
        <v>19</v>
      </c>
      <c r="N113" s="186" t="s">
        <v>48</v>
      </c>
      <c r="O113" s="64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167</v>
      </c>
      <c r="AT113" s="189" t="s">
        <v>162</v>
      </c>
      <c r="AU113" s="189" t="s">
        <v>86</v>
      </c>
      <c r="AY113" s="17" t="s">
        <v>160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7" t="s">
        <v>84</v>
      </c>
      <c r="BK113" s="190">
        <f>ROUND(I113*H113,2)</f>
        <v>0</v>
      </c>
      <c r="BL113" s="17" t="s">
        <v>167</v>
      </c>
      <c r="BM113" s="189" t="s">
        <v>590</v>
      </c>
    </row>
    <row r="114" spans="1:47" s="2" customFormat="1" ht="11.25">
      <c r="A114" s="34"/>
      <c r="B114" s="35"/>
      <c r="C114" s="36"/>
      <c r="D114" s="191" t="s">
        <v>169</v>
      </c>
      <c r="E114" s="36"/>
      <c r="F114" s="192" t="s">
        <v>303</v>
      </c>
      <c r="G114" s="36"/>
      <c r="H114" s="36"/>
      <c r="I114" s="193"/>
      <c r="J114" s="36"/>
      <c r="K114" s="36"/>
      <c r="L114" s="39"/>
      <c r="M114" s="194"/>
      <c r="N114" s="195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169</v>
      </c>
      <c r="AU114" s="17" t="s">
        <v>86</v>
      </c>
    </row>
    <row r="115" spans="2:51" s="14" customFormat="1" ht="11.25">
      <c r="B115" s="207"/>
      <c r="C115" s="208"/>
      <c r="D115" s="198" t="s">
        <v>171</v>
      </c>
      <c r="E115" s="209" t="s">
        <v>19</v>
      </c>
      <c r="F115" s="210" t="s">
        <v>591</v>
      </c>
      <c r="G115" s="208"/>
      <c r="H115" s="211">
        <v>28.954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171</v>
      </c>
      <c r="AU115" s="217" t="s">
        <v>86</v>
      </c>
      <c r="AV115" s="14" t="s">
        <v>86</v>
      </c>
      <c r="AW115" s="14" t="s">
        <v>37</v>
      </c>
      <c r="AX115" s="14" t="s">
        <v>77</v>
      </c>
      <c r="AY115" s="217" t="s">
        <v>160</v>
      </c>
    </row>
    <row r="116" spans="1:65" s="2" customFormat="1" ht="66.75" customHeight="1">
      <c r="A116" s="34"/>
      <c r="B116" s="35"/>
      <c r="C116" s="178" t="s">
        <v>230</v>
      </c>
      <c r="D116" s="178" t="s">
        <v>162</v>
      </c>
      <c r="E116" s="179" t="s">
        <v>488</v>
      </c>
      <c r="F116" s="180" t="s">
        <v>489</v>
      </c>
      <c r="G116" s="181" t="s">
        <v>273</v>
      </c>
      <c r="H116" s="182">
        <v>5.859</v>
      </c>
      <c r="I116" s="183"/>
      <c r="J116" s="184">
        <f>ROUND(I116*H116,2)</f>
        <v>0</v>
      </c>
      <c r="K116" s="180" t="s">
        <v>166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167</v>
      </c>
      <c r="AT116" s="189" t="s">
        <v>162</v>
      </c>
      <c r="AU116" s="189" t="s">
        <v>86</v>
      </c>
      <c r="AY116" s="17" t="s">
        <v>160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84</v>
      </c>
      <c r="BK116" s="190">
        <f>ROUND(I116*H116,2)</f>
        <v>0</v>
      </c>
      <c r="BL116" s="17" t="s">
        <v>167</v>
      </c>
      <c r="BM116" s="189" t="s">
        <v>592</v>
      </c>
    </row>
    <row r="117" spans="1:47" s="2" customFormat="1" ht="11.25">
      <c r="A117" s="34"/>
      <c r="B117" s="35"/>
      <c r="C117" s="36"/>
      <c r="D117" s="191" t="s">
        <v>169</v>
      </c>
      <c r="E117" s="36"/>
      <c r="F117" s="192" t="s">
        <v>491</v>
      </c>
      <c r="G117" s="36"/>
      <c r="H117" s="36"/>
      <c r="I117" s="193"/>
      <c r="J117" s="36"/>
      <c r="K117" s="36"/>
      <c r="L117" s="39"/>
      <c r="M117" s="194"/>
      <c r="N117" s="19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169</v>
      </c>
      <c r="AU117" s="17" t="s">
        <v>86</v>
      </c>
    </row>
    <row r="118" spans="2:51" s="14" customFormat="1" ht="11.25">
      <c r="B118" s="207"/>
      <c r="C118" s="208"/>
      <c r="D118" s="198" t="s">
        <v>171</v>
      </c>
      <c r="E118" s="209" t="s">
        <v>19</v>
      </c>
      <c r="F118" s="210" t="s">
        <v>593</v>
      </c>
      <c r="G118" s="208"/>
      <c r="H118" s="211">
        <v>5.859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171</v>
      </c>
      <c r="AU118" s="217" t="s">
        <v>86</v>
      </c>
      <c r="AV118" s="14" t="s">
        <v>86</v>
      </c>
      <c r="AW118" s="14" t="s">
        <v>37</v>
      </c>
      <c r="AX118" s="14" t="s">
        <v>77</v>
      </c>
      <c r="AY118" s="217" t="s">
        <v>160</v>
      </c>
    </row>
    <row r="119" spans="1:65" s="2" customFormat="1" ht="16.5" customHeight="1">
      <c r="A119" s="34"/>
      <c r="B119" s="35"/>
      <c r="C119" s="222" t="s">
        <v>239</v>
      </c>
      <c r="D119" s="222" t="s">
        <v>294</v>
      </c>
      <c r="E119" s="223" t="s">
        <v>493</v>
      </c>
      <c r="F119" s="224" t="s">
        <v>494</v>
      </c>
      <c r="G119" s="225" t="s">
        <v>220</v>
      </c>
      <c r="H119" s="226">
        <v>10.839</v>
      </c>
      <c r="I119" s="227"/>
      <c r="J119" s="228">
        <f>ROUND(I119*H119,2)</f>
        <v>0</v>
      </c>
      <c r="K119" s="224" t="s">
        <v>166</v>
      </c>
      <c r="L119" s="229"/>
      <c r="M119" s="230" t="s">
        <v>19</v>
      </c>
      <c r="N119" s="231" t="s">
        <v>48</v>
      </c>
      <c r="O119" s="64"/>
      <c r="P119" s="187">
        <f>O119*H119</f>
        <v>0</v>
      </c>
      <c r="Q119" s="187">
        <v>1</v>
      </c>
      <c r="R119" s="187">
        <f>Q119*H119</f>
        <v>10.839</v>
      </c>
      <c r="S119" s="187">
        <v>0</v>
      </c>
      <c r="T119" s="18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246</v>
      </c>
      <c r="AT119" s="189" t="s">
        <v>294</v>
      </c>
      <c r="AU119" s="189" t="s">
        <v>86</v>
      </c>
      <c r="AY119" s="17" t="s">
        <v>160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7" t="s">
        <v>84</v>
      </c>
      <c r="BK119" s="190">
        <f>ROUND(I119*H119,2)</f>
        <v>0</v>
      </c>
      <c r="BL119" s="17" t="s">
        <v>167</v>
      </c>
      <c r="BM119" s="189" t="s">
        <v>594</v>
      </c>
    </row>
    <row r="120" spans="1:47" s="2" customFormat="1" ht="11.25">
      <c r="A120" s="34"/>
      <c r="B120" s="35"/>
      <c r="C120" s="36"/>
      <c r="D120" s="191" t="s">
        <v>169</v>
      </c>
      <c r="E120" s="36"/>
      <c r="F120" s="192" t="s">
        <v>496</v>
      </c>
      <c r="G120" s="36"/>
      <c r="H120" s="36"/>
      <c r="I120" s="193"/>
      <c r="J120" s="36"/>
      <c r="K120" s="36"/>
      <c r="L120" s="39"/>
      <c r="M120" s="194"/>
      <c r="N120" s="195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169</v>
      </c>
      <c r="AU120" s="17" t="s">
        <v>86</v>
      </c>
    </row>
    <row r="121" spans="2:51" s="14" customFormat="1" ht="11.25">
      <c r="B121" s="207"/>
      <c r="C121" s="208"/>
      <c r="D121" s="198" t="s">
        <v>171</v>
      </c>
      <c r="E121" s="209" t="s">
        <v>19</v>
      </c>
      <c r="F121" s="210" t="s">
        <v>595</v>
      </c>
      <c r="G121" s="208"/>
      <c r="H121" s="211">
        <v>10.839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171</v>
      </c>
      <c r="AU121" s="217" t="s">
        <v>86</v>
      </c>
      <c r="AV121" s="14" t="s">
        <v>86</v>
      </c>
      <c r="AW121" s="14" t="s">
        <v>37</v>
      </c>
      <c r="AX121" s="14" t="s">
        <v>77</v>
      </c>
      <c r="AY121" s="217" t="s">
        <v>160</v>
      </c>
    </row>
    <row r="122" spans="2:63" s="12" customFormat="1" ht="22.9" customHeight="1">
      <c r="B122" s="162"/>
      <c r="C122" s="163"/>
      <c r="D122" s="164" t="s">
        <v>76</v>
      </c>
      <c r="E122" s="176" t="s">
        <v>311</v>
      </c>
      <c r="F122" s="176" t="s">
        <v>312</v>
      </c>
      <c r="G122" s="163"/>
      <c r="H122" s="163"/>
      <c r="I122" s="166"/>
      <c r="J122" s="177">
        <f>BK122</f>
        <v>0</v>
      </c>
      <c r="K122" s="163"/>
      <c r="L122" s="168"/>
      <c r="M122" s="169"/>
      <c r="N122" s="170"/>
      <c r="O122" s="170"/>
      <c r="P122" s="171">
        <f>SUM(P123:P135)</f>
        <v>0</v>
      </c>
      <c r="Q122" s="170"/>
      <c r="R122" s="171">
        <f>SUM(R123:R135)</f>
        <v>0.00024</v>
      </c>
      <c r="S122" s="170"/>
      <c r="T122" s="172">
        <f>SUM(T123:T135)</f>
        <v>0</v>
      </c>
      <c r="AR122" s="173" t="s">
        <v>84</v>
      </c>
      <c r="AT122" s="174" t="s">
        <v>76</v>
      </c>
      <c r="AU122" s="174" t="s">
        <v>84</v>
      </c>
      <c r="AY122" s="173" t="s">
        <v>160</v>
      </c>
      <c r="BK122" s="175">
        <f>SUM(BK123:BK135)</f>
        <v>0</v>
      </c>
    </row>
    <row r="123" spans="1:65" s="2" customFormat="1" ht="37.9" customHeight="1">
      <c r="A123" s="34"/>
      <c r="B123" s="35"/>
      <c r="C123" s="178" t="s">
        <v>246</v>
      </c>
      <c r="D123" s="178" t="s">
        <v>162</v>
      </c>
      <c r="E123" s="179" t="s">
        <v>498</v>
      </c>
      <c r="F123" s="180" t="s">
        <v>499</v>
      </c>
      <c r="G123" s="181" t="s">
        <v>165</v>
      </c>
      <c r="H123" s="182">
        <v>16</v>
      </c>
      <c r="I123" s="183"/>
      <c r="J123" s="184">
        <f>ROUND(I123*H123,2)</f>
        <v>0</v>
      </c>
      <c r="K123" s="180" t="s">
        <v>166</v>
      </c>
      <c r="L123" s="39"/>
      <c r="M123" s="185" t="s">
        <v>19</v>
      </c>
      <c r="N123" s="186" t="s">
        <v>48</v>
      </c>
      <c r="O123" s="64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167</v>
      </c>
      <c r="AT123" s="189" t="s">
        <v>162</v>
      </c>
      <c r="AU123" s="189" t="s">
        <v>86</v>
      </c>
      <c r="AY123" s="17" t="s">
        <v>160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17" t="s">
        <v>84</v>
      </c>
      <c r="BK123" s="190">
        <f>ROUND(I123*H123,2)</f>
        <v>0</v>
      </c>
      <c r="BL123" s="17" t="s">
        <v>167</v>
      </c>
      <c r="BM123" s="189" t="s">
        <v>596</v>
      </c>
    </row>
    <row r="124" spans="1:47" s="2" customFormat="1" ht="11.25">
      <c r="A124" s="34"/>
      <c r="B124" s="35"/>
      <c r="C124" s="36"/>
      <c r="D124" s="191" t="s">
        <v>169</v>
      </c>
      <c r="E124" s="36"/>
      <c r="F124" s="192" t="s">
        <v>501</v>
      </c>
      <c r="G124" s="36"/>
      <c r="H124" s="36"/>
      <c r="I124" s="193"/>
      <c r="J124" s="36"/>
      <c r="K124" s="36"/>
      <c r="L124" s="39"/>
      <c r="M124" s="194"/>
      <c r="N124" s="195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169</v>
      </c>
      <c r="AU124" s="17" t="s">
        <v>86</v>
      </c>
    </row>
    <row r="125" spans="2:51" s="13" customFormat="1" ht="11.25">
      <c r="B125" s="196"/>
      <c r="C125" s="197"/>
      <c r="D125" s="198" t="s">
        <v>171</v>
      </c>
      <c r="E125" s="199" t="s">
        <v>19</v>
      </c>
      <c r="F125" s="200" t="s">
        <v>502</v>
      </c>
      <c r="G125" s="197"/>
      <c r="H125" s="199" t="s">
        <v>19</v>
      </c>
      <c r="I125" s="201"/>
      <c r="J125" s="197"/>
      <c r="K125" s="197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171</v>
      </c>
      <c r="AU125" s="206" t="s">
        <v>86</v>
      </c>
      <c r="AV125" s="13" t="s">
        <v>84</v>
      </c>
      <c r="AW125" s="13" t="s">
        <v>37</v>
      </c>
      <c r="AX125" s="13" t="s">
        <v>77</v>
      </c>
      <c r="AY125" s="206" t="s">
        <v>160</v>
      </c>
    </row>
    <row r="126" spans="2:51" s="14" customFormat="1" ht="11.25">
      <c r="B126" s="207"/>
      <c r="C126" s="208"/>
      <c r="D126" s="198" t="s">
        <v>171</v>
      </c>
      <c r="E126" s="209" t="s">
        <v>19</v>
      </c>
      <c r="F126" s="210" t="s">
        <v>503</v>
      </c>
      <c r="G126" s="208"/>
      <c r="H126" s="211">
        <v>16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171</v>
      </c>
      <c r="AU126" s="217" t="s">
        <v>86</v>
      </c>
      <c r="AV126" s="14" t="s">
        <v>86</v>
      </c>
      <c r="AW126" s="14" t="s">
        <v>37</v>
      </c>
      <c r="AX126" s="14" t="s">
        <v>77</v>
      </c>
      <c r="AY126" s="217" t="s">
        <v>160</v>
      </c>
    </row>
    <row r="127" spans="1:65" s="2" customFormat="1" ht="37.9" customHeight="1">
      <c r="A127" s="34"/>
      <c r="B127" s="35"/>
      <c r="C127" s="178" t="s">
        <v>198</v>
      </c>
      <c r="D127" s="178" t="s">
        <v>162</v>
      </c>
      <c r="E127" s="179" t="s">
        <v>313</v>
      </c>
      <c r="F127" s="180" t="s">
        <v>314</v>
      </c>
      <c r="G127" s="181" t="s">
        <v>165</v>
      </c>
      <c r="H127" s="182">
        <v>16</v>
      </c>
      <c r="I127" s="183"/>
      <c r="J127" s="184">
        <f>ROUND(I127*H127,2)</f>
        <v>0</v>
      </c>
      <c r="K127" s="180" t="s">
        <v>166</v>
      </c>
      <c r="L127" s="39"/>
      <c r="M127" s="185" t="s">
        <v>19</v>
      </c>
      <c r="N127" s="186" t="s">
        <v>48</v>
      </c>
      <c r="O127" s="64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167</v>
      </c>
      <c r="AT127" s="189" t="s">
        <v>162</v>
      </c>
      <c r="AU127" s="189" t="s">
        <v>86</v>
      </c>
      <c r="AY127" s="17" t="s">
        <v>160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7" t="s">
        <v>84</v>
      </c>
      <c r="BK127" s="190">
        <f>ROUND(I127*H127,2)</f>
        <v>0</v>
      </c>
      <c r="BL127" s="17" t="s">
        <v>167</v>
      </c>
      <c r="BM127" s="189" t="s">
        <v>597</v>
      </c>
    </row>
    <row r="128" spans="1:47" s="2" customFormat="1" ht="11.25">
      <c r="A128" s="34"/>
      <c r="B128" s="35"/>
      <c r="C128" s="36"/>
      <c r="D128" s="191" t="s">
        <v>169</v>
      </c>
      <c r="E128" s="36"/>
      <c r="F128" s="192" t="s">
        <v>316</v>
      </c>
      <c r="G128" s="36"/>
      <c r="H128" s="36"/>
      <c r="I128" s="193"/>
      <c r="J128" s="36"/>
      <c r="K128" s="36"/>
      <c r="L128" s="39"/>
      <c r="M128" s="194"/>
      <c r="N128" s="195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169</v>
      </c>
      <c r="AU128" s="17" t="s">
        <v>86</v>
      </c>
    </row>
    <row r="129" spans="1:65" s="2" customFormat="1" ht="16.5" customHeight="1">
      <c r="A129" s="34"/>
      <c r="B129" s="35"/>
      <c r="C129" s="222" t="s">
        <v>119</v>
      </c>
      <c r="D129" s="222" t="s">
        <v>294</v>
      </c>
      <c r="E129" s="223" t="s">
        <v>318</v>
      </c>
      <c r="F129" s="224" t="s">
        <v>319</v>
      </c>
      <c r="G129" s="225" t="s">
        <v>320</v>
      </c>
      <c r="H129" s="226">
        <v>0.24</v>
      </c>
      <c r="I129" s="227"/>
      <c r="J129" s="228">
        <f>ROUND(I129*H129,2)</f>
        <v>0</v>
      </c>
      <c r="K129" s="224" t="s">
        <v>166</v>
      </c>
      <c r="L129" s="229"/>
      <c r="M129" s="230" t="s">
        <v>19</v>
      </c>
      <c r="N129" s="231" t="s">
        <v>48</v>
      </c>
      <c r="O129" s="64"/>
      <c r="P129" s="187">
        <f>O129*H129</f>
        <v>0</v>
      </c>
      <c r="Q129" s="187">
        <v>0.001</v>
      </c>
      <c r="R129" s="187">
        <f>Q129*H129</f>
        <v>0.00024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246</v>
      </c>
      <c r="AT129" s="189" t="s">
        <v>294</v>
      </c>
      <c r="AU129" s="189" t="s">
        <v>86</v>
      </c>
      <c r="AY129" s="17" t="s">
        <v>160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7" t="s">
        <v>84</v>
      </c>
      <c r="BK129" s="190">
        <f>ROUND(I129*H129,2)</f>
        <v>0</v>
      </c>
      <c r="BL129" s="17" t="s">
        <v>167</v>
      </c>
      <c r="BM129" s="189" t="s">
        <v>598</v>
      </c>
    </row>
    <row r="130" spans="1:47" s="2" customFormat="1" ht="11.25">
      <c r="A130" s="34"/>
      <c r="B130" s="35"/>
      <c r="C130" s="36"/>
      <c r="D130" s="191" t="s">
        <v>169</v>
      </c>
      <c r="E130" s="36"/>
      <c r="F130" s="192" t="s">
        <v>322</v>
      </c>
      <c r="G130" s="36"/>
      <c r="H130" s="36"/>
      <c r="I130" s="193"/>
      <c r="J130" s="36"/>
      <c r="K130" s="36"/>
      <c r="L130" s="39"/>
      <c r="M130" s="194"/>
      <c r="N130" s="195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169</v>
      </c>
      <c r="AU130" s="17" t="s">
        <v>86</v>
      </c>
    </row>
    <row r="131" spans="2:51" s="14" customFormat="1" ht="11.25">
      <c r="B131" s="207"/>
      <c r="C131" s="208"/>
      <c r="D131" s="198" t="s">
        <v>171</v>
      </c>
      <c r="E131" s="209" t="s">
        <v>19</v>
      </c>
      <c r="F131" s="210" t="s">
        <v>506</v>
      </c>
      <c r="G131" s="208"/>
      <c r="H131" s="211">
        <v>0.24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171</v>
      </c>
      <c r="AU131" s="217" t="s">
        <v>86</v>
      </c>
      <c r="AV131" s="14" t="s">
        <v>86</v>
      </c>
      <c r="AW131" s="14" t="s">
        <v>37</v>
      </c>
      <c r="AX131" s="14" t="s">
        <v>77</v>
      </c>
      <c r="AY131" s="217" t="s">
        <v>160</v>
      </c>
    </row>
    <row r="132" spans="1:65" s="2" customFormat="1" ht="49.15" customHeight="1">
      <c r="A132" s="34"/>
      <c r="B132" s="35"/>
      <c r="C132" s="178" t="s">
        <v>317</v>
      </c>
      <c r="D132" s="178" t="s">
        <v>162</v>
      </c>
      <c r="E132" s="179" t="s">
        <v>325</v>
      </c>
      <c r="F132" s="180" t="s">
        <v>326</v>
      </c>
      <c r="G132" s="181" t="s">
        <v>165</v>
      </c>
      <c r="H132" s="182">
        <v>16</v>
      </c>
      <c r="I132" s="183"/>
      <c r="J132" s="184">
        <f>ROUND(I132*H132,2)</f>
        <v>0</v>
      </c>
      <c r="K132" s="180" t="s">
        <v>166</v>
      </c>
      <c r="L132" s="39"/>
      <c r="M132" s="185" t="s">
        <v>19</v>
      </c>
      <c r="N132" s="186" t="s">
        <v>48</v>
      </c>
      <c r="O132" s="64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167</v>
      </c>
      <c r="AT132" s="189" t="s">
        <v>162</v>
      </c>
      <c r="AU132" s="189" t="s">
        <v>86</v>
      </c>
      <c r="AY132" s="17" t="s">
        <v>160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84</v>
      </c>
      <c r="BK132" s="190">
        <f>ROUND(I132*H132,2)</f>
        <v>0</v>
      </c>
      <c r="BL132" s="17" t="s">
        <v>167</v>
      </c>
      <c r="BM132" s="189" t="s">
        <v>599</v>
      </c>
    </row>
    <row r="133" spans="1:47" s="2" customFormat="1" ht="11.25">
      <c r="A133" s="34"/>
      <c r="B133" s="35"/>
      <c r="C133" s="36"/>
      <c r="D133" s="191" t="s">
        <v>169</v>
      </c>
      <c r="E133" s="36"/>
      <c r="F133" s="192" t="s">
        <v>328</v>
      </c>
      <c r="G133" s="36"/>
      <c r="H133" s="36"/>
      <c r="I133" s="193"/>
      <c r="J133" s="36"/>
      <c r="K133" s="36"/>
      <c r="L133" s="39"/>
      <c r="M133" s="194"/>
      <c r="N133" s="195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169</v>
      </c>
      <c r="AU133" s="17" t="s">
        <v>86</v>
      </c>
    </row>
    <row r="134" spans="1:65" s="2" customFormat="1" ht="49.15" customHeight="1">
      <c r="A134" s="34"/>
      <c r="B134" s="35"/>
      <c r="C134" s="178" t="s">
        <v>324</v>
      </c>
      <c r="D134" s="178" t="s">
        <v>162</v>
      </c>
      <c r="E134" s="179" t="s">
        <v>508</v>
      </c>
      <c r="F134" s="180" t="s">
        <v>509</v>
      </c>
      <c r="G134" s="181" t="s">
        <v>165</v>
      </c>
      <c r="H134" s="182">
        <v>16</v>
      </c>
      <c r="I134" s="183"/>
      <c r="J134" s="184">
        <f>ROUND(I134*H134,2)</f>
        <v>0</v>
      </c>
      <c r="K134" s="180" t="s">
        <v>166</v>
      </c>
      <c r="L134" s="39"/>
      <c r="M134" s="185" t="s">
        <v>19</v>
      </c>
      <c r="N134" s="186" t="s">
        <v>48</v>
      </c>
      <c r="O134" s="64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167</v>
      </c>
      <c r="AT134" s="189" t="s">
        <v>162</v>
      </c>
      <c r="AU134" s="189" t="s">
        <v>86</v>
      </c>
      <c r="AY134" s="17" t="s">
        <v>160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17" t="s">
        <v>84</v>
      </c>
      <c r="BK134" s="190">
        <f>ROUND(I134*H134,2)</f>
        <v>0</v>
      </c>
      <c r="BL134" s="17" t="s">
        <v>167</v>
      </c>
      <c r="BM134" s="189" t="s">
        <v>600</v>
      </c>
    </row>
    <row r="135" spans="1:47" s="2" customFormat="1" ht="11.25">
      <c r="A135" s="34"/>
      <c r="B135" s="35"/>
      <c r="C135" s="36"/>
      <c r="D135" s="191" t="s">
        <v>169</v>
      </c>
      <c r="E135" s="36"/>
      <c r="F135" s="192" t="s">
        <v>511</v>
      </c>
      <c r="G135" s="36"/>
      <c r="H135" s="36"/>
      <c r="I135" s="193"/>
      <c r="J135" s="36"/>
      <c r="K135" s="36"/>
      <c r="L135" s="39"/>
      <c r="M135" s="194"/>
      <c r="N135" s="195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169</v>
      </c>
      <c r="AU135" s="17" t="s">
        <v>86</v>
      </c>
    </row>
    <row r="136" spans="2:63" s="12" customFormat="1" ht="22.9" customHeight="1">
      <c r="B136" s="162"/>
      <c r="C136" s="163"/>
      <c r="D136" s="164" t="s">
        <v>76</v>
      </c>
      <c r="E136" s="176" t="s">
        <v>86</v>
      </c>
      <c r="F136" s="176" t="s">
        <v>512</v>
      </c>
      <c r="G136" s="163"/>
      <c r="H136" s="163"/>
      <c r="I136" s="166"/>
      <c r="J136" s="177">
        <f>BK136</f>
        <v>0</v>
      </c>
      <c r="K136" s="163"/>
      <c r="L136" s="168"/>
      <c r="M136" s="169"/>
      <c r="N136" s="170"/>
      <c r="O136" s="170"/>
      <c r="P136" s="171">
        <f>SUM(P137:P139)</f>
        <v>0</v>
      </c>
      <c r="Q136" s="170"/>
      <c r="R136" s="171">
        <f>SUM(R137:R139)</f>
        <v>2.7680399999999996</v>
      </c>
      <c r="S136" s="170"/>
      <c r="T136" s="172">
        <f>SUM(T137:T139)</f>
        <v>0</v>
      </c>
      <c r="AR136" s="173" t="s">
        <v>84</v>
      </c>
      <c r="AT136" s="174" t="s">
        <v>76</v>
      </c>
      <c r="AU136" s="174" t="s">
        <v>84</v>
      </c>
      <c r="AY136" s="173" t="s">
        <v>160</v>
      </c>
      <c r="BK136" s="175">
        <f>SUM(BK137:BK139)</f>
        <v>0</v>
      </c>
    </row>
    <row r="137" spans="1:65" s="2" customFormat="1" ht="24.2" customHeight="1">
      <c r="A137" s="34"/>
      <c r="B137" s="35"/>
      <c r="C137" s="178" t="s">
        <v>331</v>
      </c>
      <c r="D137" s="178" t="s">
        <v>162</v>
      </c>
      <c r="E137" s="179" t="s">
        <v>513</v>
      </c>
      <c r="F137" s="180" t="s">
        <v>514</v>
      </c>
      <c r="G137" s="181" t="s">
        <v>273</v>
      </c>
      <c r="H137" s="182">
        <v>1.398</v>
      </c>
      <c r="I137" s="183"/>
      <c r="J137" s="184">
        <f>ROUND(I137*H137,2)</f>
        <v>0</v>
      </c>
      <c r="K137" s="180" t="s">
        <v>166</v>
      </c>
      <c r="L137" s="39"/>
      <c r="M137" s="185" t="s">
        <v>19</v>
      </c>
      <c r="N137" s="186" t="s">
        <v>48</v>
      </c>
      <c r="O137" s="64"/>
      <c r="P137" s="187">
        <f>O137*H137</f>
        <v>0</v>
      </c>
      <c r="Q137" s="187">
        <v>1.98</v>
      </c>
      <c r="R137" s="187">
        <f>Q137*H137</f>
        <v>2.7680399999999996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167</v>
      </c>
      <c r="AT137" s="189" t="s">
        <v>162</v>
      </c>
      <c r="AU137" s="189" t="s">
        <v>86</v>
      </c>
      <c r="AY137" s="17" t="s">
        <v>160</v>
      </c>
      <c r="BE137" s="190">
        <f>IF(N137="základní",J137,0)</f>
        <v>0</v>
      </c>
      <c r="BF137" s="190">
        <f>IF(N137="snížená",J137,0)</f>
        <v>0</v>
      </c>
      <c r="BG137" s="190">
        <f>IF(N137="zákl. přenesená",J137,0)</f>
        <v>0</v>
      </c>
      <c r="BH137" s="190">
        <f>IF(N137="sníž. přenesená",J137,0)</f>
        <v>0</v>
      </c>
      <c r="BI137" s="190">
        <f>IF(N137="nulová",J137,0)</f>
        <v>0</v>
      </c>
      <c r="BJ137" s="17" t="s">
        <v>84</v>
      </c>
      <c r="BK137" s="190">
        <f>ROUND(I137*H137,2)</f>
        <v>0</v>
      </c>
      <c r="BL137" s="17" t="s">
        <v>167</v>
      </c>
      <c r="BM137" s="189" t="s">
        <v>601</v>
      </c>
    </row>
    <row r="138" spans="1:47" s="2" customFormat="1" ht="11.25">
      <c r="A138" s="34"/>
      <c r="B138" s="35"/>
      <c r="C138" s="36"/>
      <c r="D138" s="191" t="s">
        <v>169</v>
      </c>
      <c r="E138" s="36"/>
      <c r="F138" s="192" t="s">
        <v>516</v>
      </c>
      <c r="G138" s="36"/>
      <c r="H138" s="36"/>
      <c r="I138" s="193"/>
      <c r="J138" s="36"/>
      <c r="K138" s="36"/>
      <c r="L138" s="39"/>
      <c r="M138" s="194"/>
      <c r="N138" s="195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169</v>
      </c>
      <c r="AU138" s="17" t="s">
        <v>86</v>
      </c>
    </row>
    <row r="139" spans="2:51" s="14" customFormat="1" ht="11.25">
      <c r="B139" s="207"/>
      <c r="C139" s="208"/>
      <c r="D139" s="198" t="s">
        <v>171</v>
      </c>
      <c r="E139" s="209" t="s">
        <v>19</v>
      </c>
      <c r="F139" s="210" t="s">
        <v>602</v>
      </c>
      <c r="G139" s="208"/>
      <c r="H139" s="211">
        <v>1.398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171</v>
      </c>
      <c r="AU139" s="217" t="s">
        <v>86</v>
      </c>
      <c r="AV139" s="14" t="s">
        <v>86</v>
      </c>
      <c r="AW139" s="14" t="s">
        <v>37</v>
      </c>
      <c r="AX139" s="14" t="s">
        <v>77</v>
      </c>
      <c r="AY139" s="217" t="s">
        <v>160</v>
      </c>
    </row>
    <row r="140" spans="2:63" s="12" customFormat="1" ht="22.9" customHeight="1">
      <c r="B140" s="162"/>
      <c r="C140" s="163"/>
      <c r="D140" s="164" t="s">
        <v>76</v>
      </c>
      <c r="E140" s="176" t="s">
        <v>167</v>
      </c>
      <c r="F140" s="176" t="s">
        <v>518</v>
      </c>
      <c r="G140" s="163"/>
      <c r="H140" s="163"/>
      <c r="I140" s="166"/>
      <c r="J140" s="177">
        <f>BK140</f>
        <v>0</v>
      </c>
      <c r="K140" s="163"/>
      <c r="L140" s="168"/>
      <c r="M140" s="169"/>
      <c r="N140" s="170"/>
      <c r="O140" s="170"/>
      <c r="P140" s="171">
        <f>SUM(P141:P153)</f>
        <v>0</v>
      </c>
      <c r="Q140" s="170"/>
      <c r="R140" s="171">
        <f>SUM(R141:R153)</f>
        <v>15.04340956</v>
      </c>
      <c r="S140" s="170"/>
      <c r="T140" s="172">
        <f>SUM(T141:T153)</f>
        <v>0</v>
      </c>
      <c r="AR140" s="173" t="s">
        <v>84</v>
      </c>
      <c r="AT140" s="174" t="s">
        <v>76</v>
      </c>
      <c r="AU140" s="174" t="s">
        <v>84</v>
      </c>
      <c r="AY140" s="173" t="s">
        <v>160</v>
      </c>
      <c r="BK140" s="175">
        <f>SUM(BK141:BK153)</f>
        <v>0</v>
      </c>
    </row>
    <row r="141" spans="1:65" s="2" customFormat="1" ht="24.2" customHeight="1">
      <c r="A141" s="34"/>
      <c r="B141" s="35"/>
      <c r="C141" s="178" t="s">
        <v>336</v>
      </c>
      <c r="D141" s="178" t="s">
        <v>162</v>
      </c>
      <c r="E141" s="179" t="s">
        <v>519</v>
      </c>
      <c r="F141" s="180" t="s">
        <v>520</v>
      </c>
      <c r="G141" s="181" t="s">
        <v>165</v>
      </c>
      <c r="H141" s="182">
        <v>6.354</v>
      </c>
      <c r="I141" s="183"/>
      <c r="J141" s="184">
        <f>ROUND(I141*H141,2)</f>
        <v>0</v>
      </c>
      <c r="K141" s="180" t="s">
        <v>166</v>
      </c>
      <c r="L141" s="39"/>
      <c r="M141" s="185" t="s">
        <v>19</v>
      </c>
      <c r="N141" s="186" t="s">
        <v>48</v>
      </c>
      <c r="O141" s="64"/>
      <c r="P141" s="187">
        <f>O141*H141</f>
        <v>0</v>
      </c>
      <c r="Q141" s="187">
        <v>0.30006</v>
      </c>
      <c r="R141" s="187">
        <f>Q141*H141</f>
        <v>1.90658124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167</v>
      </c>
      <c r="AT141" s="189" t="s">
        <v>162</v>
      </c>
      <c r="AU141" s="189" t="s">
        <v>86</v>
      </c>
      <c r="AY141" s="17" t="s">
        <v>160</v>
      </c>
      <c r="BE141" s="190">
        <f>IF(N141="základní",J141,0)</f>
        <v>0</v>
      </c>
      <c r="BF141" s="190">
        <f>IF(N141="snížená",J141,0)</f>
        <v>0</v>
      </c>
      <c r="BG141" s="190">
        <f>IF(N141="zákl. přenesená",J141,0)</f>
        <v>0</v>
      </c>
      <c r="BH141" s="190">
        <f>IF(N141="sníž. přenesená",J141,0)</f>
        <v>0</v>
      </c>
      <c r="BI141" s="190">
        <f>IF(N141="nulová",J141,0)</f>
        <v>0</v>
      </c>
      <c r="BJ141" s="17" t="s">
        <v>84</v>
      </c>
      <c r="BK141" s="190">
        <f>ROUND(I141*H141,2)</f>
        <v>0</v>
      </c>
      <c r="BL141" s="17" t="s">
        <v>167</v>
      </c>
      <c r="BM141" s="189" t="s">
        <v>603</v>
      </c>
    </row>
    <row r="142" spans="1:47" s="2" customFormat="1" ht="11.25">
      <c r="A142" s="34"/>
      <c r="B142" s="35"/>
      <c r="C142" s="36"/>
      <c r="D142" s="191" t="s">
        <v>169</v>
      </c>
      <c r="E142" s="36"/>
      <c r="F142" s="192" t="s">
        <v>522</v>
      </c>
      <c r="G142" s="36"/>
      <c r="H142" s="36"/>
      <c r="I142" s="193"/>
      <c r="J142" s="36"/>
      <c r="K142" s="36"/>
      <c r="L142" s="39"/>
      <c r="M142" s="194"/>
      <c r="N142" s="195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169</v>
      </c>
      <c r="AU142" s="17" t="s">
        <v>86</v>
      </c>
    </row>
    <row r="143" spans="2:51" s="13" customFormat="1" ht="11.25">
      <c r="B143" s="196"/>
      <c r="C143" s="197"/>
      <c r="D143" s="198" t="s">
        <v>171</v>
      </c>
      <c r="E143" s="199" t="s">
        <v>19</v>
      </c>
      <c r="F143" s="200" t="s">
        <v>470</v>
      </c>
      <c r="G143" s="197"/>
      <c r="H143" s="199" t="s">
        <v>19</v>
      </c>
      <c r="I143" s="201"/>
      <c r="J143" s="197"/>
      <c r="K143" s="197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171</v>
      </c>
      <c r="AU143" s="206" t="s">
        <v>86</v>
      </c>
      <c r="AV143" s="13" t="s">
        <v>84</v>
      </c>
      <c r="AW143" s="13" t="s">
        <v>37</v>
      </c>
      <c r="AX143" s="13" t="s">
        <v>77</v>
      </c>
      <c r="AY143" s="206" t="s">
        <v>160</v>
      </c>
    </row>
    <row r="144" spans="2:51" s="14" customFormat="1" ht="11.25">
      <c r="B144" s="207"/>
      <c r="C144" s="208"/>
      <c r="D144" s="198" t="s">
        <v>171</v>
      </c>
      <c r="E144" s="209" t="s">
        <v>19</v>
      </c>
      <c r="F144" s="210" t="s">
        <v>604</v>
      </c>
      <c r="G144" s="208"/>
      <c r="H144" s="211">
        <v>2.091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171</v>
      </c>
      <c r="AU144" s="217" t="s">
        <v>86</v>
      </c>
      <c r="AV144" s="14" t="s">
        <v>86</v>
      </c>
      <c r="AW144" s="14" t="s">
        <v>37</v>
      </c>
      <c r="AX144" s="14" t="s">
        <v>77</v>
      </c>
      <c r="AY144" s="217" t="s">
        <v>160</v>
      </c>
    </row>
    <row r="145" spans="2:51" s="14" customFormat="1" ht="11.25">
      <c r="B145" s="207"/>
      <c r="C145" s="208"/>
      <c r="D145" s="198" t="s">
        <v>171</v>
      </c>
      <c r="E145" s="209" t="s">
        <v>19</v>
      </c>
      <c r="F145" s="210" t="s">
        <v>605</v>
      </c>
      <c r="G145" s="208"/>
      <c r="H145" s="211">
        <v>4.263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171</v>
      </c>
      <c r="AU145" s="217" t="s">
        <v>86</v>
      </c>
      <c r="AV145" s="14" t="s">
        <v>86</v>
      </c>
      <c r="AW145" s="14" t="s">
        <v>37</v>
      </c>
      <c r="AX145" s="14" t="s">
        <v>77</v>
      </c>
      <c r="AY145" s="217" t="s">
        <v>160</v>
      </c>
    </row>
    <row r="146" spans="1:65" s="2" customFormat="1" ht="24.2" customHeight="1">
      <c r="A146" s="34"/>
      <c r="B146" s="35"/>
      <c r="C146" s="178" t="s">
        <v>8</v>
      </c>
      <c r="D146" s="178" t="s">
        <v>162</v>
      </c>
      <c r="E146" s="179" t="s">
        <v>525</v>
      </c>
      <c r="F146" s="180" t="s">
        <v>526</v>
      </c>
      <c r="G146" s="181" t="s">
        <v>165</v>
      </c>
      <c r="H146" s="182">
        <v>6.354</v>
      </c>
      <c r="I146" s="183"/>
      <c r="J146" s="184">
        <f>ROUND(I146*H146,2)</f>
        <v>0</v>
      </c>
      <c r="K146" s="180" t="s">
        <v>166</v>
      </c>
      <c r="L146" s="39"/>
      <c r="M146" s="185" t="s">
        <v>19</v>
      </c>
      <c r="N146" s="186" t="s">
        <v>48</v>
      </c>
      <c r="O146" s="64"/>
      <c r="P146" s="187">
        <f>O146*H146</f>
        <v>0</v>
      </c>
      <c r="Q146" s="187">
        <v>0.31879</v>
      </c>
      <c r="R146" s="187">
        <f>Q146*H146</f>
        <v>2.0255916600000003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167</v>
      </c>
      <c r="AT146" s="189" t="s">
        <v>162</v>
      </c>
      <c r="AU146" s="189" t="s">
        <v>86</v>
      </c>
      <c r="AY146" s="17" t="s">
        <v>160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17" t="s">
        <v>84</v>
      </c>
      <c r="BK146" s="190">
        <f>ROUND(I146*H146,2)</f>
        <v>0</v>
      </c>
      <c r="BL146" s="17" t="s">
        <v>167</v>
      </c>
      <c r="BM146" s="189" t="s">
        <v>606</v>
      </c>
    </row>
    <row r="147" spans="1:47" s="2" customFormat="1" ht="11.25">
      <c r="A147" s="34"/>
      <c r="B147" s="35"/>
      <c r="C147" s="36"/>
      <c r="D147" s="191" t="s">
        <v>169</v>
      </c>
      <c r="E147" s="36"/>
      <c r="F147" s="192" t="s">
        <v>528</v>
      </c>
      <c r="G147" s="36"/>
      <c r="H147" s="36"/>
      <c r="I147" s="193"/>
      <c r="J147" s="36"/>
      <c r="K147" s="36"/>
      <c r="L147" s="39"/>
      <c r="M147" s="194"/>
      <c r="N147" s="195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169</v>
      </c>
      <c r="AU147" s="17" t="s">
        <v>86</v>
      </c>
    </row>
    <row r="148" spans="1:65" s="2" customFormat="1" ht="37.9" customHeight="1">
      <c r="A148" s="34"/>
      <c r="B148" s="35"/>
      <c r="C148" s="178" t="s">
        <v>346</v>
      </c>
      <c r="D148" s="178" t="s">
        <v>162</v>
      </c>
      <c r="E148" s="179" t="s">
        <v>529</v>
      </c>
      <c r="F148" s="180" t="s">
        <v>530</v>
      </c>
      <c r="G148" s="181" t="s">
        <v>273</v>
      </c>
      <c r="H148" s="182">
        <v>1.619</v>
      </c>
      <c r="I148" s="183"/>
      <c r="J148" s="184">
        <f>ROUND(I148*H148,2)</f>
        <v>0</v>
      </c>
      <c r="K148" s="180" t="s">
        <v>166</v>
      </c>
      <c r="L148" s="39"/>
      <c r="M148" s="185" t="s">
        <v>19</v>
      </c>
      <c r="N148" s="186" t="s">
        <v>48</v>
      </c>
      <c r="O148" s="64"/>
      <c r="P148" s="187">
        <f>O148*H148</f>
        <v>0</v>
      </c>
      <c r="Q148" s="187">
        <v>2.429</v>
      </c>
      <c r="R148" s="187">
        <f>Q148*H148</f>
        <v>3.9325509999999997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167</v>
      </c>
      <c r="AT148" s="189" t="s">
        <v>162</v>
      </c>
      <c r="AU148" s="189" t="s">
        <v>86</v>
      </c>
      <c r="AY148" s="17" t="s">
        <v>160</v>
      </c>
      <c r="BE148" s="190">
        <f>IF(N148="základní",J148,0)</f>
        <v>0</v>
      </c>
      <c r="BF148" s="190">
        <f>IF(N148="snížená",J148,0)</f>
        <v>0</v>
      </c>
      <c r="BG148" s="190">
        <f>IF(N148="zákl. přenesená",J148,0)</f>
        <v>0</v>
      </c>
      <c r="BH148" s="190">
        <f>IF(N148="sníž. přenesená",J148,0)</f>
        <v>0</v>
      </c>
      <c r="BI148" s="190">
        <f>IF(N148="nulová",J148,0)</f>
        <v>0</v>
      </c>
      <c r="BJ148" s="17" t="s">
        <v>84</v>
      </c>
      <c r="BK148" s="190">
        <f>ROUND(I148*H148,2)</f>
        <v>0</v>
      </c>
      <c r="BL148" s="17" t="s">
        <v>167</v>
      </c>
      <c r="BM148" s="189" t="s">
        <v>607</v>
      </c>
    </row>
    <row r="149" spans="1:47" s="2" customFormat="1" ht="11.25">
      <c r="A149" s="34"/>
      <c r="B149" s="35"/>
      <c r="C149" s="36"/>
      <c r="D149" s="191" t="s">
        <v>169</v>
      </c>
      <c r="E149" s="36"/>
      <c r="F149" s="192" t="s">
        <v>532</v>
      </c>
      <c r="G149" s="36"/>
      <c r="H149" s="36"/>
      <c r="I149" s="193"/>
      <c r="J149" s="36"/>
      <c r="K149" s="36"/>
      <c r="L149" s="39"/>
      <c r="M149" s="194"/>
      <c r="N149" s="195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169</v>
      </c>
      <c r="AU149" s="17" t="s">
        <v>86</v>
      </c>
    </row>
    <row r="150" spans="2:51" s="14" customFormat="1" ht="11.25">
      <c r="B150" s="207"/>
      <c r="C150" s="208"/>
      <c r="D150" s="198" t="s">
        <v>171</v>
      </c>
      <c r="E150" s="209" t="s">
        <v>19</v>
      </c>
      <c r="F150" s="210" t="s">
        <v>608</v>
      </c>
      <c r="G150" s="208"/>
      <c r="H150" s="211">
        <v>1.398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171</v>
      </c>
      <c r="AU150" s="217" t="s">
        <v>86</v>
      </c>
      <c r="AV150" s="14" t="s">
        <v>86</v>
      </c>
      <c r="AW150" s="14" t="s">
        <v>37</v>
      </c>
      <c r="AX150" s="14" t="s">
        <v>77</v>
      </c>
      <c r="AY150" s="217" t="s">
        <v>160</v>
      </c>
    </row>
    <row r="151" spans="2:51" s="14" customFormat="1" ht="11.25">
      <c r="B151" s="207"/>
      <c r="C151" s="208"/>
      <c r="D151" s="198" t="s">
        <v>171</v>
      </c>
      <c r="E151" s="209" t="s">
        <v>19</v>
      </c>
      <c r="F151" s="210" t="s">
        <v>534</v>
      </c>
      <c r="G151" s="208"/>
      <c r="H151" s="211">
        <v>0.221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171</v>
      </c>
      <c r="AU151" s="217" t="s">
        <v>86</v>
      </c>
      <c r="AV151" s="14" t="s">
        <v>86</v>
      </c>
      <c r="AW151" s="14" t="s">
        <v>37</v>
      </c>
      <c r="AX151" s="14" t="s">
        <v>77</v>
      </c>
      <c r="AY151" s="217" t="s">
        <v>160</v>
      </c>
    </row>
    <row r="152" spans="1:65" s="2" customFormat="1" ht="44.25" customHeight="1">
      <c r="A152" s="34"/>
      <c r="B152" s="35"/>
      <c r="C152" s="178" t="s">
        <v>353</v>
      </c>
      <c r="D152" s="178" t="s">
        <v>162</v>
      </c>
      <c r="E152" s="179" t="s">
        <v>535</v>
      </c>
      <c r="F152" s="180" t="s">
        <v>536</v>
      </c>
      <c r="G152" s="181" t="s">
        <v>165</v>
      </c>
      <c r="H152" s="182">
        <v>6.354</v>
      </c>
      <c r="I152" s="183"/>
      <c r="J152" s="184">
        <f>ROUND(I152*H152,2)</f>
        <v>0</v>
      </c>
      <c r="K152" s="180" t="s">
        <v>166</v>
      </c>
      <c r="L152" s="39"/>
      <c r="M152" s="185" t="s">
        <v>19</v>
      </c>
      <c r="N152" s="186" t="s">
        <v>48</v>
      </c>
      <c r="O152" s="64"/>
      <c r="P152" s="187">
        <f>O152*H152</f>
        <v>0</v>
      </c>
      <c r="Q152" s="187">
        <v>1.12979</v>
      </c>
      <c r="R152" s="187">
        <f>Q152*H152</f>
        <v>7.17868566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167</v>
      </c>
      <c r="AT152" s="189" t="s">
        <v>162</v>
      </c>
      <c r="AU152" s="189" t="s">
        <v>86</v>
      </c>
      <c r="AY152" s="17" t="s">
        <v>160</v>
      </c>
      <c r="BE152" s="190">
        <f>IF(N152="základní",J152,0)</f>
        <v>0</v>
      </c>
      <c r="BF152" s="190">
        <f>IF(N152="snížená",J152,0)</f>
        <v>0</v>
      </c>
      <c r="BG152" s="190">
        <f>IF(N152="zákl. přenesená",J152,0)</f>
        <v>0</v>
      </c>
      <c r="BH152" s="190">
        <f>IF(N152="sníž. přenesená",J152,0)</f>
        <v>0</v>
      </c>
      <c r="BI152" s="190">
        <f>IF(N152="nulová",J152,0)</f>
        <v>0</v>
      </c>
      <c r="BJ152" s="17" t="s">
        <v>84</v>
      </c>
      <c r="BK152" s="190">
        <f>ROUND(I152*H152,2)</f>
        <v>0</v>
      </c>
      <c r="BL152" s="17" t="s">
        <v>167</v>
      </c>
      <c r="BM152" s="189" t="s">
        <v>609</v>
      </c>
    </row>
    <row r="153" spans="1:47" s="2" customFormat="1" ht="11.25">
      <c r="A153" s="34"/>
      <c r="B153" s="35"/>
      <c r="C153" s="36"/>
      <c r="D153" s="191" t="s">
        <v>169</v>
      </c>
      <c r="E153" s="36"/>
      <c r="F153" s="192" t="s">
        <v>538</v>
      </c>
      <c r="G153" s="36"/>
      <c r="H153" s="36"/>
      <c r="I153" s="193"/>
      <c r="J153" s="36"/>
      <c r="K153" s="36"/>
      <c r="L153" s="39"/>
      <c r="M153" s="194"/>
      <c r="N153" s="195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169</v>
      </c>
      <c r="AU153" s="17" t="s">
        <v>86</v>
      </c>
    </row>
    <row r="154" spans="2:63" s="12" customFormat="1" ht="22.9" customHeight="1">
      <c r="B154" s="162"/>
      <c r="C154" s="163"/>
      <c r="D154" s="164" t="s">
        <v>76</v>
      </c>
      <c r="E154" s="176" t="s">
        <v>539</v>
      </c>
      <c r="F154" s="176" t="s">
        <v>540</v>
      </c>
      <c r="G154" s="163"/>
      <c r="H154" s="163"/>
      <c r="I154" s="166"/>
      <c r="J154" s="177">
        <f>BK154</f>
        <v>0</v>
      </c>
      <c r="K154" s="163"/>
      <c r="L154" s="168"/>
      <c r="M154" s="169"/>
      <c r="N154" s="170"/>
      <c r="O154" s="170"/>
      <c r="P154" s="171">
        <f>SUM(P155:P156)</f>
        <v>0</v>
      </c>
      <c r="Q154" s="170"/>
      <c r="R154" s="171">
        <f>SUM(R155:R156)</f>
        <v>0</v>
      </c>
      <c r="S154" s="170"/>
      <c r="T154" s="172">
        <f>SUM(T155:T156)</f>
        <v>6.2299999999999995</v>
      </c>
      <c r="AR154" s="173" t="s">
        <v>84</v>
      </c>
      <c r="AT154" s="174" t="s">
        <v>76</v>
      </c>
      <c r="AU154" s="174" t="s">
        <v>84</v>
      </c>
      <c r="AY154" s="173" t="s">
        <v>160</v>
      </c>
      <c r="BK154" s="175">
        <f>SUM(BK155:BK156)</f>
        <v>0</v>
      </c>
    </row>
    <row r="155" spans="1:65" s="2" customFormat="1" ht="24.2" customHeight="1">
      <c r="A155" s="34"/>
      <c r="B155" s="35"/>
      <c r="C155" s="178" t="s">
        <v>311</v>
      </c>
      <c r="D155" s="178" t="s">
        <v>162</v>
      </c>
      <c r="E155" s="179" t="s">
        <v>541</v>
      </c>
      <c r="F155" s="180" t="s">
        <v>542</v>
      </c>
      <c r="G155" s="181" t="s">
        <v>202</v>
      </c>
      <c r="H155" s="182">
        <v>8.9</v>
      </c>
      <c r="I155" s="183"/>
      <c r="J155" s="184">
        <f>ROUND(I155*H155,2)</f>
        <v>0</v>
      </c>
      <c r="K155" s="180" t="s">
        <v>166</v>
      </c>
      <c r="L155" s="39"/>
      <c r="M155" s="185" t="s">
        <v>19</v>
      </c>
      <c r="N155" s="186" t="s">
        <v>48</v>
      </c>
      <c r="O155" s="64"/>
      <c r="P155" s="187">
        <f>O155*H155</f>
        <v>0</v>
      </c>
      <c r="Q155" s="187">
        <v>0</v>
      </c>
      <c r="R155" s="187">
        <f>Q155*H155</f>
        <v>0</v>
      </c>
      <c r="S155" s="187">
        <v>0.7</v>
      </c>
      <c r="T155" s="188">
        <f>S155*H155</f>
        <v>6.2299999999999995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167</v>
      </c>
      <c r="AT155" s="189" t="s">
        <v>162</v>
      </c>
      <c r="AU155" s="189" t="s">
        <v>86</v>
      </c>
      <c r="AY155" s="17" t="s">
        <v>160</v>
      </c>
      <c r="BE155" s="190">
        <f>IF(N155="základní",J155,0)</f>
        <v>0</v>
      </c>
      <c r="BF155" s="190">
        <f>IF(N155="snížená",J155,0)</f>
        <v>0</v>
      </c>
      <c r="BG155" s="190">
        <f>IF(N155="zákl. přenesená",J155,0)</f>
        <v>0</v>
      </c>
      <c r="BH155" s="190">
        <f>IF(N155="sníž. přenesená",J155,0)</f>
        <v>0</v>
      </c>
      <c r="BI155" s="190">
        <f>IF(N155="nulová",J155,0)</f>
        <v>0</v>
      </c>
      <c r="BJ155" s="17" t="s">
        <v>84</v>
      </c>
      <c r="BK155" s="190">
        <f>ROUND(I155*H155,2)</f>
        <v>0</v>
      </c>
      <c r="BL155" s="17" t="s">
        <v>167</v>
      </c>
      <c r="BM155" s="189" t="s">
        <v>610</v>
      </c>
    </row>
    <row r="156" spans="1:47" s="2" customFormat="1" ht="11.25">
      <c r="A156" s="34"/>
      <c r="B156" s="35"/>
      <c r="C156" s="36"/>
      <c r="D156" s="191" t="s">
        <v>169</v>
      </c>
      <c r="E156" s="36"/>
      <c r="F156" s="192" t="s">
        <v>544</v>
      </c>
      <c r="G156" s="36"/>
      <c r="H156" s="36"/>
      <c r="I156" s="193"/>
      <c r="J156" s="36"/>
      <c r="K156" s="36"/>
      <c r="L156" s="39"/>
      <c r="M156" s="194"/>
      <c r="N156" s="195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169</v>
      </c>
      <c r="AU156" s="17" t="s">
        <v>86</v>
      </c>
    </row>
    <row r="157" spans="2:63" s="12" customFormat="1" ht="22.9" customHeight="1">
      <c r="B157" s="162"/>
      <c r="C157" s="163"/>
      <c r="D157" s="164" t="s">
        <v>76</v>
      </c>
      <c r="E157" s="176" t="s">
        <v>545</v>
      </c>
      <c r="F157" s="176" t="s">
        <v>546</v>
      </c>
      <c r="G157" s="163"/>
      <c r="H157" s="163"/>
      <c r="I157" s="166"/>
      <c r="J157" s="177">
        <f>BK157</f>
        <v>0</v>
      </c>
      <c r="K157" s="163"/>
      <c r="L157" s="168"/>
      <c r="M157" s="169"/>
      <c r="N157" s="170"/>
      <c r="O157" s="170"/>
      <c r="P157" s="171">
        <f>SUM(P158:P164)</f>
        <v>0</v>
      </c>
      <c r="Q157" s="170"/>
      <c r="R157" s="171">
        <f>SUM(R158:R164)</f>
        <v>10.07509317</v>
      </c>
      <c r="S157" s="170"/>
      <c r="T157" s="172">
        <f>SUM(T158:T164)</f>
        <v>0</v>
      </c>
      <c r="AR157" s="173" t="s">
        <v>84</v>
      </c>
      <c r="AT157" s="174" t="s">
        <v>76</v>
      </c>
      <c r="AU157" s="174" t="s">
        <v>84</v>
      </c>
      <c r="AY157" s="173" t="s">
        <v>160</v>
      </c>
      <c r="BK157" s="175">
        <f>SUM(BK158:BK164)</f>
        <v>0</v>
      </c>
    </row>
    <row r="158" spans="1:65" s="2" customFormat="1" ht="24.2" customHeight="1">
      <c r="A158" s="34"/>
      <c r="B158" s="35"/>
      <c r="C158" s="178" t="s">
        <v>370</v>
      </c>
      <c r="D158" s="178" t="s">
        <v>162</v>
      </c>
      <c r="E158" s="179" t="s">
        <v>547</v>
      </c>
      <c r="F158" s="180" t="s">
        <v>548</v>
      </c>
      <c r="G158" s="181" t="s">
        <v>273</v>
      </c>
      <c r="H158" s="182">
        <v>4.083</v>
      </c>
      <c r="I158" s="183"/>
      <c r="J158" s="184">
        <f>ROUND(I158*H158,2)</f>
        <v>0</v>
      </c>
      <c r="K158" s="180" t="s">
        <v>166</v>
      </c>
      <c r="L158" s="39"/>
      <c r="M158" s="185" t="s">
        <v>19</v>
      </c>
      <c r="N158" s="186" t="s">
        <v>48</v>
      </c>
      <c r="O158" s="64"/>
      <c r="P158" s="187">
        <f>O158*H158</f>
        <v>0</v>
      </c>
      <c r="Q158" s="187">
        <v>2.45329</v>
      </c>
      <c r="R158" s="187">
        <f>Q158*H158</f>
        <v>10.01678307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167</v>
      </c>
      <c r="AT158" s="189" t="s">
        <v>162</v>
      </c>
      <c r="AU158" s="189" t="s">
        <v>86</v>
      </c>
      <c r="AY158" s="17" t="s">
        <v>160</v>
      </c>
      <c r="BE158" s="190">
        <f>IF(N158="základní",J158,0)</f>
        <v>0</v>
      </c>
      <c r="BF158" s="190">
        <f>IF(N158="snížená",J158,0)</f>
        <v>0</v>
      </c>
      <c r="BG158" s="190">
        <f>IF(N158="zákl. přenesená",J158,0)</f>
        <v>0</v>
      </c>
      <c r="BH158" s="190">
        <f>IF(N158="sníž. přenesená",J158,0)</f>
        <v>0</v>
      </c>
      <c r="BI158" s="190">
        <f>IF(N158="nulová",J158,0)</f>
        <v>0</v>
      </c>
      <c r="BJ158" s="17" t="s">
        <v>84</v>
      </c>
      <c r="BK158" s="190">
        <f>ROUND(I158*H158,2)</f>
        <v>0</v>
      </c>
      <c r="BL158" s="17" t="s">
        <v>167</v>
      </c>
      <c r="BM158" s="189" t="s">
        <v>611</v>
      </c>
    </row>
    <row r="159" spans="1:47" s="2" customFormat="1" ht="11.25">
      <c r="A159" s="34"/>
      <c r="B159" s="35"/>
      <c r="C159" s="36"/>
      <c r="D159" s="191" t="s">
        <v>169</v>
      </c>
      <c r="E159" s="36"/>
      <c r="F159" s="192" t="s">
        <v>550</v>
      </c>
      <c r="G159" s="36"/>
      <c r="H159" s="36"/>
      <c r="I159" s="193"/>
      <c r="J159" s="36"/>
      <c r="K159" s="36"/>
      <c r="L159" s="39"/>
      <c r="M159" s="194"/>
      <c r="N159" s="195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169</v>
      </c>
      <c r="AU159" s="17" t="s">
        <v>86</v>
      </c>
    </row>
    <row r="160" spans="2:51" s="14" customFormat="1" ht="11.25">
      <c r="B160" s="207"/>
      <c r="C160" s="208"/>
      <c r="D160" s="198" t="s">
        <v>171</v>
      </c>
      <c r="E160" s="209" t="s">
        <v>19</v>
      </c>
      <c r="F160" s="210" t="s">
        <v>612</v>
      </c>
      <c r="G160" s="208"/>
      <c r="H160" s="211">
        <v>4.083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171</v>
      </c>
      <c r="AU160" s="217" t="s">
        <v>86</v>
      </c>
      <c r="AV160" s="14" t="s">
        <v>86</v>
      </c>
      <c r="AW160" s="14" t="s">
        <v>37</v>
      </c>
      <c r="AX160" s="14" t="s">
        <v>77</v>
      </c>
      <c r="AY160" s="217" t="s">
        <v>160</v>
      </c>
    </row>
    <row r="161" spans="1:65" s="2" customFormat="1" ht="21.75" customHeight="1">
      <c r="A161" s="34"/>
      <c r="B161" s="35"/>
      <c r="C161" s="178" t="s">
        <v>375</v>
      </c>
      <c r="D161" s="178" t="s">
        <v>162</v>
      </c>
      <c r="E161" s="179" t="s">
        <v>552</v>
      </c>
      <c r="F161" s="180" t="s">
        <v>553</v>
      </c>
      <c r="G161" s="181" t="s">
        <v>165</v>
      </c>
      <c r="H161" s="182">
        <v>14.505</v>
      </c>
      <c r="I161" s="183"/>
      <c r="J161" s="184">
        <f>ROUND(I161*H161,2)</f>
        <v>0</v>
      </c>
      <c r="K161" s="180" t="s">
        <v>166</v>
      </c>
      <c r="L161" s="39"/>
      <c r="M161" s="185" t="s">
        <v>19</v>
      </c>
      <c r="N161" s="186" t="s">
        <v>48</v>
      </c>
      <c r="O161" s="64"/>
      <c r="P161" s="187">
        <f>O161*H161</f>
        <v>0</v>
      </c>
      <c r="Q161" s="187">
        <v>0.00402</v>
      </c>
      <c r="R161" s="187">
        <f>Q161*H161</f>
        <v>0.058310100000000004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167</v>
      </c>
      <c r="AT161" s="189" t="s">
        <v>162</v>
      </c>
      <c r="AU161" s="189" t="s">
        <v>86</v>
      </c>
      <c r="AY161" s="17" t="s">
        <v>160</v>
      </c>
      <c r="BE161" s="190">
        <f>IF(N161="základní",J161,0)</f>
        <v>0</v>
      </c>
      <c r="BF161" s="190">
        <f>IF(N161="snížená",J161,0)</f>
        <v>0</v>
      </c>
      <c r="BG161" s="190">
        <f>IF(N161="zákl. přenesená",J161,0)</f>
        <v>0</v>
      </c>
      <c r="BH161" s="190">
        <f>IF(N161="sníž. přenesená",J161,0)</f>
        <v>0</v>
      </c>
      <c r="BI161" s="190">
        <f>IF(N161="nulová",J161,0)</f>
        <v>0</v>
      </c>
      <c r="BJ161" s="17" t="s">
        <v>84</v>
      </c>
      <c r="BK161" s="190">
        <f>ROUND(I161*H161,2)</f>
        <v>0</v>
      </c>
      <c r="BL161" s="17" t="s">
        <v>167</v>
      </c>
      <c r="BM161" s="189" t="s">
        <v>613</v>
      </c>
    </row>
    <row r="162" spans="1:47" s="2" customFormat="1" ht="11.25">
      <c r="A162" s="34"/>
      <c r="B162" s="35"/>
      <c r="C162" s="36"/>
      <c r="D162" s="191" t="s">
        <v>169</v>
      </c>
      <c r="E162" s="36"/>
      <c r="F162" s="192" t="s">
        <v>555</v>
      </c>
      <c r="G162" s="36"/>
      <c r="H162" s="36"/>
      <c r="I162" s="193"/>
      <c r="J162" s="36"/>
      <c r="K162" s="36"/>
      <c r="L162" s="39"/>
      <c r="M162" s="194"/>
      <c r="N162" s="195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169</v>
      </c>
      <c r="AU162" s="17" t="s">
        <v>86</v>
      </c>
    </row>
    <row r="163" spans="2:51" s="14" customFormat="1" ht="11.25">
      <c r="B163" s="207"/>
      <c r="C163" s="208"/>
      <c r="D163" s="198" t="s">
        <v>171</v>
      </c>
      <c r="E163" s="209" t="s">
        <v>19</v>
      </c>
      <c r="F163" s="210" t="s">
        <v>614</v>
      </c>
      <c r="G163" s="208"/>
      <c r="H163" s="211">
        <v>13.848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171</v>
      </c>
      <c r="AU163" s="217" t="s">
        <v>86</v>
      </c>
      <c r="AV163" s="14" t="s">
        <v>86</v>
      </c>
      <c r="AW163" s="14" t="s">
        <v>37</v>
      </c>
      <c r="AX163" s="14" t="s">
        <v>77</v>
      </c>
      <c r="AY163" s="217" t="s">
        <v>160</v>
      </c>
    </row>
    <row r="164" spans="2:51" s="14" customFormat="1" ht="11.25">
      <c r="B164" s="207"/>
      <c r="C164" s="208"/>
      <c r="D164" s="198" t="s">
        <v>171</v>
      </c>
      <c r="E164" s="209" t="s">
        <v>19</v>
      </c>
      <c r="F164" s="210" t="s">
        <v>557</v>
      </c>
      <c r="G164" s="208"/>
      <c r="H164" s="211">
        <v>0.657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171</v>
      </c>
      <c r="AU164" s="217" t="s">
        <v>86</v>
      </c>
      <c r="AV164" s="14" t="s">
        <v>86</v>
      </c>
      <c r="AW164" s="14" t="s">
        <v>37</v>
      </c>
      <c r="AX164" s="14" t="s">
        <v>77</v>
      </c>
      <c r="AY164" s="217" t="s">
        <v>160</v>
      </c>
    </row>
    <row r="165" spans="2:63" s="12" customFormat="1" ht="22.9" customHeight="1">
      <c r="B165" s="162"/>
      <c r="C165" s="163"/>
      <c r="D165" s="164" t="s">
        <v>76</v>
      </c>
      <c r="E165" s="176" t="s">
        <v>558</v>
      </c>
      <c r="F165" s="176" t="s">
        <v>559</v>
      </c>
      <c r="G165" s="163"/>
      <c r="H165" s="163"/>
      <c r="I165" s="166"/>
      <c r="J165" s="177">
        <f>BK165</f>
        <v>0</v>
      </c>
      <c r="K165" s="163"/>
      <c r="L165" s="168"/>
      <c r="M165" s="169"/>
      <c r="N165" s="170"/>
      <c r="O165" s="170"/>
      <c r="P165" s="171">
        <f>SUM(P166:P171)</f>
        <v>0</v>
      </c>
      <c r="Q165" s="170"/>
      <c r="R165" s="171">
        <f>SUM(R166:R171)</f>
        <v>14.13021</v>
      </c>
      <c r="S165" s="170"/>
      <c r="T165" s="172">
        <f>SUM(T166:T171)</f>
        <v>0</v>
      </c>
      <c r="AR165" s="173" t="s">
        <v>84</v>
      </c>
      <c r="AT165" s="174" t="s">
        <v>76</v>
      </c>
      <c r="AU165" s="174" t="s">
        <v>84</v>
      </c>
      <c r="AY165" s="173" t="s">
        <v>160</v>
      </c>
      <c r="BK165" s="175">
        <f>SUM(BK166:BK171)</f>
        <v>0</v>
      </c>
    </row>
    <row r="166" spans="1:65" s="2" customFormat="1" ht="33" customHeight="1">
      <c r="A166" s="34"/>
      <c r="B166" s="35"/>
      <c r="C166" s="178" t="s">
        <v>7</v>
      </c>
      <c r="D166" s="178" t="s">
        <v>162</v>
      </c>
      <c r="E166" s="179" t="s">
        <v>615</v>
      </c>
      <c r="F166" s="180" t="s">
        <v>616</v>
      </c>
      <c r="G166" s="181" t="s">
        <v>432</v>
      </c>
      <c r="H166" s="182">
        <v>2</v>
      </c>
      <c r="I166" s="183"/>
      <c r="J166" s="184">
        <f>ROUND(I166*H166,2)</f>
        <v>0</v>
      </c>
      <c r="K166" s="180" t="s">
        <v>166</v>
      </c>
      <c r="L166" s="39"/>
      <c r="M166" s="185" t="s">
        <v>19</v>
      </c>
      <c r="N166" s="186" t="s">
        <v>48</v>
      </c>
      <c r="O166" s="64"/>
      <c r="P166" s="187">
        <f>O166*H166</f>
        <v>0</v>
      </c>
      <c r="Q166" s="187">
        <v>7.00566</v>
      </c>
      <c r="R166" s="187">
        <f>Q166*H166</f>
        <v>14.01132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167</v>
      </c>
      <c r="AT166" s="189" t="s">
        <v>162</v>
      </c>
      <c r="AU166" s="189" t="s">
        <v>86</v>
      </c>
      <c r="AY166" s="17" t="s">
        <v>160</v>
      </c>
      <c r="BE166" s="190">
        <f>IF(N166="základní",J166,0)</f>
        <v>0</v>
      </c>
      <c r="BF166" s="190">
        <f>IF(N166="snížená",J166,0)</f>
        <v>0</v>
      </c>
      <c r="BG166" s="190">
        <f>IF(N166="zákl. přenesená",J166,0)</f>
        <v>0</v>
      </c>
      <c r="BH166" s="190">
        <f>IF(N166="sníž. přenesená",J166,0)</f>
        <v>0</v>
      </c>
      <c r="BI166" s="190">
        <f>IF(N166="nulová",J166,0)</f>
        <v>0</v>
      </c>
      <c r="BJ166" s="17" t="s">
        <v>84</v>
      </c>
      <c r="BK166" s="190">
        <f>ROUND(I166*H166,2)</f>
        <v>0</v>
      </c>
      <c r="BL166" s="17" t="s">
        <v>167</v>
      </c>
      <c r="BM166" s="189" t="s">
        <v>617</v>
      </c>
    </row>
    <row r="167" spans="1:47" s="2" customFormat="1" ht="11.25">
      <c r="A167" s="34"/>
      <c r="B167" s="35"/>
      <c r="C167" s="36"/>
      <c r="D167" s="191" t="s">
        <v>169</v>
      </c>
      <c r="E167" s="36"/>
      <c r="F167" s="192" t="s">
        <v>618</v>
      </c>
      <c r="G167" s="36"/>
      <c r="H167" s="36"/>
      <c r="I167" s="193"/>
      <c r="J167" s="36"/>
      <c r="K167" s="36"/>
      <c r="L167" s="39"/>
      <c r="M167" s="194"/>
      <c r="N167" s="195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169</v>
      </c>
      <c r="AU167" s="17" t="s">
        <v>86</v>
      </c>
    </row>
    <row r="168" spans="1:65" s="2" customFormat="1" ht="33" customHeight="1">
      <c r="A168" s="34"/>
      <c r="B168" s="35"/>
      <c r="C168" s="178" t="s">
        <v>384</v>
      </c>
      <c r="D168" s="178" t="s">
        <v>162</v>
      </c>
      <c r="E168" s="179" t="s">
        <v>619</v>
      </c>
      <c r="F168" s="180" t="s">
        <v>620</v>
      </c>
      <c r="G168" s="181" t="s">
        <v>202</v>
      </c>
      <c r="H168" s="182">
        <v>8.877</v>
      </c>
      <c r="I168" s="183"/>
      <c r="J168" s="184">
        <f>ROUND(I168*H168,2)</f>
        <v>0</v>
      </c>
      <c r="K168" s="180" t="s">
        <v>166</v>
      </c>
      <c r="L168" s="39"/>
      <c r="M168" s="185" t="s">
        <v>19</v>
      </c>
      <c r="N168" s="186" t="s">
        <v>48</v>
      </c>
      <c r="O168" s="64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167</v>
      </c>
      <c r="AT168" s="189" t="s">
        <v>162</v>
      </c>
      <c r="AU168" s="189" t="s">
        <v>86</v>
      </c>
      <c r="AY168" s="17" t="s">
        <v>160</v>
      </c>
      <c r="BE168" s="190">
        <f>IF(N168="základní",J168,0)</f>
        <v>0</v>
      </c>
      <c r="BF168" s="190">
        <f>IF(N168="snížená",J168,0)</f>
        <v>0</v>
      </c>
      <c r="BG168" s="190">
        <f>IF(N168="zákl. přenesená",J168,0)</f>
        <v>0</v>
      </c>
      <c r="BH168" s="190">
        <f>IF(N168="sníž. přenesená",J168,0)</f>
        <v>0</v>
      </c>
      <c r="BI168" s="190">
        <f>IF(N168="nulová",J168,0)</f>
        <v>0</v>
      </c>
      <c r="BJ168" s="17" t="s">
        <v>84</v>
      </c>
      <c r="BK168" s="190">
        <f>ROUND(I168*H168,2)</f>
        <v>0</v>
      </c>
      <c r="BL168" s="17" t="s">
        <v>167</v>
      </c>
      <c r="BM168" s="189" t="s">
        <v>621</v>
      </c>
    </row>
    <row r="169" spans="1:47" s="2" customFormat="1" ht="11.25">
      <c r="A169" s="34"/>
      <c r="B169" s="35"/>
      <c r="C169" s="36"/>
      <c r="D169" s="191" t="s">
        <v>169</v>
      </c>
      <c r="E169" s="36"/>
      <c r="F169" s="192" t="s">
        <v>622</v>
      </c>
      <c r="G169" s="36"/>
      <c r="H169" s="36"/>
      <c r="I169" s="193"/>
      <c r="J169" s="36"/>
      <c r="K169" s="36"/>
      <c r="L169" s="39"/>
      <c r="M169" s="194"/>
      <c r="N169" s="195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169</v>
      </c>
      <c r="AU169" s="17" t="s">
        <v>86</v>
      </c>
    </row>
    <row r="170" spans="1:65" s="2" customFormat="1" ht="24.2" customHeight="1">
      <c r="A170" s="34"/>
      <c r="B170" s="35"/>
      <c r="C170" s="222" t="s">
        <v>391</v>
      </c>
      <c r="D170" s="222" t="s">
        <v>294</v>
      </c>
      <c r="E170" s="223" t="s">
        <v>623</v>
      </c>
      <c r="F170" s="224" t="s">
        <v>624</v>
      </c>
      <c r="G170" s="225" t="s">
        <v>202</v>
      </c>
      <c r="H170" s="226">
        <v>9</v>
      </c>
      <c r="I170" s="227"/>
      <c r="J170" s="228">
        <f>ROUND(I170*H170,2)</f>
        <v>0</v>
      </c>
      <c r="K170" s="224" t="s">
        <v>166</v>
      </c>
      <c r="L170" s="229"/>
      <c r="M170" s="230" t="s">
        <v>19</v>
      </c>
      <c r="N170" s="231" t="s">
        <v>48</v>
      </c>
      <c r="O170" s="64"/>
      <c r="P170" s="187">
        <f>O170*H170</f>
        <v>0</v>
      </c>
      <c r="Q170" s="187">
        <v>0.01321</v>
      </c>
      <c r="R170" s="187">
        <f>Q170*H170</f>
        <v>0.11889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246</v>
      </c>
      <c r="AT170" s="189" t="s">
        <v>294</v>
      </c>
      <c r="AU170" s="189" t="s">
        <v>86</v>
      </c>
      <c r="AY170" s="17" t="s">
        <v>160</v>
      </c>
      <c r="BE170" s="190">
        <f>IF(N170="základní",J170,0)</f>
        <v>0</v>
      </c>
      <c r="BF170" s="190">
        <f>IF(N170="snížená",J170,0)</f>
        <v>0</v>
      </c>
      <c r="BG170" s="190">
        <f>IF(N170="zákl. přenesená",J170,0)</f>
        <v>0</v>
      </c>
      <c r="BH170" s="190">
        <f>IF(N170="sníž. přenesená",J170,0)</f>
        <v>0</v>
      </c>
      <c r="BI170" s="190">
        <f>IF(N170="nulová",J170,0)</f>
        <v>0</v>
      </c>
      <c r="BJ170" s="17" t="s">
        <v>84</v>
      </c>
      <c r="BK170" s="190">
        <f>ROUND(I170*H170,2)</f>
        <v>0</v>
      </c>
      <c r="BL170" s="17" t="s">
        <v>167</v>
      </c>
      <c r="BM170" s="189" t="s">
        <v>625</v>
      </c>
    </row>
    <row r="171" spans="1:47" s="2" customFormat="1" ht="11.25">
      <c r="A171" s="34"/>
      <c r="B171" s="35"/>
      <c r="C171" s="36"/>
      <c r="D171" s="191" t="s">
        <v>169</v>
      </c>
      <c r="E171" s="36"/>
      <c r="F171" s="192" t="s">
        <v>626</v>
      </c>
      <c r="G171" s="36"/>
      <c r="H171" s="36"/>
      <c r="I171" s="193"/>
      <c r="J171" s="36"/>
      <c r="K171" s="36"/>
      <c r="L171" s="39"/>
      <c r="M171" s="194"/>
      <c r="N171" s="195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169</v>
      </c>
      <c r="AU171" s="17" t="s">
        <v>86</v>
      </c>
    </row>
    <row r="172" spans="2:63" s="12" customFormat="1" ht="22.9" customHeight="1">
      <c r="B172" s="162"/>
      <c r="C172" s="163"/>
      <c r="D172" s="164" t="s">
        <v>76</v>
      </c>
      <c r="E172" s="176" t="s">
        <v>215</v>
      </c>
      <c r="F172" s="176" t="s">
        <v>216</v>
      </c>
      <c r="G172" s="163"/>
      <c r="H172" s="163"/>
      <c r="I172" s="166"/>
      <c r="J172" s="177">
        <f>BK172</f>
        <v>0</v>
      </c>
      <c r="K172" s="163"/>
      <c r="L172" s="168"/>
      <c r="M172" s="169"/>
      <c r="N172" s="170"/>
      <c r="O172" s="170"/>
      <c r="P172" s="171">
        <f>SUM(P173:P180)</f>
        <v>0</v>
      </c>
      <c r="Q172" s="170"/>
      <c r="R172" s="171">
        <f>SUM(R173:R180)</f>
        <v>0</v>
      </c>
      <c r="S172" s="170"/>
      <c r="T172" s="172">
        <f>SUM(T173:T180)</f>
        <v>0</v>
      </c>
      <c r="AR172" s="173" t="s">
        <v>84</v>
      </c>
      <c r="AT172" s="174" t="s">
        <v>76</v>
      </c>
      <c r="AU172" s="174" t="s">
        <v>84</v>
      </c>
      <c r="AY172" s="173" t="s">
        <v>160</v>
      </c>
      <c r="BK172" s="175">
        <f>SUM(BK173:BK180)</f>
        <v>0</v>
      </c>
    </row>
    <row r="173" spans="1:65" s="2" customFormat="1" ht="33" customHeight="1">
      <c r="A173" s="34"/>
      <c r="B173" s="35"/>
      <c r="C173" s="178" t="s">
        <v>397</v>
      </c>
      <c r="D173" s="178" t="s">
        <v>162</v>
      </c>
      <c r="E173" s="179" t="s">
        <v>218</v>
      </c>
      <c r="F173" s="180" t="s">
        <v>219</v>
      </c>
      <c r="G173" s="181" t="s">
        <v>220</v>
      </c>
      <c r="H173" s="182">
        <v>6.23</v>
      </c>
      <c r="I173" s="183"/>
      <c r="J173" s="184">
        <f>ROUND(I173*H173,2)</f>
        <v>0</v>
      </c>
      <c r="K173" s="180" t="s">
        <v>166</v>
      </c>
      <c r="L173" s="39"/>
      <c r="M173" s="185" t="s">
        <v>19</v>
      </c>
      <c r="N173" s="186" t="s">
        <v>48</v>
      </c>
      <c r="O173" s="64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167</v>
      </c>
      <c r="AT173" s="189" t="s">
        <v>162</v>
      </c>
      <c r="AU173" s="189" t="s">
        <v>86</v>
      </c>
      <c r="AY173" s="17" t="s">
        <v>160</v>
      </c>
      <c r="BE173" s="190">
        <f>IF(N173="základní",J173,0)</f>
        <v>0</v>
      </c>
      <c r="BF173" s="190">
        <f>IF(N173="snížená",J173,0)</f>
        <v>0</v>
      </c>
      <c r="BG173" s="190">
        <f>IF(N173="zákl. přenesená",J173,0)</f>
        <v>0</v>
      </c>
      <c r="BH173" s="190">
        <f>IF(N173="sníž. přenesená",J173,0)</f>
        <v>0</v>
      </c>
      <c r="BI173" s="190">
        <f>IF(N173="nulová",J173,0)</f>
        <v>0</v>
      </c>
      <c r="BJ173" s="17" t="s">
        <v>84</v>
      </c>
      <c r="BK173" s="190">
        <f>ROUND(I173*H173,2)</f>
        <v>0</v>
      </c>
      <c r="BL173" s="17" t="s">
        <v>167</v>
      </c>
      <c r="BM173" s="189" t="s">
        <v>627</v>
      </c>
    </row>
    <row r="174" spans="1:47" s="2" customFormat="1" ht="11.25">
      <c r="A174" s="34"/>
      <c r="B174" s="35"/>
      <c r="C174" s="36"/>
      <c r="D174" s="191" t="s">
        <v>169</v>
      </c>
      <c r="E174" s="36"/>
      <c r="F174" s="192" t="s">
        <v>222</v>
      </c>
      <c r="G174" s="36"/>
      <c r="H174" s="36"/>
      <c r="I174" s="193"/>
      <c r="J174" s="36"/>
      <c r="K174" s="36"/>
      <c r="L174" s="39"/>
      <c r="M174" s="194"/>
      <c r="N174" s="195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169</v>
      </c>
      <c r="AU174" s="17" t="s">
        <v>86</v>
      </c>
    </row>
    <row r="175" spans="1:65" s="2" customFormat="1" ht="44.25" customHeight="1">
      <c r="A175" s="34"/>
      <c r="B175" s="35"/>
      <c r="C175" s="178" t="s">
        <v>403</v>
      </c>
      <c r="D175" s="178" t="s">
        <v>162</v>
      </c>
      <c r="E175" s="179" t="s">
        <v>231</v>
      </c>
      <c r="F175" s="180" t="s">
        <v>232</v>
      </c>
      <c r="G175" s="181" t="s">
        <v>220</v>
      </c>
      <c r="H175" s="182">
        <v>62.3</v>
      </c>
      <c r="I175" s="183"/>
      <c r="J175" s="184">
        <f>ROUND(I175*H175,2)</f>
        <v>0</v>
      </c>
      <c r="K175" s="180" t="s">
        <v>166</v>
      </c>
      <c r="L175" s="39"/>
      <c r="M175" s="185" t="s">
        <v>19</v>
      </c>
      <c r="N175" s="186" t="s">
        <v>48</v>
      </c>
      <c r="O175" s="64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167</v>
      </c>
      <c r="AT175" s="189" t="s">
        <v>162</v>
      </c>
      <c r="AU175" s="189" t="s">
        <v>86</v>
      </c>
      <c r="AY175" s="17" t="s">
        <v>160</v>
      </c>
      <c r="BE175" s="190">
        <f>IF(N175="základní",J175,0)</f>
        <v>0</v>
      </c>
      <c r="BF175" s="190">
        <f>IF(N175="snížená",J175,0)</f>
        <v>0</v>
      </c>
      <c r="BG175" s="190">
        <f>IF(N175="zákl. přenesená",J175,0)</f>
        <v>0</v>
      </c>
      <c r="BH175" s="190">
        <f>IF(N175="sníž. přenesená",J175,0)</f>
        <v>0</v>
      </c>
      <c r="BI175" s="190">
        <f>IF(N175="nulová",J175,0)</f>
        <v>0</v>
      </c>
      <c r="BJ175" s="17" t="s">
        <v>84</v>
      </c>
      <c r="BK175" s="190">
        <f>ROUND(I175*H175,2)</f>
        <v>0</v>
      </c>
      <c r="BL175" s="17" t="s">
        <v>167</v>
      </c>
      <c r="BM175" s="189" t="s">
        <v>628</v>
      </c>
    </row>
    <row r="176" spans="1:47" s="2" customFormat="1" ht="11.25">
      <c r="A176" s="34"/>
      <c r="B176" s="35"/>
      <c r="C176" s="36"/>
      <c r="D176" s="191" t="s">
        <v>169</v>
      </c>
      <c r="E176" s="36"/>
      <c r="F176" s="192" t="s">
        <v>234</v>
      </c>
      <c r="G176" s="36"/>
      <c r="H176" s="36"/>
      <c r="I176" s="193"/>
      <c r="J176" s="36"/>
      <c r="K176" s="36"/>
      <c r="L176" s="39"/>
      <c r="M176" s="194"/>
      <c r="N176" s="195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169</v>
      </c>
      <c r="AU176" s="17" t="s">
        <v>86</v>
      </c>
    </row>
    <row r="177" spans="2:51" s="14" customFormat="1" ht="11.25">
      <c r="B177" s="207"/>
      <c r="C177" s="208"/>
      <c r="D177" s="198" t="s">
        <v>171</v>
      </c>
      <c r="E177" s="209" t="s">
        <v>19</v>
      </c>
      <c r="F177" s="210" t="s">
        <v>629</v>
      </c>
      <c r="G177" s="208"/>
      <c r="H177" s="211">
        <v>6.23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171</v>
      </c>
      <c r="AU177" s="217" t="s">
        <v>86</v>
      </c>
      <c r="AV177" s="14" t="s">
        <v>86</v>
      </c>
      <c r="AW177" s="14" t="s">
        <v>37</v>
      </c>
      <c r="AX177" s="14" t="s">
        <v>77</v>
      </c>
      <c r="AY177" s="217" t="s">
        <v>160</v>
      </c>
    </row>
    <row r="178" spans="2:51" s="14" customFormat="1" ht="11.25">
      <c r="B178" s="207"/>
      <c r="C178" s="208"/>
      <c r="D178" s="198" t="s">
        <v>171</v>
      </c>
      <c r="E178" s="208"/>
      <c r="F178" s="210" t="s">
        <v>630</v>
      </c>
      <c r="G178" s="208"/>
      <c r="H178" s="211">
        <v>62.3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171</v>
      </c>
      <c r="AU178" s="217" t="s">
        <v>86</v>
      </c>
      <c r="AV178" s="14" t="s">
        <v>86</v>
      </c>
      <c r="AW178" s="14" t="s">
        <v>4</v>
      </c>
      <c r="AX178" s="14" t="s">
        <v>84</v>
      </c>
      <c r="AY178" s="217" t="s">
        <v>160</v>
      </c>
    </row>
    <row r="179" spans="1:65" s="2" customFormat="1" ht="44.25" customHeight="1">
      <c r="A179" s="34"/>
      <c r="B179" s="35"/>
      <c r="C179" s="178" t="s">
        <v>408</v>
      </c>
      <c r="D179" s="178" t="s">
        <v>162</v>
      </c>
      <c r="E179" s="179" t="s">
        <v>576</v>
      </c>
      <c r="F179" s="180" t="s">
        <v>577</v>
      </c>
      <c r="G179" s="181" t="s">
        <v>220</v>
      </c>
      <c r="H179" s="182">
        <v>6.23</v>
      </c>
      <c r="I179" s="183"/>
      <c r="J179" s="184">
        <f>ROUND(I179*H179,2)</f>
        <v>0</v>
      </c>
      <c r="K179" s="180" t="s">
        <v>166</v>
      </c>
      <c r="L179" s="39"/>
      <c r="M179" s="185" t="s">
        <v>19</v>
      </c>
      <c r="N179" s="186" t="s">
        <v>48</v>
      </c>
      <c r="O179" s="64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167</v>
      </c>
      <c r="AT179" s="189" t="s">
        <v>162</v>
      </c>
      <c r="AU179" s="189" t="s">
        <v>86</v>
      </c>
      <c r="AY179" s="17" t="s">
        <v>160</v>
      </c>
      <c r="BE179" s="190">
        <f>IF(N179="základní",J179,0)</f>
        <v>0</v>
      </c>
      <c r="BF179" s="190">
        <f>IF(N179="snížená",J179,0)</f>
        <v>0</v>
      </c>
      <c r="BG179" s="190">
        <f>IF(N179="zákl. přenesená",J179,0)</f>
        <v>0</v>
      </c>
      <c r="BH179" s="190">
        <f>IF(N179="sníž. přenesená",J179,0)</f>
        <v>0</v>
      </c>
      <c r="BI179" s="190">
        <f>IF(N179="nulová",J179,0)</f>
        <v>0</v>
      </c>
      <c r="BJ179" s="17" t="s">
        <v>84</v>
      </c>
      <c r="BK179" s="190">
        <f>ROUND(I179*H179,2)</f>
        <v>0</v>
      </c>
      <c r="BL179" s="17" t="s">
        <v>167</v>
      </c>
      <c r="BM179" s="189" t="s">
        <v>631</v>
      </c>
    </row>
    <row r="180" spans="1:47" s="2" customFormat="1" ht="11.25">
      <c r="A180" s="34"/>
      <c r="B180" s="35"/>
      <c r="C180" s="36"/>
      <c r="D180" s="191" t="s">
        <v>169</v>
      </c>
      <c r="E180" s="36"/>
      <c r="F180" s="192" t="s">
        <v>579</v>
      </c>
      <c r="G180" s="36"/>
      <c r="H180" s="36"/>
      <c r="I180" s="193"/>
      <c r="J180" s="36"/>
      <c r="K180" s="36"/>
      <c r="L180" s="39"/>
      <c r="M180" s="194"/>
      <c r="N180" s="195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169</v>
      </c>
      <c r="AU180" s="17" t="s">
        <v>86</v>
      </c>
    </row>
    <row r="181" spans="2:63" s="12" customFormat="1" ht="22.9" customHeight="1">
      <c r="B181" s="162"/>
      <c r="C181" s="163"/>
      <c r="D181" s="164" t="s">
        <v>76</v>
      </c>
      <c r="E181" s="176" t="s">
        <v>244</v>
      </c>
      <c r="F181" s="176" t="s">
        <v>245</v>
      </c>
      <c r="G181" s="163"/>
      <c r="H181" s="163"/>
      <c r="I181" s="166"/>
      <c r="J181" s="177">
        <f>BK181</f>
        <v>0</v>
      </c>
      <c r="K181" s="163"/>
      <c r="L181" s="168"/>
      <c r="M181" s="169"/>
      <c r="N181" s="170"/>
      <c r="O181" s="170"/>
      <c r="P181" s="171">
        <f>SUM(P182:P183)</f>
        <v>0</v>
      </c>
      <c r="Q181" s="170"/>
      <c r="R181" s="171">
        <f>SUM(R182:R183)</f>
        <v>0</v>
      </c>
      <c r="S181" s="170"/>
      <c r="T181" s="172">
        <f>SUM(T182:T183)</f>
        <v>0</v>
      </c>
      <c r="AR181" s="173" t="s">
        <v>84</v>
      </c>
      <c r="AT181" s="174" t="s">
        <v>76</v>
      </c>
      <c r="AU181" s="174" t="s">
        <v>84</v>
      </c>
      <c r="AY181" s="173" t="s">
        <v>160</v>
      </c>
      <c r="BK181" s="175">
        <f>SUM(BK182:BK183)</f>
        <v>0</v>
      </c>
    </row>
    <row r="182" spans="1:65" s="2" customFormat="1" ht="44.25" customHeight="1">
      <c r="A182" s="34"/>
      <c r="B182" s="35"/>
      <c r="C182" s="178" t="s">
        <v>413</v>
      </c>
      <c r="D182" s="178" t="s">
        <v>162</v>
      </c>
      <c r="E182" s="179" t="s">
        <v>247</v>
      </c>
      <c r="F182" s="180" t="s">
        <v>248</v>
      </c>
      <c r="G182" s="181" t="s">
        <v>220</v>
      </c>
      <c r="H182" s="182">
        <v>52.856</v>
      </c>
      <c r="I182" s="183"/>
      <c r="J182" s="184">
        <f>ROUND(I182*H182,2)</f>
        <v>0</v>
      </c>
      <c r="K182" s="180" t="s">
        <v>166</v>
      </c>
      <c r="L182" s="39"/>
      <c r="M182" s="185" t="s">
        <v>19</v>
      </c>
      <c r="N182" s="186" t="s">
        <v>48</v>
      </c>
      <c r="O182" s="64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167</v>
      </c>
      <c r="AT182" s="189" t="s">
        <v>162</v>
      </c>
      <c r="AU182" s="189" t="s">
        <v>86</v>
      </c>
      <c r="AY182" s="17" t="s">
        <v>160</v>
      </c>
      <c r="BE182" s="190">
        <f>IF(N182="základní",J182,0)</f>
        <v>0</v>
      </c>
      <c r="BF182" s="190">
        <f>IF(N182="snížená",J182,0)</f>
        <v>0</v>
      </c>
      <c r="BG182" s="190">
        <f>IF(N182="zákl. přenesená",J182,0)</f>
        <v>0</v>
      </c>
      <c r="BH182" s="190">
        <f>IF(N182="sníž. přenesená",J182,0)</f>
        <v>0</v>
      </c>
      <c r="BI182" s="190">
        <f>IF(N182="nulová",J182,0)</f>
        <v>0</v>
      </c>
      <c r="BJ182" s="17" t="s">
        <v>84</v>
      </c>
      <c r="BK182" s="190">
        <f>ROUND(I182*H182,2)</f>
        <v>0</v>
      </c>
      <c r="BL182" s="17" t="s">
        <v>167</v>
      </c>
      <c r="BM182" s="189" t="s">
        <v>632</v>
      </c>
    </row>
    <row r="183" spans="1:47" s="2" customFormat="1" ht="11.25">
      <c r="A183" s="34"/>
      <c r="B183" s="35"/>
      <c r="C183" s="36"/>
      <c r="D183" s="191" t="s">
        <v>169</v>
      </c>
      <c r="E183" s="36"/>
      <c r="F183" s="192" t="s">
        <v>250</v>
      </c>
      <c r="G183" s="36"/>
      <c r="H183" s="36"/>
      <c r="I183" s="193"/>
      <c r="J183" s="36"/>
      <c r="K183" s="36"/>
      <c r="L183" s="39"/>
      <c r="M183" s="218"/>
      <c r="N183" s="219"/>
      <c r="O183" s="220"/>
      <c r="P183" s="220"/>
      <c r="Q183" s="220"/>
      <c r="R183" s="220"/>
      <c r="S183" s="220"/>
      <c r="T183" s="221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169</v>
      </c>
      <c r="AU183" s="17" t="s">
        <v>86</v>
      </c>
    </row>
    <row r="184" spans="1:31" s="2" customFormat="1" ht="6.95" customHeight="1">
      <c r="A184" s="34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39"/>
      <c r="M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</sheetData>
  <sheetProtection algorithmName="SHA-512" hashValue="hOnDLsHdiUlvdwgKJSL6x0FHrgmD2nPKrxNi1h8nv12wab7cWDwdG0xG9uDt37aFE3qmbRoJGGtnk+te3gYnFg==" saltValue="u2fmNPS3LIQTg5fvtO7RkSBNQ04CUyzhJ9fBcTdBhPqASCQDVTU8ygSU2fxAf+KvYmO3GQgck7+evpKKCGHWkQ==" spinCount="100000" sheet="1" objects="1" scenarios="1" formatColumns="0" formatRows="0" autoFilter="0"/>
  <autoFilter ref="C94:K183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1_02/122252203"/>
    <hyperlink ref="F104" r:id="rId2" display="https://podminky.urs.cz/item/CS_URS_2021_02/132251101"/>
    <hyperlink ref="F107" r:id="rId3" display="https://podminky.urs.cz/item/CS_URS_2021_02/132251251"/>
    <hyperlink ref="F110" r:id="rId4" display="https://podminky.urs.cz/item/CS_URS_2021_02/162751117"/>
    <hyperlink ref="F114" r:id="rId5" display="https://podminky.urs.cz/item/CS_URS_2021_02/171201231"/>
    <hyperlink ref="F117" r:id="rId6" display="https://podminky.urs.cz/item/CS_URS_2021_02/175151101"/>
    <hyperlink ref="F120" r:id="rId7" display="https://podminky.urs.cz/item/CS_URS_2021_02/58344197"/>
    <hyperlink ref="F124" r:id="rId8" display="https://podminky.urs.cz/item/CS_URS_2021_02/181351003"/>
    <hyperlink ref="F128" r:id="rId9" display="https://podminky.urs.cz/item/CS_URS_2021_02/181411132"/>
    <hyperlink ref="F130" r:id="rId10" display="https://podminky.urs.cz/item/CS_URS_2021_02/00572474"/>
    <hyperlink ref="F133" r:id="rId11" display="https://podminky.urs.cz/item/CS_URS_2021_02/182151111"/>
    <hyperlink ref="F135" r:id="rId12" display="https://podminky.urs.cz/item/CS_URS_2021_02/184802211"/>
    <hyperlink ref="F138" r:id="rId13" display="https://podminky.urs.cz/item/CS_URS_2021_02/271572211"/>
    <hyperlink ref="F142" r:id="rId14" display="https://podminky.urs.cz/item/CS_URS_2021_02/451561112"/>
    <hyperlink ref="F147" r:id="rId15" display="https://podminky.urs.cz/item/CS_URS_2021_02/451571212"/>
    <hyperlink ref="F149" r:id="rId16" display="https://podminky.urs.cz/item/CS_URS_2021_02/452312171"/>
    <hyperlink ref="F153" r:id="rId17" display="https://podminky.urs.cz/item/CS_URS_2021_02/465513427"/>
    <hyperlink ref="F156" r:id="rId18" display="https://podminky.urs.cz/item/CS_URS_2021_02/810441811"/>
    <hyperlink ref="F159" r:id="rId19" display="https://podminky.urs.cz/item/CS_URS_2021_02/899623181"/>
    <hyperlink ref="F162" r:id="rId20" display="https://podminky.urs.cz/item/CS_URS_2021_02/899643111"/>
    <hyperlink ref="F167" r:id="rId21" display="https://podminky.urs.cz/item/CS_URS_2021_02/919441211"/>
    <hyperlink ref="F169" r:id="rId22" display="https://podminky.urs.cz/item/CS_URS_2021_02/919551113"/>
    <hyperlink ref="F171" r:id="rId23" display="https://podminky.urs.cz/item/CS_URS_2021_02/28617280"/>
    <hyperlink ref="F174" r:id="rId24" display="https://podminky.urs.cz/item/CS_URS_2021_02/997013501"/>
    <hyperlink ref="F176" r:id="rId25" display="https://podminky.urs.cz/item/CS_URS_2021_02/997013509"/>
    <hyperlink ref="F180" r:id="rId26" display="https://podminky.urs.cz/item/CS_URS_2021_02/997013861"/>
    <hyperlink ref="F183" r:id="rId27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103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131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64" t="str">
        <f>'Rekapitulace stavby'!K6</f>
        <v>II/183 Vodokrty X II/230</v>
      </c>
      <c r="F7" s="365"/>
      <c r="G7" s="365"/>
      <c r="H7" s="365"/>
      <c r="L7" s="20"/>
    </row>
    <row r="8" spans="2:12" s="1" customFormat="1" ht="12" customHeight="1">
      <c r="B8" s="20"/>
      <c r="D8" s="112" t="s">
        <v>132</v>
      </c>
      <c r="L8" s="20"/>
    </row>
    <row r="9" spans="1:31" s="2" customFormat="1" ht="16.5" customHeight="1">
      <c r="A9" s="34"/>
      <c r="B9" s="39"/>
      <c r="C9" s="34"/>
      <c r="D9" s="34"/>
      <c r="E9" s="364" t="s">
        <v>251</v>
      </c>
      <c r="F9" s="366"/>
      <c r="G9" s="366"/>
      <c r="H9" s="366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134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67" t="s">
        <v>633</v>
      </c>
      <c r="F11" s="366"/>
      <c r="G11" s="366"/>
      <c r="H11" s="366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19. 5. 2022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68" t="str">
        <f>'Rekapitulace stavby'!E14</f>
        <v>Vyplň údaj</v>
      </c>
      <c r="F20" s="369"/>
      <c r="G20" s="369"/>
      <c r="H20" s="369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0" t="s">
        <v>19</v>
      </c>
      <c r="F29" s="370"/>
      <c r="G29" s="370"/>
      <c r="H29" s="370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ROUND(J95,2)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2" t="s">
        <v>47</v>
      </c>
      <c r="E35" s="112" t="s">
        <v>48</v>
      </c>
      <c r="F35" s="123">
        <f>ROUND((SUM(BE95:BE183)),2)</f>
        <v>0</v>
      </c>
      <c r="G35" s="34"/>
      <c r="H35" s="34"/>
      <c r="I35" s="124">
        <v>0.21</v>
      </c>
      <c r="J35" s="123">
        <f>ROUND(((SUM(BE95:BE183))*I35),2)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49</v>
      </c>
      <c r="F36" s="123">
        <f>ROUND((SUM(BF95:BF183)),2)</f>
        <v>0</v>
      </c>
      <c r="G36" s="34"/>
      <c r="H36" s="34"/>
      <c r="I36" s="124">
        <v>0.15</v>
      </c>
      <c r="J36" s="123">
        <f>ROUND(((SUM(BF95:BF183))*I36),2)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50</v>
      </c>
      <c r="F37" s="123">
        <f>ROUND((SUM(BG95:BG183)),2)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51</v>
      </c>
      <c r="F38" s="123">
        <f>ROUND((SUM(BH95:BH183)),2)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52</v>
      </c>
      <c r="F39" s="123">
        <f>ROUND((SUM(BI95:BI183)),2)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136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1" t="str">
        <f>E7</f>
        <v>II/183 Vodokrty X II/230</v>
      </c>
      <c r="F50" s="372"/>
      <c r="G50" s="372"/>
      <c r="H50" s="372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132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1" t="s">
        <v>251</v>
      </c>
      <c r="F52" s="373"/>
      <c r="G52" s="373"/>
      <c r="H52" s="373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25" t="str">
        <f>E11</f>
        <v>04 - SO 104 - Oprava propustku Ø 500 v km 1,094</v>
      </c>
      <c r="F54" s="373"/>
      <c r="G54" s="373"/>
      <c r="H54" s="373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 xml:space="preserve"> </v>
      </c>
      <c r="G56" s="36"/>
      <c r="H56" s="36"/>
      <c r="I56" s="29" t="s">
        <v>23</v>
      </c>
      <c r="J56" s="59" t="str">
        <f>IF(J14="","",J14)</f>
        <v>19. 5. 2022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6"/>
      <c r="E58" s="36"/>
      <c r="F58" s="27" t="str">
        <f>E17</f>
        <v>SÚS PK, p.o.</v>
      </c>
      <c r="G58" s="36"/>
      <c r="H58" s="36"/>
      <c r="I58" s="29" t="s">
        <v>33</v>
      </c>
      <c r="J58" s="32" t="str">
        <f>E23</f>
        <v>IK Plzeň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Václav Nový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137</v>
      </c>
      <c r="D61" s="137"/>
      <c r="E61" s="137"/>
      <c r="F61" s="137"/>
      <c r="G61" s="137"/>
      <c r="H61" s="137"/>
      <c r="I61" s="137"/>
      <c r="J61" s="138" t="s">
        <v>138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J95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139</v>
      </c>
    </row>
    <row r="64" spans="2:12" s="9" customFormat="1" ht="24.95" customHeight="1">
      <c r="B64" s="140"/>
      <c r="C64" s="141"/>
      <c r="D64" s="142" t="s">
        <v>140</v>
      </c>
      <c r="E64" s="143"/>
      <c r="F64" s="143"/>
      <c r="G64" s="143"/>
      <c r="H64" s="143"/>
      <c r="I64" s="143"/>
      <c r="J64" s="144">
        <f>J96</f>
        <v>0</v>
      </c>
      <c r="K64" s="141"/>
      <c r="L64" s="145"/>
    </row>
    <row r="65" spans="2:12" s="10" customFormat="1" ht="19.9" customHeight="1">
      <c r="B65" s="146"/>
      <c r="C65" s="97"/>
      <c r="D65" s="147" t="s">
        <v>141</v>
      </c>
      <c r="E65" s="148"/>
      <c r="F65" s="148"/>
      <c r="G65" s="148"/>
      <c r="H65" s="148"/>
      <c r="I65" s="148"/>
      <c r="J65" s="149">
        <f>J97</f>
        <v>0</v>
      </c>
      <c r="K65" s="97"/>
      <c r="L65" s="150"/>
    </row>
    <row r="66" spans="2:12" s="10" customFormat="1" ht="19.9" customHeight="1">
      <c r="B66" s="146"/>
      <c r="C66" s="97"/>
      <c r="D66" s="147" t="s">
        <v>253</v>
      </c>
      <c r="E66" s="148"/>
      <c r="F66" s="148"/>
      <c r="G66" s="148"/>
      <c r="H66" s="148"/>
      <c r="I66" s="148"/>
      <c r="J66" s="149">
        <f>J122</f>
        <v>0</v>
      </c>
      <c r="K66" s="97"/>
      <c r="L66" s="150"/>
    </row>
    <row r="67" spans="2:12" s="10" customFormat="1" ht="19.9" customHeight="1">
      <c r="B67" s="146"/>
      <c r="C67" s="97"/>
      <c r="D67" s="147" t="s">
        <v>461</v>
      </c>
      <c r="E67" s="148"/>
      <c r="F67" s="148"/>
      <c r="G67" s="148"/>
      <c r="H67" s="148"/>
      <c r="I67" s="148"/>
      <c r="J67" s="149">
        <f>J136</f>
        <v>0</v>
      </c>
      <c r="K67" s="97"/>
      <c r="L67" s="150"/>
    </row>
    <row r="68" spans="2:12" s="10" customFormat="1" ht="19.9" customHeight="1">
      <c r="B68" s="146"/>
      <c r="C68" s="97"/>
      <c r="D68" s="147" t="s">
        <v>462</v>
      </c>
      <c r="E68" s="148"/>
      <c r="F68" s="148"/>
      <c r="G68" s="148"/>
      <c r="H68" s="148"/>
      <c r="I68" s="148"/>
      <c r="J68" s="149">
        <f>J140</f>
        <v>0</v>
      </c>
      <c r="K68" s="97"/>
      <c r="L68" s="150"/>
    </row>
    <row r="69" spans="2:12" s="10" customFormat="1" ht="19.9" customHeight="1">
      <c r="B69" s="146"/>
      <c r="C69" s="97"/>
      <c r="D69" s="147" t="s">
        <v>463</v>
      </c>
      <c r="E69" s="148"/>
      <c r="F69" s="148"/>
      <c r="G69" s="148"/>
      <c r="H69" s="148"/>
      <c r="I69" s="148"/>
      <c r="J69" s="149">
        <f>J154</f>
        <v>0</v>
      </c>
      <c r="K69" s="97"/>
      <c r="L69" s="150"/>
    </row>
    <row r="70" spans="2:12" s="10" customFormat="1" ht="19.9" customHeight="1">
      <c r="B70" s="146"/>
      <c r="C70" s="97"/>
      <c r="D70" s="147" t="s">
        <v>464</v>
      </c>
      <c r="E70" s="148"/>
      <c r="F70" s="148"/>
      <c r="G70" s="148"/>
      <c r="H70" s="148"/>
      <c r="I70" s="148"/>
      <c r="J70" s="149">
        <f>J157</f>
        <v>0</v>
      </c>
      <c r="K70" s="97"/>
      <c r="L70" s="150"/>
    </row>
    <row r="71" spans="2:12" s="10" customFormat="1" ht="19.9" customHeight="1">
      <c r="B71" s="146"/>
      <c r="C71" s="97"/>
      <c r="D71" s="147" t="s">
        <v>465</v>
      </c>
      <c r="E71" s="148"/>
      <c r="F71" s="148"/>
      <c r="G71" s="148"/>
      <c r="H71" s="148"/>
      <c r="I71" s="148"/>
      <c r="J71" s="149">
        <f>J165</f>
        <v>0</v>
      </c>
      <c r="K71" s="97"/>
      <c r="L71" s="150"/>
    </row>
    <row r="72" spans="2:12" s="10" customFormat="1" ht="19.9" customHeight="1">
      <c r="B72" s="146"/>
      <c r="C72" s="97"/>
      <c r="D72" s="147" t="s">
        <v>143</v>
      </c>
      <c r="E72" s="148"/>
      <c r="F72" s="148"/>
      <c r="G72" s="148"/>
      <c r="H72" s="148"/>
      <c r="I72" s="148"/>
      <c r="J72" s="149">
        <f>J172</f>
        <v>0</v>
      </c>
      <c r="K72" s="97"/>
      <c r="L72" s="150"/>
    </row>
    <row r="73" spans="2:12" s="10" customFormat="1" ht="19.9" customHeight="1">
      <c r="B73" s="146"/>
      <c r="C73" s="97"/>
      <c r="D73" s="147" t="s">
        <v>144</v>
      </c>
      <c r="E73" s="148"/>
      <c r="F73" s="148"/>
      <c r="G73" s="148"/>
      <c r="H73" s="148"/>
      <c r="I73" s="148"/>
      <c r="J73" s="149">
        <f>J181</f>
        <v>0</v>
      </c>
      <c r="K73" s="97"/>
      <c r="L73" s="150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5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5" customHeight="1">
      <c r="A80" s="34"/>
      <c r="B80" s="35"/>
      <c r="C80" s="23" t="s">
        <v>145</v>
      </c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71" t="str">
        <f>E7</f>
        <v>II/183 Vodokrty X II/230</v>
      </c>
      <c r="F83" s="372"/>
      <c r="G83" s="372"/>
      <c r="H83" s="372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2:12" s="1" customFormat="1" ht="12" customHeight="1">
      <c r="B84" s="21"/>
      <c r="C84" s="29" t="s">
        <v>132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1:31" s="2" customFormat="1" ht="16.5" customHeight="1">
      <c r="A85" s="34"/>
      <c r="B85" s="35"/>
      <c r="C85" s="36"/>
      <c r="D85" s="36"/>
      <c r="E85" s="371" t="s">
        <v>251</v>
      </c>
      <c r="F85" s="373"/>
      <c r="G85" s="373"/>
      <c r="H85" s="373"/>
      <c r="I85" s="36"/>
      <c r="J85" s="36"/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134</v>
      </c>
      <c r="D86" s="36"/>
      <c r="E86" s="36"/>
      <c r="F86" s="36"/>
      <c r="G86" s="36"/>
      <c r="H86" s="36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25" t="str">
        <f>E11</f>
        <v>04 - SO 104 - Oprava propustku Ø 500 v km 1,094</v>
      </c>
      <c r="F87" s="373"/>
      <c r="G87" s="373"/>
      <c r="H87" s="373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6"/>
      <c r="E89" s="36"/>
      <c r="F89" s="27" t="str">
        <f>F14</f>
        <v xml:space="preserve"> </v>
      </c>
      <c r="G89" s="36"/>
      <c r="H89" s="36"/>
      <c r="I89" s="29" t="s">
        <v>23</v>
      </c>
      <c r="J89" s="59" t="str">
        <f>IF(J14="","",J14)</f>
        <v>19. 5. 2022</v>
      </c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25</v>
      </c>
      <c r="D91" s="36"/>
      <c r="E91" s="36"/>
      <c r="F91" s="27" t="str">
        <f>E17</f>
        <v>SÚS PK, p.o.</v>
      </c>
      <c r="G91" s="36"/>
      <c r="H91" s="36"/>
      <c r="I91" s="29" t="s">
        <v>33</v>
      </c>
      <c r="J91" s="32" t="str">
        <f>E23</f>
        <v>IK Plzeň s.r.o.</v>
      </c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31</v>
      </c>
      <c r="D92" s="36"/>
      <c r="E92" s="36"/>
      <c r="F92" s="27" t="str">
        <f>IF(E20="","",E20)</f>
        <v>Vyplň údaj</v>
      </c>
      <c r="G92" s="36"/>
      <c r="H92" s="36"/>
      <c r="I92" s="29" t="s">
        <v>38</v>
      </c>
      <c r="J92" s="32" t="str">
        <f>E26</f>
        <v>Václav Nový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11" customFormat="1" ht="29.25" customHeight="1">
      <c r="A94" s="151"/>
      <c r="B94" s="152"/>
      <c r="C94" s="153" t="s">
        <v>146</v>
      </c>
      <c r="D94" s="154" t="s">
        <v>62</v>
      </c>
      <c r="E94" s="154" t="s">
        <v>58</v>
      </c>
      <c r="F94" s="154" t="s">
        <v>59</v>
      </c>
      <c r="G94" s="154" t="s">
        <v>147</v>
      </c>
      <c r="H94" s="154" t="s">
        <v>148</v>
      </c>
      <c r="I94" s="154" t="s">
        <v>149</v>
      </c>
      <c r="J94" s="154" t="s">
        <v>138</v>
      </c>
      <c r="K94" s="155" t="s">
        <v>150</v>
      </c>
      <c r="L94" s="156"/>
      <c r="M94" s="68" t="s">
        <v>19</v>
      </c>
      <c r="N94" s="69" t="s">
        <v>47</v>
      </c>
      <c r="O94" s="69" t="s">
        <v>151</v>
      </c>
      <c r="P94" s="69" t="s">
        <v>152</v>
      </c>
      <c r="Q94" s="69" t="s">
        <v>153</v>
      </c>
      <c r="R94" s="69" t="s">
        <v>154</v>
      </c>
      <c r="S94" s="69" t="s">
        <v>155</v>
      </c>
      <c r="T94" s="70" t="s">
        <v>156</v>
      </c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</row>
    <row r="95" spans="1:63" s="2" customFormat="1" ht="22.9" customHeight="1">
      <c r="A95" s="34"/>
      <c r="B95" s="35"/>
      <c r="C95" s="75" t="s">
        <v>157</v>
      </c>
      <c r="D95" s="36"/>
      <c r="E95" s="36"/>
      <c r="F95" s="36"/>
      <c r="G95" s="36"/>
      <c r="H95" s="36"/>
      <c r="I95" s="36"/>
      <c r="J95" s="157">
        <f>BK95</f>
        <v>0</v>
      </c>
      <c r="K95" s="36"/>
      <c r="L95" s="39"/>
      <c r="M95" s="71"/>
      <c r="N95" s="158"/>
      <c r="O95" s="72"/>
      <c r="P95" s="159">
        <f>P96</f>
        <v>0</v>
      </c>
      <c r="Q95" s="72"/>
      <c r="R95" s="159">
        <f>R96</f>
        <v>64.60845813</v>
      </c>
      <c r="S95" s="72"/>
      <c r="T95" s="160">
        <f>T96</f>
        <v>6.2299999999999995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76</v>
      </c>
      <c r="AU95" s="17" t="s">
        <v>139</v>
      </c>
      <c r="BK95" s="161">
        <f>BK96</f>
        <v>0</v>
      </c>
    </row>
    <row r="96" spans="2:63" s="12" customFormat="1" ht="25.9" customHeight="1">
      <c r="B96" s="162"/>
      <c r="C96" s="163"/>
      <c r="D96" s="164" t="s">
        <v>76</v>
      </c>
      <c r="E96" s="165" t="s">
        <v>158</v>
      </c>
      <c r="F96" s="165" t="s">
        <v>159</v>
      </c>
      <c r="G96" s="163"/>
      <c r="H96" s="163"/>
      <c r="I96" s="166"/>
      <c r="J96" s="167">
        <f>BK96</f>
        <v>0</v>
      </c>
      <c r="K96" s="163"/>
      <c r="L96" s="168"/>
      <c r="M96" s="169"/>
      <c r="N96" s="170"/>
      <c r="O96" s="170"/>
      <c r="P96" s="171">
        <f>P97+P122+P136+P140+P154+P157+P165+P172+P181</f>
        <v>0</v>
      </c>
      <c r="Q96" s="170"/>
      <c r="R96" s="171">
        <f>R97+R122+R136+R140+R154+R157+R165+R172+R181</f>
        <v>64.60845813</v>
      </c>
      <c r="S96" s="170"/>
      <c r="T96" s="172">
        <f>T97+T122+T136+T140+T154+T157+T165+T172+T181</f>
        <v>6.2299999999999995</v>
      </c>
      <c r="AR96" s="173" t="s">
        <v>84</v>
      </c>
      <c r="AT96" s="174" t="s">
        <v>76</v>
      </c>
      <c r="AU96" s="174" t="s">
        <v>77</v>
      </c>
      <c r="AY96" s="173" t="s">
        <v>160</v>
      </c>
      <c r="BK96" s="175">
        <f>BK97+BK122+BK136+BK140+BK154+BK157+BK165+BK172+BK181</f>
        <v>0</v>
      </c>
    </row>
    <row r="97" spans="2:63" s="12" customFormat="1" ht="22.9" customHeight="1">
      <c r="B97" s="162"/>
      <c r="C97" s="163"/>
      <c r="D97" s="164" t="s">
        <v>76</v>
      </c>
      <c r="E97" s="176" t="s">
        <v>84</v>
      </c>
      <c r="F97" s="176" t="s">
        <v>161</v>
      </c>
      <c r="G97" s="163"/>
      <c r="H97" s="163"/>
      <c r="I97" s="166"/>
      <c r="J97" s="177">
        <f>BK97</f>
        <v>0</v>
      </c>
      <c r="K97" s="163"/>
      <c r="L97" s="168"/>
      <c r="M97" s="169"/>
      <c r="N97" s="170"/>
      <c r="O97" s="170"/>
      <c r="P97" s="171">
        <f>SUM(P98:P121)</f>
        <v>0</v>
      </c>
      <c r="Q97" s="170"/>
      <c r="R97" s="171">
        <f>SUM(R98:R121)</f>
        <v>10.824</v>
      </c>
      <c r="S97" s="170"/>
      <c r="T97" s="172">
        <f>SUM(T98:T121)</f>
        <v>0</v>
      </c>
      <c r="AR97" s="173" t="s">
        <v>84</v>
      </c>
      <c r="AT97" s="174" t="s">
        <v>76</v>
      </c>
      <c r="AU97" s="174" t="s">
        <v>84</v>
      </c>
      <c r="AY97" s="173" t="s">
        <v>160</v>
      </c>
      <c r="BK97" s="175">
        <f>SUM(BK98:BK121)</f>
        <v>0</v>
      </c>
    </row>
    <row r="98" spans="1:65" s="2" customFormat="1" ht="33" customHeight="1">
      <c r="A98" s="34"/>
      <c r="B98" s="35"/>
      <c r="C98" s="178" t="s">
        <v>84</v>
      </c>
      <c r="D98" s="178" t="s">
        <v>162</v>
      </c>
      <c r="E98" s="179" t="s">
        <v>466</v>
      </c>
      <c r="F98" s="180" t="s">
        <v>467</v>
      </c>
      <c r="G98" s="181" t="s">
        <v>273</v>
      </c>
      <c r="H98" s="182">
        <v>10.478</v>
      </c>
      <c r="I98" s="183"/>
      <c r="J98" s="184">
        <f>ROUND(I98*H98,2)</f>
        <v>0</v>
      </c>
      <c r="K98" s="180" t="s">
        <v>166</v>
      </c>
      <c r="L98" s="39"/>
      <c r="M98" s="185" t="s">
        <v>19</v>
      </c>
      <c r="N98" s="186" t="s">
        <v>48</v>
      </c>
      <c r="O98" s="64"/>
      <c r="P98" s="187">
        <f>O98*H98</f>
        <v>0</v>
      </c>
      <c r="Q98" s="187">
        <v>0</v>
      </c>
      <c r="R98" s="187">
        <f>Q98*H98</f>
        <v>0</v>
      </c>
      <c r="S98" s="187">
        <v>0</v>
      </c>
      <c r="T98" s="18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9" t="s">
        <v>167</v>
      </c>
      <c r="AT98" s="189" t="s">
        <v>162</v>
      </c>
      <c r="AU98" s="189" t="s">
        <v>86</v>
      </c>
      <c r="AY98" s="17" t="s">
        <v>160</v>
      </c>
      <c r="BE98" s="190">
        <f>IF(N98="základní",J98,0)</f>
        <v>0</v>
      </c>
      <c r="BF98" s="190">
        <f>IF(N98="snížená",J98,0)</f>
        <v>0</v>
      </c>
      <c r="BG98" s="190">
        <f>IF(N98="zákl. přenesená",J98,0)</f>
        <v>0</v>
      </c>
      <c r="BH98" s="190">
        <f>IF(N98="sníž. přenesená",J98,0)</f>
        <v>0</v>
      </c>
      <c r="BI98" s="190">
        <f>IF(N98="nulová",J98,0)</f>
        <v>0</v>
      </c>
      <c r="BJ98" s="17" t="s">
        <v>84</v>
      </c>
      <c r="BK98" s="190">
        <f>ROUND(I98*H98,2)</f>
        <v>0</v>
      </c>
      <c r="BL98" s="17" t="s">
        <v>167</v>
      </c>
      <c r="BM98" s="189" t="s">
        <v>634</v>
      </c>
    </row>
    <row r="99" spans="1:47" s="2" customFormat="1" ht="11.25">
      <c r="A99" s="34"/>
      <c r="B99" s="35"/>
      <c r="C99" s="36"/>
      <c r="D99" s="191" t="s">
        <v>169</v>
      </c>
      <c r="E99" s="36"/>
      <c r="F99" s="192" t="s">
        <v>469</v>
      </c>
      <c r="G99" s="36"/>
      <c r="H99" s="36"/>
      <c r="I99" s="193"/>
      <c r="J99" s="36"/>
      <c r="K99" s="36"/>
      <c r="L99" s="39"/>
      <c r="M99" s="194"/>
      <c r="N99" s="195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169</v>
      </c>
      <c r="AU99" s="17" t="s">
        <v>86</v>
      </c>
    </row>
    <row r="100" spans="2:51" s="13" customFormat="1" ht="11.25">
      <c r="B100" s="196"/>
      <c r="C100" s="197"/>
      <c r="D100" s="198" t="s">
        <v>171</v>
      </c>
      <c r="E100" s="199" t="s">
        <v>19</v>
      </c>
      <c r="F100" s="200" t="s">
        <v>470</v>
      </c>
      <c r="G100" s="197"/>
      <c r="H100" s="199" t="s">
        <v>19</v>
      </c>
      <c r="I100" s="201"/>
      <c r="J100" s="197"/>
      <c r="K100" s="197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171</v>
      </c>
      <c r="AU100" s="206" t="s">
        <v>86</v>
      </c>
      <c r="AV100" s="13" t="s">
        <v>84</v>
      </c>
      <c r="AW100" s="13" t="s">
        <v>37</v>
      </c>
      <c r="AX100" s="13" t="s">
        <v>77</v>
      </c>
      <c r="AY100" s="206" t="s">
        <v>160</v>
      </c>
    </row>
    <row r="101" spans="2:51" s="14" customFormat="1" ht="11.25">
      <c r="B101" s="207"/>
      <c r="C101" s="208"/>
      <c r="D101" s="198" t="s">
        <v>171</v>
      </c>
      <c r="E101" s="209" t="s">
        <v>19</v>
      </c>
      <c r="F101" s="210" t="s">
        <v>635</v>
      </c>
      <c r="G101" s="208"/>
      <c r="H101" s="211">
        <v>4.072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171</v>
      </c>
      <c r="AU101" s="217" t="s">
        <v>86</v>
      </c>
      <c r="AV101" s="14" t="s">
        <v>86</v>
      </c>
      <c r="AW101" s="14" t="s">
        <v>37</v>
      </c>
      <c r="AX101" s="14" t="s">
        <v>77</v>
      </c>
      <c r="AY101" s="217" t="s">
        <v>160</v>
      </c>
    </row>
    <row r="102" spans="2:51" s="14" customFormat="1" ht="11.25">
      <c r="B102" s="207"/>
      <c r="C102" s="208"/>
      <c r="D102" s="198" t="s">
        <v>171</v>
      </c>
      <c r="E102" s="209" t="s">
        <v>19</v>
      </c>
      <c r="F102" s="210" t="s">
        <v>636</v>
      </c>
      <c r="G102" s="208"/>
      <c r="H102" s="211">
        <v>6.406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171</v>
      </c>
      <c r="AU102" s="217" t="s">
        <v>86</v>
      </c>
      <c r="AV102" s="14" t="s">
        <v>86</v>
      </c>
      <c r="AW102" s="14" t="s">
        <v>37</v>
      </c>
      <c r="AX102" s="14" t="s">
        <v>77</v>
      </c>
      <c r="AY102" s="217" t="s">
        <v>160</v>
      </c>
    </row>
    <row r="103" spans="1:65" s="2" customFormat="1" ht="44.25" customHeight="1">
      <c r="A103" s="34"/>
      <c r="B103" s="35"/>
      <c r="C103" s="178" t="s">
        <v>86</v>
      </c>
      <c r="D103" s="178" t="s">
        <v>162</v>
      </c>
      <c r="E103" s="179" t="s">
        <v>473</v>
      </c>
      <c r="F103" s="180" t="s">
        <v>474</v>
      </c>
      <c r="G103" s="181" t="s">
        <v>273</v>
      </c>
      <c r="H103" s="182">
        <v>0.315</v>
      </c>
      <c r="I103" s="183"/>
      <c r="J103" s="184">
        <f>ROUND(I103*H103,2)</f>
        <v>0</v>
      </c>
      <c r="K103" s="180" t="s">
        <v>166</v>
      </c>
      <c r="L103" s="39"/>
      <c r="M103" s="185" t="s">
        <v>19</v>
      </c>
      <c r="N103" s="186" t="s">
        <v>48</v>
      </c>
      <c r="O103" s="64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167</v>
      </c>
      <c r="AT103" s="189" t="s">
        <v>162</v>
      </c>
      <c r="AU103" s="189" t="s">
        <v>86</v>
      </c>
      <c r="AY103" s="17" t="s">
        <v>160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7" t="s">
        <v>84</v>
      </c>
      <c r="BK103" s="190">
        <f>ROUND(I103*H103,2)</f>
        <v>0</v>
      </c>
      <c r="BL103" s="17" t="s">
        <v>167</v>
      </c>
      <c r="BM103" s="189" t="s">
        <v>637</v>
      </c>
    </row>
    <row r="104" spans="1:47" s="2" customFormat="1" ht="11.25">
      <c r="A104" s="34"/>
      <c r="B104" s="35"/>
      <c r="C104" s="36"/>
      <c r="D104" s="191" t="s">
        <v>169</v>
      </c>
      <c r="E104" s="36"/>
      <c r="F104" s="192" t="s">
        <v>476</v>
      </c>
      <c r="G104" s="36"/>
      <c r="H104" s="36"/>
      <c r="I104" s="193"/>
      <c r="J104" s="36"/>
      <c r="K104" s="36"/>
      <c r="L104" s="39"/>
      <c r="M104" s="194"/>
      <c r="N104" s="195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169</v>
      </c>
      <c r="AU104" s="17" t="s">
        <v>86</v>
      </c>
    </row>
    <row r="105" spans="2:51" s="14" customFormat="1" ht="11.25">
      <c r="B105" s="207"/>
      <c r="C105" s="208"/>
      <c r="D105" s="198" t="s">
        <v>171</v>
      </c>
      <c r="E105" s="209" t="s">
        <v>19</v>
      </c>
      <c r="F105" s="210" t="s">
        <v>477</v>
      </c>
      <c r="G105" s="208"/>
      <c r="H105" s="211">
        <v>0.315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171</v>
      </c>
      <c r="AU105" s="217" t="s">
        <v>86</v>
      </c>
      <c r="AV105" s="14" t="s">
        <v>86</v>
      </c>
      <c r="AW105" s="14" t="s">
        <v>37</v>
      </c>
      <c r="AX105" s="14" t="s">
        <v>77</v>
      </c>
      <c r="AY105" s="217" t="s">
        <v>160</v>
      </c>
    </row>
    <row r="106" spans="1:65" s="2" customFormat="1" ht="44.25" customHeight="1">
      <c r="A106" s="34"/>
      <c r="B106" s="35"/>
      <c r="C106" s="178" t="s">
        <v>191</v>
      </c>
      <c r="D106" s="178" t="s">
        <v>162</v>
      </c>
      <c r="E106" s="179" t="s">
        <v>478</v>
      </c>
      <c r="F106" s="180" t="s">
        <v>479</v>
      </c>
      <c r="G106" s="181" t="s">
        <v>273</v>
      </c>
      <c r="H106" s="182">
        <v>10.239</v>
      </c>
      <c r="I106" s="183"/>
      <c r="J106" s="184">
        <f>ROUND(I106*H106,2)</f>
        <v>0</v>
      </c>
      <c r="K106" s="180" t="s">
        <v>166</v>
      </c>
      <c r="L106" s="39"/>
      <c r="M106" s="185" t="s">
        <v>19</v>
      </c>
      <c r="N106" s="186" t="s">
        <v>48</v>
      </c>
      <c r="O106" s="64"/>
      <c r="P106" s="187">
        <f>O106*H106</f>
        <v>0</v>
      </c>
      <c r="Q106" s="187">
        <v>0</v>
      </c>
      <c r="R106" s="187">
        <f>Q106*H106</f>
        <v>0</v>
      </c>
      <c r="S106" s="187">
        <v>0</v>
      </c>
      <c r="T106" s="188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167</v>
      </c>
      <c r="AT106" s="189" t="s">
        <v>162</v>
      </c>
      <c r="AU106" s="189" t="s">
        <v>86</v>
      </c>
      <c r="AY106" s="17" t="s">
        <v>160</v>
      </c>
      <c r="BE106" s="190">
        <f>IF(N106="základní",J106,0)</f>
        <v>0</v>
      </c>
      <c r="BF106" s="190">
        <f>IF(N106="snížená",J106,0)</f>
        <v>0</v>
      </c>
      <c r="BG106" s="190">
        <f>IF(N106="zákl. přenesená",J106,0)</f>
        <v>0</v>
      </c>
      <c r="BH106" s="190">
        <f>IF(N106="sníž. přenesená",J106,0)</f>
        <v>0</v>
      </c>
      <c r="BI106" s="190">
        <f>IF(N106="nulová",J106,0)</f>
        <v>0</v>
      </c>
      <c r="BJ106" s="17" t="s">
        <v>84</v>
      </c>
      <c r="BK106" s="190">
        <f>ROUND(I106*H106,2)</f>
        <v>0</v>
      </c>
      <c r="BL106" s="17" t="s">
        <v>167</v>
      </c>
      <c r="BM106" s="189" t="s">
        <v>638</v>
      </c>
    </row>
    <row r="107" spans="1:47" s="2" customFormat="1" ht="11.25">
      <c r="A107" s="34"/>
      <c r="B107" s="35"/>
      <c r="C107" s="36"/>
      <c r="D107" s="191" t="s">
        <v>169</v>
      </c>
      <c r="E107" s="36"/>
      <c r="F107" s="192" t="s">
        <v>481</v>
      </c>
      <c r="G107" s="36"/>
      <c r="H107" s="36"/>
      <c r="I107" s="193"/>
      <c r="J107" s="36"/>
      <c r="K107" s="36"/>
      <c r="L107" s="39"/>
      <c r="M107" s="194"/>
      <c r="N107" s="195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169</v>
      </c>
      <c r="AU107" s="17" t="s">
        <v>86</v>
      </c>
    </row>
    <row r="108" spans="2:51" s="14" customFormat="1" ht="11.25">
      <c r="B108" s="207"/>
      <c r="C108" s="208"/>
      <c r="D108" s="198" t="s">
        <v>171</v>
      </c>
      <c r="E108" s="209" t="s">
        <v>19</v>
      </c>
      <c r="F108" s="210" t="s">
        <v>639</v>
      </c>
      <c r="G108" s="208"/>
      <c r="H108" s="211">
        <v>10.239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171</v>
      </c>
      <c r="AU108" s="217" t="s">
        <v>86</v>
      </c>
      <c r="AV108" s="14" t="s">
        <v>86</v>
      </c>
      <c r="AW108" s="14" t="s">
        <v>37</v>
      </c>
      <c r="AX108" s="14" t="s">
        <v>77</v>
      </c>
      <c r="AY108" s="217" t="s">
        <v>160</v>
      </c>
    </row>
    <row r="109" spans="1:65" s="2" customFormat="1" ht="62.65" customHeight="1">
      <c r="A109" s="34"/>
      <c r="B109" s="35"/>
      <c r="C109" s="178" t="s">
        <v>167</v>
      </c>
      <c r="D109" s="178" t="s">
        <v>162</v>
      </c>
      <c r="E109" s="179" t="s">
        <v>279</v>
      </c>
      <c r="F109" s="180" t="s">
        <v>280</v>
      </c>
      <c r="G109" s="181" t="s">
        <v>273</v>
      </c>
      <c r="H109" s="182">
        <v>21.032</v>
      </c>
      <c r="I109" s="183"/>
      <c r="J109" s="184">
        <f>ROUND(I109*H109,2)</f>
        <v>0</v>
      </c>
      <c r="K109" s="180" t="s">
        <v>166</v>
      </c>
      <c r="L109" s="39"/>
      <c r="M109" s="185" t="s">
        <v>19</v>
      </c>
      <c r="N109" s="186" t="s">
        <v>48</v>
      </c>
      <c r="O109" s="64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167</v>
      </c>
      <c r="AT109" s="189" t="s">
        <v>162</v>
      </c>
      <c r="AU109" s="189" t="s">
        <v>86</v>
      </c>
      <c r="AY109" s="17" t="s">
        <v>160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7" t="s">
        <v>84</v>
      </c>
      <c r="BK109" s="190">
        <f>ROUND(I109*H109,2)</f>
        <v>0</v>
      </c>
      <c r="BL109" s="17" t="s">
        <v>167</v>
      </c>
      <c r="BM109" s="189" t="s">
        <v>640</v>
      </c>
    </row>
    <row r="110" spans="1:47" s="2" customFormat="1" ht="11.25">
      <c r="A110" s="34"/>
      <c r="B110" s="35"/>
      <c r="C110" s="36"/>
      <c r="D110" s="191" t="s">
        <v>169</v>
      </c>
      <c r="E110" s="36"/>
      <c r="F110" s="192" t="s">
        <v>282</v>
      </c>
      <c r="G110" s="36"/>
      <c r="H110" s="36"/>
      <c r="I110" s="193"/>
      <c r="J110" s="36"/>
      <c r="K110" s="36"/>
      <c r="L110" s="39"/>
      <c r="M110" s="194"/>
      <c r="N110" s="195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169</v>
      </c>
      <c r="AU110" s="17" t="s">
        <v>86</v>
      </c>
    </row>
    <row r="111" spans="2:51" s="13" customFormat="1" ht="11.25">
      <c r="B111" s="196"/>
      <c r="C111" s="197"/>
      <c r="D111" s="198" t="s">
        <v>171</v>
      </c>
      <c r="E111" s="199" t="s">
        <v>19</v>
      </c>
      <c r="F111" s="200" t="s">
        <v>484</v>
      </c>
      <c r="G111" s="197"/>
      <c r="H111" s="199" t="s">
        <v>19</v>
      </c>
      <c r="I111" s="201"/>
      <c r="J111" s="197"/>
      <c r="K111" s="197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171</v>
      </c>
      <c r="AU111" s="206" t="s">
        <v>86</v>
      </c>
      <c r="AV111" s="13" t="s">
        <v>84</v>
      </c>
      <c r="AW111" s="13" t="s">
        <v>37</v>
      </c>
      <c r="AX111" s="13" t="s">
        <v>77</v>
      </c>
      <c r="AY111" s="206" t="s">
        <v>160</v>
      </c>
    </row>
    <row r="112" spans="2:51" s="14" customFormat="1" ht="11.25">
      <c r="B112" s="207"/>
      <c r="C112" s="208"/>
      <c r="D112" s="198" t="s">
        <v>171</v>
      </c>
      <c r="E112" s="209" t="s">
        <v>19</v>
      </c>
      <c r="F112" s="210" t="s">
        <v>641</v>
      </c>
      <c r="G112" s="208"/>
      <c r="H112" s="211">
        <v>21.032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171</v>
      </c>
      <c r="AU112" s="217" t="s">
        <v>86</v>
      </c>
      <c r="AV112" s="14" t="s">
        <v>86</v>
      </c>
      <c r="AW112" s="14" t="s">
        <v>37</v>
      </c>
      <c r="AX112" s="14" t="s">
        <v>77</v>
      </c>
      <c r="AY112" s="217" t="s">
        <v>160</v>
      </c>
    </row>
    <row r="113" spans="1:65" s="2" customFormat="1" ht="44.25" customHeight="1">
      <c r="A113" s="34"/>
      <c r="B113" s="35"/>
      <c r="C113" s="178" t="s">
        <v>217</v>
      </c>
      <c r="D113" s="178" t="s">
        <v>162</v>
      </c>
      <c r="E113" s="179" t="s">
        <v>300</v>
      </c>
      <c r="F113" s="180" t="s">
        <v>301</v>
      </c>
      <c r="G113" s="181" t="s">
        <v>220</v>
      </c>
      <c r="H113" s="182">
        <v>38.909</v>
      </c>
      <c r="I113" s="183"/>
      <c r="J113" s="184">
        <f>ROUND(I113*H113,2)</f>
        <v>0</v>
      </c>
      <c r="K113" s="180" t="s">
        <v>166</v>
      </c>
      <c r="L113" s="39"/>
      <c r="M113" s="185" t="s">
        <v>19</v>
      </c>
      <c r="N113" s="186" t="s">
        <v>48</v>
      </c>
      <c r="O113" s="64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167</v>
      </c>
      <c r="AT113" s="189" t="s">
        <v>162</v>
      </c>
      <c r="AU113" s="189" t="s">
        <v>86</v>
      </c>
      <c r="AY113" s="17" t="s">
        <v>160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7" t="s">
        <v>84</v>
      </c>
      <c r="BK113" s="190">
        <f>ROUND(I113*H113,2)</f>
        <v>0</v>
      </c>
      <c r="BL113" s="17" t="s">
        <v>167</v>
      </c>
      <c r="BM113" s="189" t="s">
        <v>642</v>
      </c>
    </row>
    <row r="114" spans="1:47" s="2" customFormat="1" ht="11.25">
      <c r="A114" s="34"/>
      <c r="B114" s="35"/>
      <c r="C114" s="36"/>
      <c r="D114" s="191" t="s">
        <v>169</v>
      </c>
      <c r="E114" s="36"/>
      <c r="F114" s="192" t="s">
        <v>303</v>
      </c>
      <c r="G114" s="36"/>
      <c r="H114" s="36"/>
      <c r="I114" s="193"/>
      <c r="J114" s="36"/>
      <c r="K114" s="36"/>
      <c r="L114" s="39"/>
      <c r="M114" s="194"/>
      <c r="N114" s="195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169</v>
      </c>
      <c r="AU114" s="17" t="s">
        <v>86</v>
      </c>
    </row>
    <row r="115" spans="2:51" s="14" customFormat="1" ht="11.25">
      <c r="B115" s="207"/>
      <c r="C115" s="208"/>
      <c r="D115" s="198" t="s">
        <v>171</v>
      </c>
      <c r="E115" s="209" t="s">
        <v>19</v>
      </c>
      <c r="F115" s="210" t="s">
        <v>643</v>
      </c>
      <c r="G115" s="208"/>
      <c r="H115" s="211">
        <v>38.909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171</v>
      </c>
      <c r="AU115" s="217" t="s">
        <v>86</v>
      </c>
      <c r="AV115" s="14" t="s">
        <v>86</v>
      </c>
      <c r="AW115" s="14" t="s">
        <v>37</v>
      </c>
      <c r="AX115" s="14" t="s">
        <v>77</v>
      </c>
      <c r="AY115" s="217" t="s">
        <v>160</v>
      </c>
    </row>
    <row r="116" spans="1:65" s="2" customFormat="1" ht="66.75" customHeight="1">
      <c r="A116" s="34"/>
      <c r="B116" s="35"/>
      <c r="C116" s="178" t="s">
        <v>230</v>
      </c>
      <c r="D116" s="178" t="s">
        <v>162</v>
      </c>
      <c r="E116" s="179" t="s">
        <v>488</v>
      </c>
      <c r="F116" s="180" t="s">
        <v>489</v>
      </c>
      <c r="G116" s="181" t="s">
        <v>273</v>
      </c>
      <c r="H116" s="182">
        <v>5.851</v>
      </c>
      <c r="I116" s="183"/>
      <c r="J116" s="184">
        <f>ROUND(I116*H116,2)</f>
        <v>0</v>
      </c>
      <c r="K116" s="180" t="s">
        <v>166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167</v>
      </c>
      <c r="AT116" s="189" t="s">
        <v>162</v>
      </c>
      <c r="AU116" s="189" t="s">
        <v>86</v>
      </c>
      <c r="AY116" s="17" t="s">
        <v>160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84</v>
      </c>
      <c r="BK116" s="190">
        <f>ROUND(I116*H116,2)</f>
        <v>0</v>
      </c>
      <c r="BL116" s="17" t="s">
        <v>167</v>
      </c>
      <c r="BM116" s="189" t="s">
        <v>644</v>
      </c>
    </row>
    <row r="117" spans="1:47" s="2" customFormat="1" ht="11.25">
      <c r="A117" s="34"/>
      <c r="B117" s="35"/>
      <c r="C117" s="36"/>
      <c r="D117" s="191" t="s">
        <v>169</v>
      </c>
      <c r="E117" s="36"/>
      <c r="F117" s="192" t="s">
        <v>491</v>
      </c>
      <c r="G117" s="36"/>
      <c r="H117" s="36"/>
      <c r="I117" s="193"/>
      <c r="J117" s="36"/>
      <c r="K117" s="36"/>
      <c r="L117" s="39"/>
      <c r="M117" s="194"/>
      <c r="N117" s="19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169</v>
      </c>
      <c r="AU117" s="17" t="s">
        <v>86</v>
      </c>
    </row>
    <row r="118" spans="2:51" s="14" customFormat="1" ht="11.25">
      <c r="B118" s="207"/>
      <c r="C118" s="208"/>
      <c r="D118" s="198" t="s">
        <v>171</v>
      </c>
      <c r="E118" s="209" t="s">
        <v>19</v>
      </c>
      <c r="F118" s="210" t="s">
        <v>645</v>
      </c>
      <c r="G118" s="208"/>
      <c r="H118" s="211">
        <v>5.851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171</v>
      </c>
      <c r="AU118" s="217" t="s">
        <v>86</v>
      </c>
      <c r="AV118" s="14" t="s">
        <v>86</v>
      </c>
      <c r="AW118" s="14" t="s">
        <v>37</v>
      </c>
      <c r="AX118" s="14" t="s">
        <v>77</v>
      </c>
      <c r="AY118" s="217" t="s">
        <v>160</v>
      </c>
    </row>
    <row r="119" spans="1:65" s="2" customFormat="1" ht="16.5" customHeight="1">
      <c r="A119" s="34"/>
      <c r="B119" s="35"/>
      <c r="C119" s="222" t="s">
        <v>239</v>
      </c>
      <c r="D119" s="222" t="s">
        <v>294</v>
      </c>
      <c r="E119" s="223" t="s">
        <v>493</v>
      </c>
      <c r="F119" s="224" t="s">
        <v>494</v>
      </c>
      <c r="G119" s="225" t="s">
        <v>220</v>
      </c>
      <c r="H119" s="226">
        <v>10.824</v>
      </c>
      <c r="I119" s="227"/>
      <c r="J119" s="228">
        <f>ROUND(I119*H119,2)</f>
        <v>0</v>
      </c>
      <c r="K119" s="224" t="s">
        <v>166</v>
      </c>
      <c r="L119" s="229"/>
      <c r="M119" s="230" t="s">
        <v>19</v>
      </c>
      <c r="N119" s="231" t="s">
        <v>48</v>
      </c>
      <c r="O119" s="64"/>
      <c r="P119" s="187">
        <f>O119*H119</f>
        <v>0</v>
      </c>
      <c r="Q119" s="187">
        <v>1</v>
      </c>
      <c r="R119" s="187">
        <f>Q119*H119</f>
        <v>10.824</v>
      </c>
      <c r="S119" s="187">
        <v>0</v>
      </c>
      <c r="T119" s="18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246</v>
      </c>
      <c r="AT119" s="189" t="s">
        <v>294</v>
      </c>
      <c r="AU119" s="189" t="s">
        <v>86</v>
      </c>
      <c r="AY119" s="17" t="s">
        <v>160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7" t="s">
        <v>84</v>
      </c>
      <c r="BK119" s="190">
        <f>ROUND(I119*H119,2)</f>
        <v>0</v>
      </c>
      <c r="BL119" s="17" t="s">
        <v>167</v>
      </c>
      <c r="BM119" s="189" t="s">
        <v>646</v>
      </c>
    </row>
    <row r="120" spans="1:47" s="2" customFormat="1" ht="11.25">
      <c r="A120" s="34"/>
      <c r="B120" s="35"/>
      <c r="C120" s="36"/>
      <c r="D120" s="191" t="s">
        <v>169</v>
      </c>
      <c r="E120" s="36"/>
      <c r="F120" s="192" t="s">
        <v>496</v>
      </c>
      <c r="G120" s="36"/>
      <c r="H120" s="36"/>
      <c r="I120" s="193"/>
      <c r="J120" s="36"/>
      <c r="K120" s="36"/>
      <c r="L120" s="39"/>
      <c r="M120" s="194"/>
      <c r="N120" s="195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169</v>
      </c>
      <c r="AU120" s="17" t="s">
        <v>86</v>
      </c>
    </row>
    <row r="121" spans="2:51" s="14" customFormat="1" ht="11.25">
      <c r="B121" s="207"/>
      <c r="C121" s="208"/>
      <c r="D121" s="198" t="s">
        <v>171</v>
      </c>
      <c r="E121" s="209" t="s">
        <v>19</v>
      </c>
      <c r="F121" s="210" t="s">
        <v>647</v>
      </c>
      <c r="G121" s="208"/>
      <c r="H121" s="211">
        <v>10.824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171</v>
      </c>
      <c r="AU121" s="217" t="s">
        <v>86</v>
      </c>
      <c r="AV121" s="14" t="s">
        <v>86</v>
      </c>
      <c r="AW121" s="14" t="s">
        <v>37</v>
      </c>
      <c r="AX121" s="14" t="s">
        <v>77</v>
      </c>
      <c r="AY121" s="217" t="s">
        <v>160</v>
      </c>
    </row>
    <row r="122" spans="2:63" s="12" customFormat="1" ht="22.9" customHeight="1">
      <c r="B122" s="162"/>
      <c r="C122" s="163"/>
      <c r="D122" s="164" t="s">
        <v>76</v>
      </c>
      <c r="E122" s="176" t="s">
        <v>311</v>
      </c>
      <c r="F122" s="176" t="s">
        <v>312</v>
      </c>
      <c r="G122" s="163"/>
      <c r="H122" s="163"/>
      <c r="I122" s="166"/>
      <c r="J122" s="177">
        <f>BK122</f>
        <v>0</v>
      </c>
      <c r="K122" s="163"/>
      <c r="L122" s="168"/>
      <c r="M122" s="169"/>
      <c r="N122" s="170"/>
      <c r="O122" s="170"/>
      <c r="P122" s="171">
        <f>SUM(P123:P135)</f>
        <v>0</v>
      </c>
      <c r="Q122" s="170"/>
      <c r="R122" s="171">
        <f>SUM(R123:R135)</f>
        <v>0.00024</v>
      </c>
      <c r="S122" s="170"/>
      <c r="T122" s="172">
        <f>SUM(T123:T135)</f>
        <v>0</v>
      </c>
      <c r="AR122" s="173" t="s">
        <v>84</v>
      </c>
      <c r="AT122" s="174" t="s">
        <v>76</v>
      </c>
      <c r="AU122" s="174" t="s">
        <v>84</v>
      </c>
      <c r="AY122" s="173" t="s">
        <v>160</v>
      </c>
      <c r="BK122" s="175">
        <f>SUM(BK123:BK135)</f>
        <v>0</v>
      </c>
    </row>
    <row r="123" spans="1:65" s="2" customFormat="1" ht="37.9" customHeight="1">
      <c r="A123" s="34"/>
      <c r="B123" s="35"/>
      <c r="C123" s="178" t="s">
        <v>246</v>
      </c>
      <c r="D123" s="178" t="s">
        <v>162</v>
      </c>
      <c r="E123" s="179" t="s">
        <v>498</v>
      </c>
      <c r="F123" s="180" t="s">
        <v>499</v>
      </c>
      <c r="G123" s="181" t="s">
        <v>165</v>
      </c>
      <c r="H123" s="182">
        <v>16</v>
      </c>
      <c r="I123" s="183"/>
      <c r="J123" s="184">
        <f>ROUND(I123*H123,2)</f>
        <v>0</v>
      </c>
      <c r="K123" s="180" t="s">
        <v>166</v>
      </c>
      <c r="L123" s="39"/>
      <c r="M123" s="185" t="s">
        <v>19</v>
      </c>
      <c r="N123" s="186" t="s">
        <v>48</v>
      </c>
      <c r="O123" s="64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167</v>
      </c>
      <c r="AT123" s="189" t="s">
        <v>162</v>
      </c>
      <c r="AU123" s="189" t="s">
        <v>86</v>
      </c>
      <c r="AY123" s="17" t="s">
        <v>160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17" t="s">
        <v>84</v>
      </c>
      <c r="BK123" s="190">
        <f>ROUND(I123*H123,2)</f>
        <v>0</v>
      </c>
      <c r="BL123" s="17" t="s">
        <v>167</v>
      </c>
      <c r="BM123" s="189" t="s">
        <v>648</v>
      </c>
    </row>
    <row r="124" spans="1:47" s="2" customFormat="1" ht="11.25">
      <c r="A124" s="34"/>
      <c r="B124" s="35"/>
      <c r="C124" s="36"/>
      <c r="D124" s="191" t="s">
        <v>169</v>
      </c>
      <c r="E124" s="36"/>
      <c r="F124" s="192" t="s">
        <v>501</v>
      </c>
      <c r="G124" s="36"/>
      <c r="H124" s="36"/>
      <c r="I124" s="193"/>
      <c r="J124" s="36"/>
      <c r="K124" s="36"/>
      <c r="L124" s="39"/>
      <c r="M124" s="194"/>
      <c r="N124" s="195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169</v>
      </c>
      <c r="AU124" s="17" t="s">
        <v>86</v>
      </c>
    </row>
    <row r="125" spans="2:51" s="13" customFormat="1" ht="11.25">
      <c r="B125" s="196"/>
      <c r="C125" s="197"/>
      <c r="D125" s="198" t="s">
        <v>171</v>
      </c>
      <c r="E125" s="199" t="s">
        <v>19</v>
      </c>
      <c r="F125" s="200" t="s">
        <v>502</v>
      </c>
      <c r="G125" s="197"/>
      <c r="H125" s="199" t="s">
        <v>19</v>
      </c>
      <c r="I125" s="201"/>
      <c r="J125" s="197"/>
      <c r="K125" s="197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171</v>
      </c>
      <c r="AU125" s="206" t="s">
        <v>86</v>
      </c>
      <c r="AV125" s="13" t="s">
        <v>84</v>
      </c>
      <c r="AW125" s="13" t="s">
        <v>37</v>
      </c>
      <c r="AX125" s="13" t="s">
        <v>77</v>
      </c>
      <c r="AY125" s="206" t="s">
        <v>160</v>
      </c>
    </row>
    <row r="126" spans="2:51" s="14" customFormat="1" ht="11.25">
      <c r="B126" s="207"/>
      <c r="C126" s="208"/>
      <c r="D126" s="198" t="s">
        <v>171</v>
      </c>
      <c r="E126" s="209" t="s">
        <v>19</v>
      </c>
      <c r="F126" s="210" t="s">
        <v>503</v>
      </c>
      <c r="G126" s="208"/>
      <c r="H126" s="211">
        <v>16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171</v>
      </c>
      <c r="AU126" s="217" t="s">
        <v>86</v>
      </c>
      <c r="AV126" s="14" t="s">
        <v>86</v>
      </c>
      <c r="AW126" s="14" t="s">
        <v>37</v>
      </c>
      <c r="AX126" s="14" t="s">
        <v>77</v>
      </c>
      <c r="AY126" s="217" t="s">
        <v>160</v>
      </c>
    </row>
    <row r="127" spans="1:65" s="2" customFormat="1" ht="37.9" customHeight="1">
      <c r="A127" s="34"/>
      <c r="B127" s="35"/>
      <c r="C127" s="178" t="s">
        <v>198</v>
      </c>
      <c r="D127" s="178" t="s">
        <v>162</v>
      </c>
      <c r="E127" s="179" t="s">
        <v>313</v>
      </c>
      <c r="F127" s="180" t="s">
        <v>314</v>
      </c>
      <c r="G127" s="181" t="s">
        <v>165</v>
      </c>
      <c r="H127" s="182">
        <v>16</v>
      </c>
      <c r="I127" s="183"/>
      <c r="J127" s="184">
        <f>ROUND(I127*H127,2)</f>
        <v>0</v>
      </c>
      <c r="K127" s="180" t="s">
        <v>166</v>
      </c>
      <c r="L127" s="39"/>
      <c r="M127" s="185" t="s">
        <v>19</v>
      </c>
      <c r="N127" s="186" t="s">
        <v>48</v>
      </c>
      <c r="O127" s="64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167</v>
      </c>
      <c r="AT127" s="189" t="s">
        <v>162</v>
      </c>
      <c r="AU127" s="189" t="s">
        <v>86</v>
      </c>
      <c r="AY127" s="17" t="s">
        <v>160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7" t="s">
        <v>84</v>
      </c>
      <c r="BK127" s="190">
        <f>ROUND(I127*H127,2)</f>
        <v>0</v>
      </c>
      <c r="BL127" s="17" t="s">
        <v>167</v>
      </c>
      <c r="BM127" s="189" t="s">
        <v>649</v>
      </c>
    </row>
    <row r="128" spans="1:47" s="2" customFormat="1" ht="11.25">
      <c r="A128" s="34"/>
      <c r="B128" s="35"/>
      <c r="C128" s="36"/>
      <c r="D128" s="191" t="s">
        <v>169</v>
      </c>
      <c r="E128" s="36"/>
      <c r="F128" s="192" t="s">
        <v>316</v>
      </c>
      <c r="G128" s="36"/>
      <c r="H128" s="36"/>
      <c r="I128" s="193"/>
      <c r="J128" s="36"/>
      <c r="K128" s="36"/>
      <c r="L128" s="39"/>
      <c r="M128" s="194"/>
      <c r="N128" s="195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169</v>
      </c>
      <c r="AU128" s="17" t="s">
        <v>86</v>
      </c>
    </row>
    <row r="129" spans="1:65" s="2" customFormat="1" ht="16.5" customHeight="1">
      <c r="A129" s="34"/>
      <c r="B129" s="35"/>
      <c r="C129" s="222" t="s">
        <v>119</v>
      </c>
      <c r="D129" s="222" t="s">
        <v>294</v>
      </c>
      <c r="E129" s="223" t="s">
        <v>318</v>
      </c>
      <c r="F129" s="224" t="s">
        <v>319</v>
      </c>
      <c r="G129" s="225" t="s">
        <v>320</v>
      </c>
      <c r="H129" s="226">
        <v>0.24</v>
      </c>
      <c r="I129" s="227"/>
      <c r="J129" s="228">
        <f>ROUND(I129*H129,2)</f>
        <v>0</v>
      </c>
      <c r="K129" s="224" t="s">
        <v>166</v>
      </c>
      <c r="L129" s="229"/>
      <c r="M129" s="230" t="s">
        <v>19</v>
      </c>
      <c r="N129" s="231" t="s">
        <v>48</v>
      </c>
      <c r="O129" s="64"/>
      <c r="P129" s="187">
        <f>O129*H129</f>
        <v>0</v>
      </c>
      <c r="Q129" s="187">
        <v>0.001</v>
      </c>
      <c r="R129" s="187">
        <f>Q129*H129</f>
        <v>0.00024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246</v>
      </c>
      <c r="AT129" s="189" t="s">
        <v>294</v>
      </c>
      <c r="AU129" s="189" t="s">
        <v>86</v>
      </c>
      <c r="AY129" s="17" t="s">
        <v>160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7" t="s">
        <v>84</v>
      </c>
      <c r="BK129" s="190">
        <f>ROUND(I129*H129,2)</f>
        <v>0</v>
      </c>
      <c r="BL129" s="17" t="s">
        <v>167</v>
      </c>
      <c r="BM129" s="189" t="s">
        <v>650</v>
      </c>
    </row>
    <row r="130" spans="1:47" s="2" customFormat="1" ht="11.25">
      <c r="A130" s="34"/>
      <c r="B130" s="35"/>
      <c r="C130" s="36"/>
      <c r="D130" s="191" t="s">
        <v>169</v>
      </c>
      <c r="E130" s="36"/>
      <c r="F130" s="192" t="s">
        <v>322</v>
      </c>
      <c r="G130" s="36"/>
      <c r="H130" s="36"/>
      <c r="I130" s="193"/>
      <c r="J130" s="36"/>
      <c r="K130" s="36"/>
      <c r="L130" s="39"/>
      <c r="M130" s="194"/>
      <c r="N130" s="195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169</v>
      </c>
      <c r="AU130" s="17" t="s">
        <v>86</v>
      </c>
    </row>
    <row r="131" spans="2:51" s="14" customFormat="1" ht="11.25">
      <c r="B131" s="207"/>
      <c r="C131" s="208"/>
      <c r="D131" s="198" t="s">
        <v>171</v>
      </c>
      <c r="E131" s="209" t="s">
        <v>19</v>
      </c>
      <c r="F131" s="210" t="s">
        <v>506</v>
      </c>
      <c r="G131" s="208"/>
      <c r="H131" s="211">
        <v>0.24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171</v>
      </c>
      <c r="AU131" s="217" t="s">
        <v>86</v>
      </c>
      <c r="AV131" s="14" t="s">
        <v>86</v>
      </c>
      <c r="AW131" s="14" t="s">
        <v>37</v>
      </c>
      <c r="AX131" s="14" t="s">
        <v>77</v>
      </c>
      <c r="AY131" s="217" t="s">
        <v>160</v>
      </c>
    </row>
    <row r="132" spans="1:65" s="2" customFormat="1" ht="49.15" customHeight="1">
      <c r="A132" s="34"/>
      <c r="B132" s="35"/>
      <c r="C132" s="178" t="s">
        <v>317</v>
      </c>
      <c r="D132" s="178" t="s">
        <v>162</v>
      </c>
      <c r="E132" s="179" t="s">
        <v>325</v>
      </c>
      <c r="F132" s="180" t="s">
        <v>326</v>
      </c>
      <c r="G132" s="181" t="s">
        <v>165</v>
      </c>
      <c r="H132" s="182">
        <v>16</v>
      </c>
      <c r="I132" s="183"/>
      <c r="J132" s="184">
        <f>ROUND(I132*H132,2)</f>
        <v>0</v>
      </c>
      <c r="K132" s="180" t="s">
        <v>166</v>
      </c>
      <c r="L132" s="39"/>
      <c r="M132" s="185" t="s">
        <v>19</v>
      </c>
      <c r="N132" s="186" t="s">
        <v>48</v>
      </c>
      <c r="O132" s="64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167</v>
      </c>
      <c r="AT132" s="189" t="s">
        <v>162</v>
      </c>
      <c r="AU132" s="189" t="s">
        <v>86</v>
      </c>
      <c r="AY132" s="17" t="s">
        <v>160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84</v>
      </c>
      <c r="BK132" s="190">
        <f>ROUND(I132*H132,2)</f>
        <v>0</v>
      </c>
      <c r="BL132" s="17" t="s">
        <v>167</v>
      </c>
      <c r="BM132" s="189" t="s">
        <v>651</v>
      </c>
    </row>
    <row r="133" spans="1:47" s="2" customFormat="1" ht="11.25">
      <c r="A133" s="34"/>
      <c r="B133" s="35"/>
      <c r="C133" s="36"/>
      <c r="D133" s="191" t="s">
        <v>169</v>
      </c>
      <c r="E133" s="36"/>
      <c r="F133" s="192" t="s">
        <v>328</v>
      </c>
      <c r="G133" s="36"/>
      <c r="H133" s="36"/>
      <c r="I133" s="193"/>
      <c r="J133" s="36"/>
      <c r="K133" s="36"/>
      <c r="L133" s="39"/>
      <c r="M133" s="194"/>
      <c r="N133" s="195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169</v>
      </c>
      <c r="AU133" s="17" t="s">
        <v>86</v>
      </c>
    </row>
    <row r="134" spans="1:65" s="2" customFormat="1" ht="49.15" customHeight="1">
      <c r="A134" s="34"/>
      <c r="B134" s="35"/>
      <c r="C134" s="178" t="s">
        <v>324</v>
      </c>
      <c r="D134" s="178" t="s">
        <v>162</v>
      </c>
      <c r="E134" s="179" t="s">
        <v>508</v>
      </c>
      <c r="F134" s="180" t="s">
        <v>509</v>
      </c>
      <c r="G134" s="181" t="s">
        <v>165</v>
      </c>
      <c r="H134" s="182">
        <v>16</v>
      </c>
      <c r="I134" s="183"/>
      <c r="J134" s="184">
        <f>ROUND(I134*H134,2)</f>
        <v>0</v>
      </c>
      <c r="K134" s="180" t="s">
        <v>166</v>
      </c>
      <c r="L134" s="39"/>
      <c r="M134" s="185" t="s">
        <v>19</v>
      </c>
      <c r="N134" s="186" t="s">
        <v>48</v>
      </c>
      <c r="O134" s="64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167</v>
      </c>
      <c r="AT134" s="189" t="s">
        <v>162</v>
      </c>
      <c r="AU134" s="189" t="s">
        <v>86</v>
      </c>
      <c r="AY134" s="17" t="s">
        <v>160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17" t="s">
        <v>84</v>
      </c>
      <c r="BK134" s="190">
        <f>ROUND(I134*H134,2)</f>
        <v>0</v>
      </c>
      <c r="BL134" s="17" t="s">
        <v>167</v>
      </c>
      <c r="BM134" s="189" t="s">
        <v>652</v>
      </c>
    </row>
    <row r="135" spans="1:47" s="2" customFormat="1" ht="11.25">
      <c r="A135" s="34"/>
      <c r="B135" s="35"/>
      <c r="C135" s="36"/>
      <c r="D135" s="191" t="s">
        <v>169</v>
      </c>
      <c r="E135" s="36"/>
      <c r="F135" s="192" t="s">
        <v>511</v>
      </c>
      <c r="G135" s="36"/>
      <c r="H135" s="36"/>
      <c r="I135" s="193"/>
      <c r="J135" s="36"/>
      <c r="K135" s="36"/>
      <c r="L135" s="39"/>
      <c r="M135" s="194"/>
      <c r="N135" s="195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169</v>
      </c>
      <c r="AU135" s="17" t="s">
        <v>86</v>
      </c>
    </row>
    <row r="136" spans="2:63" s="12" customFormat="1" ht="22.9" customHeight="1">
      <c r="B136" s="162"/>
      <c r="C136" s="163"/>
      <c r="D136" s="164" t="s">
        <v>76</v>
      </c>
      <c r="E136" s="176" t="s">
        <v>86</v>
      </c>
      <c r="F136" s="176" t="s">
        <v>512</v>
      </c>
      <c r="G136" s="163"/>
      <c r="H136" s="163"/>
      <c r="I136" s="166"/>
      <c r="J136" s="177">
        <f>BK136</f>
        <v>0</v>
      </c>
      <c r="K136" s="163"/>
      <c r="L136" s="168"/>
      <c r="M136" s="169"/>
      <c r="N136" s="170"/>
      <c r="O136" s="170"/>
      <c r="P136" s="171">
        <f>SUM(P137:P139)</f>
        <v>0</v>
      </c>
      <c r="Q136" s="170"/>
      <c r="R136" s="171">
        <f>SUM(R137:R139)</f>
        <v>2.76408</v>
      </c>
      <c r="S136" s="170"/>
      <c r="T136" s="172">
        <f>SUM(T137:T139)</f>
        <v>0</v>
      </c>
      <c r="AR136" s="173" t="s">
        <v>84</v>
      </c>
      <c r="AT136" s="174" t="s">
        <v>76</v>
      </c>
      <c r="AU136" s="174" t="s">
        <v>84</v>
      </c>
      <c r="AY136" s="173" t="s">
        <v>160</v>
      </c>
      <c r="BK136" s="175">
        <f>SUM(BK137:BK139)</f>
        <v>0</v>
      </c>
    </row>
    <row r="137" spans="1:65" s="2" customFormat="1" ht="24.2" customHeight="1">
      <c r="A137" s="34"/>
      <c r="B137" s="35"/>
      <c r="C137" s="178" t="s">
        <v>331</v>
      </c>
      <c r="D137" s="178" t="s">
        <v>162</v>
      </c>
      <c r="E137" s="179" t="s">
        <v>513</v>
      </c>
      <c r="F137" s="180" t="s">
        <v>514</v>
      </c>
      <c r="G137" s="181" t="s">
        <v>273</v>
      </c>
      <c r="H137" s="182">
        <v>1.396</v>
      </c>
      <c r="I137" s="183"/>
      <c r="J137" s="184">
        <f>ROUND(I137*H137,2)</f>
        <v>0</v>
      </c>
      <c r="K137" s="180" t="s">
        <v>166</v>
      </c>
      <c r="L137" s="39"/>
      <c r="M137" s="185" t="s">
        <v>19</v>
      </c>
      <c r="N137" s="186" t="s">
        <v>48</v>
      </c>
      <c r="O137" s="64"/>
      <c r="P137" s="187">
        <f>O137*H137</f>
        <v>0</v>
      </c>
      <c r="Q137" s="187">
        <v>1.98</v>
      </c>
      <c r="R137" s="187">
        <f>Q137*H137</f>
        <v>2.76408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167</v>
      </c>
      <c r="AT137" s="189" t="s">
        <v>162</v>
      </c>
      <c r="AU137" s="189" t="s">
        <v>86</v>
      </c>
      <c r="AY137" s="17" t="s">
        <v>160</v>
      </c>
      <c r="BE137" s="190">
        <f>IF(N137="základní",J137,0)</f>
        <v>0</v>
      </c>
      <c r="BF137" s="190">
        <f>IF(N137="snížená",J137,0)</f>
        <v>0</v>
      </c>
      <c r="BG137" s="190">
        <f>IF(N137="zákl. přenesená",J137,0)</f>
        <v>0</v>
      </c>
      <c r="BH137" s="190">
        <f>IF(N137="sníž. přenesená",J137,0)</f>
        <v>0</v>
      </c>
      <c r="BI137" s="190">
        <f>IF(N137="nulová",J137,0)</f>
        <v>0</v>
      </c>
      <c r="BJ137" s="17" t="s">
        <v>84</v>
      </c>
      <c r="BK137" s="190">
        <f>ROUND(I137*H137,2)</f>
        <v>0</v>
      </c>
      <c r="BL137" s="17" t="s">
        <v>167</v>
      </c>
      <c r="BM137" s="189" t="s">
        <v>653</v>
      </c>
    </row>
    <row r="138" spans="1:47" s="2" customFormat="1" ht="11.25">
      <c r="A138" s="34"/>
      <c r="B138" s="35"/>
      <c r="C138" s="36"/>
      <c r="D138" s="191" t="s">
        <v>169</v>
      </c>
      <c r="E138" s="36"/>
      <c r="F138" s="192" t="s">
        <v>516</v>
      </c>
      <c r="G138" s="36"/>
      <c r="H138" s="36"/>
      <c r="I138" s="193"/>
      <c r="J138" s="36"/>
      <c r="K138" s="36"/>
      <c r="L138" s="39"/>
      <c r="M138" s="194"/>
      <c r="N138" s="195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169</v>
      </c>
      <c r="AU138" s="17" t="s">
        <v>86</v>
      </c>
    </row>
    <row r="139" spans="2:51" s="14" customFormat="1" ht="11.25">
      <c r="B139" s="207"/>
      <c r="C139" s="208"/>
      <c r="D139" s="198" t="s">
        <v>171</v>
      </c>
      <c r="E139" s="209" t="s">
        <v>19</v>
      </c>
      <c r="F139" s="210" t="s">
        <v>654</v>
      </c>
      <c r="G139" s="208"/>
      <c r="H139" s="211">
        <v>1.396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171</v>
      </c>
      <c r="AU139" s="217" t="s">
        <v>86</v>
      </c>
      <c r="AV139" s="14" t="s">
        <v>86</v>
      </c>
      <c r="AW139" s="14" t="s">
        <v>37</v>
      </c>
      <c r="AX139" s="14" t="s">
        <v>77</v>
      </c>
      <c r="AY139" s="217" t="s">
        <v>160</v>
      </c>
    </row>
    <row r="140" spans="2:63" s="12" customFormat="1" ht="22.9" customHeight="1">
      <c r="B140" s="162"/>
      <c r="C140" s="163"/>
      <c r="D140" s="164" t="s">
        <v>76</v>
      </c>
      <c r="E140" s="176" t="s">
        <v>167</v>
      </c>
      <c r="F140" s="176" t="s">
        <v>518</v>
      </c>
      <c r="G140" s="163"/>
      <c r="H140" s="163"/>
      <c r="I140" s="166"/>
      <c r="J140" s="177">
        <f>BK140</f>
        <v>0</v>
      </c>
      <c r="K140" s="163"/>
      <c r="L140" s="168"/>
      <c r="M140" s="169"/>
      <c r="N140" s="170"/>
      <c r="O140" s="170"/>
      <c r="P140" s="171">
        <f>SUM(P141:P153)</f>
        <v>0</v>
      </c>
      <c r="Q140" s="170"/>
      <c r="R140" s="171">
        <f>SUM(R141:R153)</f>
        <v>26.82963108</v>
      </c>
      <c r="S140" s="170"/>
      <c r="T140" s="172">
        <f>SUM(T141:T153)</f>
        <v>0</v>
      </c>
      <c r="AR140" s="173" t="s">
        <v>84</v>
      </c>
      <c r="AT140" s="174" t="s">
        <v>76</v>
      </c>
      <c r="AU140" s="174" t="s">
        <v>84</v>
      </c>
      <c r="AY140" s="173" t="s">
        <v>160</v>
      </c>
      <c r="BK140" s="175">
        <f>SUM(BK141:BK153)</f>
        <v>0</v>
      </c>
    </row>
    <row r="141" spans="1:65" s="2" customFormat="1" ht="24.2" customHeight="1">
      <c r="A141" s="34"/>
      <c r="B141" s="35"/>
      <c r="C141" s="178" t="s">
        <v>336</v>
      </c>
      <c r="D141" s="178" t="s">
        <v>162</v>
      </c>
      <c r="E141" s="179" t="s">
        <v>519</v>
      </c>
      <c r="F141" s="180" t="s">
        <v>520</v>
      </c>
      <c r="G141" s="181" t="s">
        <v>165</v>
      </c>
      <c r="H141" s="182">
        <v>13.097</v>
      </c>
      <c r="I141" s="183"/>
      <c r="J141" s="184">
        <f>ROUND(I141*H141,2)</f>
        <v>0</v>
      </c>
      <c r="K141" s="180" t="s">
        <v>166</v>
      </c>
      <c r="L141" s="39"/>
      <c r="M141" s="185" t="s">
        <v>19</v>
      </c>
      <c r="N141" s="186" t="s">
        <v>48</v>
      </c>
      <c r="O141" s="64"/>
      <c r="P141" s="187">
        <f>O141*H141</f>
        <v>0</v>
      </c>
      <c r="Q141" s="187">
        <v>0.30006</v>
      </c>
      <c r="R141" s="187">
        <f>Q141*H141</f>
        <v>3.92988582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167</v>
      </c>
      <c r="AT141" s="189" t="s">
        <v>162</v>
      </c>
      <c r="AU141" s="189" t="s">
        <v>86</v>
      </c>
      <c r="AY141" s="17" t="s">
        <v>160</v>
      </c>
      <c r="BE141" s="190">
        <f>IF(N141="základní",J141,0)</f>
        <v>0</v>
      </c>
      <c r="BF141" s="190">
        <f>IF(N141="snížená",J141,0)</f>
        <v>0</v>
      </c>
      <c r="BG141" s="190">
        <f>IF(N141="zákl. přenesená",J141,0)</f>
        <v>0</v>
      </c>
      <c r="BH141" s="190">
        <f>IF(N141="sníž. přenesená",J141,0)</f>
        <v>0</v>
      </c>
      <c r="BI141" s="190">
        <f>IF(N141="nulová",J141,0)</f>
        <v>0</v>
      </c>
      <c r="BJ141" s="17" t="s">
        <v>84</v>
      </c>
      <c r="BK141" s="190">
        <f>ROUND(I141*H141,2)</f>
        <v>0</v>
      </c>
      <c r="BL141" s="17" t="s">
        <v>167</v>
      </c>
      <c r="BM141" s="189" t="s">
        <v>655</v>
      </c>
    </row>
    <row r="142" spans="1:47" s="2" customFormat="1" ht="11.25">
      <c r="A142" s="34"/>
      <c r="B142" s="35"/>
      <c r="C142" s="36"/>
      <c r="D142" s="191" t="s">
        <v>169</v>
      </c>
      <c r="E142" s="36"/>
      <c r="F142" s="192" t="s">
        <v>522</v>
      </c>
      <c r="G142" s="36"/>
      <c r="H142" s="36"/>
      <c r="I142" s="193"/>
      <c r="J142" s="36"/>
      <c r="K142" s="36"/>
      <c r="L142" s="39"/>
      <c r="M142" s="194"/>
      <c r="N142" s="195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169</v>
      </c>
      <c r="AU142" s="17" t="s">
        <v>86</v>
      </c>
    </row>
    <row r="143" spans="2:51" s="13" customFormat="1" ht="11.25">
      <c r="B143" s="196"/>
      <c r="C143" s="197"/>
      <c r="D143" s="198" t="s">
        <v>171</v>
      </c>
      <c r="E143" s="199" t="s">
        <v>19</v>
      </c>
      <c r="F143" s="200" t="s">
        <v>470</v>
      </c>
      <c r="G143" s="197"/>
      <c r="H143" s="199" t="s">
        <v>19</v>
      </c>
      <c r="I143" s="201"/>
      <c r="J143" s="197"/>
      <c r="K143" s="197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171</v>
      </c>
      <c r="AU143" s="206" t="s">
        <v>86</v>
      </c>
      <c r="AV143" s="13" t="s">
        <v>84</v>
      </c>
      <c r="AW143" s="13" t="s">
        <v>37</v>
      </c>
      <c r="AX143" s="13" t="s">
        <v>77</v>
      </c>
      <c r="AY143" s="206" t="s">
        <v>160</v>
      </c>
    </row>
    <row r="144" spans="2:51" s="14" customFormat="1" ht="11.25">
      <c r="B144" s="207"/>
      <c r="C144" s="208"/>
      <c r="D144" s="198" t="s">
        <v>171</v>
      </c>
      <c r="E144" s="209" t="s">
        <v>19</v>
      </c>
      <c r="F144" s="210" t="s">
        <v>656</v>
      </c>
      <c r="G144" s="208"/>
      <c r="H144" s="211">
        <v>5.09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171</v>
      </c>
      <c r="AU144" s="217" t="s">
        <v>86</v>
      </c>
      <c r="AV144" s="14" t="s">
        <v>86</v>
      </c>
      <c r="AW144" s="14" t="s">
        <v>37</v>
      </c>
      <c r="AX144" s="14" t="s">
        <v>77</v>
      </c>
      <c r="AY144" s="217" t="s">
        <v>160</v>
      </c>
    </row>
    <row r="145" spans="2:51" s="14" customFormat="1" ht="11.25">
      <c r="B145" s="207"/>
      <c r="C145" s="208"/>
      <c r="D145" s="198" t="s">
        <v>171</v>
      </c>
      <c r="E145" s="209" t="s">
        <v>19</v>
      </c>
      <c r="F145" s="210" t="s">
        <v>657</v>
      </c>
      <c r="G145" s="208"/>
      <c r="H145" s="211">
        <v>8.007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171</v>
      </c>
      <c r="AU145" s="217" t="s">
        <v>86</v>
      </c>
      <c r="AV145" s="14" t="s">
        <v>86</v>
      </c>
      <c r="AW145" s="14" t="s">
        <v>37</v>
      </c>
      <c r="AX145" s="14" t="s">
        <v>77</v>
      </c>
      <c r="AY145" s="217" t="s">
        <v>160</v>
      </c>
    </row>
    <row r="146" spans="1:65" s="2" customFormat="1" ht="24.2" customHeight="1">
      <c r="A146" s="34"/>
      <c r="B146" s="35"/>
      <c r="C146" s="178" t="s">
        <v>8</v>
      </c>
      <c r="D146" s="178" t="s">
        <v>162</v>
      </c>
      <c r="E146" s="179" t="s">
        <v>525</v>
      </c>
      <c r="F146" s="180" t="s">
        <v>526</v>
      </c>
      <c r="G146" s="181" t="s">
        <v>165</v>
      </c>
      <c r="H146" s="182">
        <v>13.097</v>
      </c>
      <c r="I146" s="183"/>
      <c r="J146" s="184">
        <f>ROUND(I146*H146,2)</f>
        <v>0</v>
      </c>
      <c r="K146" s="180" t="s">
        <v>166</v>
      </c>
      <c r="L146" s="39"/>
      <c r="M146" s="185" t="s">
        <v>19</v>
      </c>
      <c r="N146" s="186" t="s">
        <v>48</v>
      </c>
      <c r="O146" s="64"/>
      <c r="P146" s="187">
        <f>O146*H146</f>
        <v>0</v>
      </c>
      <c r="Q146" s="187">
        <v>0.31879</v>
      </c>
      <c r="R146" s="187">
        <f>Q146*H146</f>
        <v>4.17519263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167</v>
      </c>
      <c r="AT146" s="189" t="s">
        <v>162</v>
      </c>
      <c r="AU146" s="189" t="s">
        <v>86</v>
      </c>
      <c r="AY146" s="17" t="s">
        <v>160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17" t="s">
        <v>84</v>
      </c>
      <c r="BK146" s="190">
        <f>ROUND(I146*H146,2)</f>
        <v>0</v>
      </c>
      <c r="BL146" s="17" t="s">
        <v>167</v>
      </c>
      <c r="BM146" s="189" t="s">
        <v>658</v>
      </c>
    </row>
    <row r="147" spans="1:47" s="2" customFormat="1" ht="11.25">
      <c r="A147" s="34"/>
      <c r="B147" s="35"/>
      <c r="C147" s="36"/>
      <c r="D147" s="191" t="s">
        <v>169</v>
      </c>
      <c r="E147" s="36"/>
      <c r="F147" s="192" t="s">
        <v>528</v>
      </c>
      <c r="G147" s="36"/>
      <c r="H147" s="36"/>
      <c r="I147" s="193"/>
      <c r="J147" s="36"/>
      <c r="K147" s="36"/>
      <c r="L147" s="39"/>
      <c r="M147" s="194"/>
      <c r="N147" s="195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169</v>
      </c>
      <c r="AU147" s="17" t="s">
        <v>86</v>
      </c>
    </row>
    <row r="148" spans="1:65" s="2" customFormat="1" ht="37.9" customHeight="1">
      <c r="A148" s="34"/>
      <c r="B148" s="35"/>
      <c r="C148" s="178" t="s">
        <v>346</v>
      </c>
      <c r="D148" s="178" t="s">
        <v>162</v>
      </c>
      <c r="E148" s="179" t="s">
        <v>529</v>
      </c>
      <c r="F148" s="180" t="s">
        <v>530</v>
      </c>
      <c r="G148" s="181" t="s">
        <v>273</v>
      </c>
      <c r="H148" s="182">
        <v>1.617</v>
      </c>
      <c r="I148" s="183"/>
      <c r="J148" s="184">
        <f>ROUND(I148*H148,2)</f>
        <v>0</v>
      </c>
      <c r="K148" s="180" t="s">
        <v>166</v>
      </c>
      <c r="L148" s="39"/>
      <c r="M148" s="185" t="s">
        <v>19</v>
      </c>
      <c r="N148" s="186" t="s">
        <v>48</v>
      </c>
      <c r="O148" s="64"/>
      <c r="P148" s="187">
        <f>O148*H148</f>
        <v>0</v>
      </c>
      <c r="Q148" s="187">
        <v>2.429</v>
      </c>
      <c r="R148" s="187">
        <f>Q148*H148</f>
        <v>3.9276929999999997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167</v>
      </c>
      <c r="AT148" s="189" t="s">
        <v>162</v>
      </c>
      <c r="AU148" s="189" t="s">
        <v>86</v>
      </c>
      <c r="AY148" s="17" t="s">
        <v>160</v>
      </c>
      <c r="BE148" s="190">
        <f>IF(N148="základní",J148,0)</f>
        <v>0</v>
      </c>
      <c r="BF148" s="190">
        <f>IF(N148="snížená",J148,0)</f>
        <v>0</v>
      </c>
      <c r="BG148" s="190">
        <f>IF(N148="zákl. přenesená",J148,0)</f>
        <v>0</v>
      </c>
      <c r="BH148" s="190">
        <f>IF(N148="sníž. přenesená",J148,0)</f>
        <v>0</v>
      </c>
      <c r="BI148" s="190">
        <f>IF(N148="nulová",J148,0)</f>
        <v>0</v>
      </c>
      <c r="BJ148" s="17" t="s">
        <v>84</v>
      </c>
      <c r="BK148" s="190">
        <f>ROUND(I148*H148,2)</f>
        <v>0</v>
      </c>
      <c r="BL148" s="17" t="s">
        <v>167</v>
      </c>
      <c r="BM148" s="189" t="s">
        <v>659</v>
      </c>
    </row>
    <row r="149" spans="1:47" s="2" customFormat="1" ht="11.25">
      <c r="A149" s="34"/>
      <c r="B149" s="35"/>
      <c r="C149" s="36"/>
      <c r="D149" s="191" t="s">
        <v>169</v>
      </c>
      <c r="E149" s="36"/>
      <c r="F149" s="192" t="s">
        <v>532</v>
      </c>
      <c r="G149" s="36"/>
      <c r="H149" s="36"/>
      <c r="I149" s="193"/>
      <c r="J149" s="36"/>
      <c r="K149" s="36"/>
      <c r="L149" s="39"/>
      <c r="M149" s="194"/>
      <c r="N149" s="195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169</v>
      </c>
      <c r="AU149" s="17" t="s">
        <v>86</v>
      </c>
    </row>
    <row r="150" spans="2:51" s="14" customFormat="1" ht="11.25">
      <c r="B150" s="207"/>
      <c r="C150" s="208"/>
      <c r="D150" s="198" t="s">
        <v>171</v>
      </c>
      <c r="E150" s="209" t="s">
        <v>19</v>
      </c>
      <c r="F150" s="210" t="s">
        <v>660</v>
      </c>
      <c r="G150" s="208"/>
      <c r="H150" s="211">
        <v>1.396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171</v>
      </c>
      <c r="AU150" s="217" t="s">
        <v>86</v>
      </c>
      <c r="AV150" s="14" t="s">
        <v>86</v>
      </c>
      <c r="AW150" s="14" t="s">
        <v>37</v>
      </c>
      <c r="AX150" s="14" t="s">
        <v>77</v>
      </c>
      <c r="AY150" s="217" t="s">
        <v>160</v>
      </c>
    </row>
    <row r="151" spans="2:51" s="14" customFormat="1" ht="11.25">
      <c r="B151" s="207"/>
      <c r="C151" s="208"/>
      <c r="D151" s="198" t="s">
        <v>171</v>
      </c>
      <c r="E151" s="209" t="s">
        <v>19</v>
      </c>
      <c r="F151" s="210" t="s">
        <v>534</v>
      </c>
      <c r="G151" s="208"/>
      <c r="H151" s="211">
        <v>0.221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171</v>
      </c>
      <c r="AU151" s="217" t="s">
        <v>86</v>
      </c>
      <c r="AV151" s="14" t="s">
        <v>86</v>
      </c>
      <c r="AW151" s="14" t="s">
        <v>37</v>
      </c>
      <c r="AX151" s="14" t="s">
        <v>77</v>
      </c>
      <c r="AY151" s="217" t="s">
        <v>160</v>
      </c>
    </row>
    <row r="152" spans="1:65" s="2" customFormat="1" ht="44.25" customHeight="1">
      <c r="A152" s="34"/>
      <c r="B152" s="35"/>
      <c r="C152" s="178" t="s">
        <v>353</v>
      </c>
      <c r="D152" s="178" t="s">
        <v>162</v>
      </c>
      <c r="E152" s="179" t="s">
        <v>535</v>
      </c>
      <c r="F152" s="180" t="s">
        <v>536</v>
      </c>
      <c r="G152" s="181" t="s">
        <v>165</v>
      </c>
      <c r="H152" s="182">
        <v>13.097</v>
      </c>
      <c r="I152" s="183"/>
      <c r="J152" s="184">
        <f>ROUND(I152*H152,2)</f>
        <v>0</v>
      </c>
      <c r="K152" s="180" t="s">
        <v>166</v>
      </c>
      <c r="L152" s="39"/>
      <c r="M152" s="185" t="s">
        <v>19</v>
      </c>
      <c r="N152" s="186" t="s">
        <v>48</v>
      </c>
      <c r="O152" s="64"/>
      <c r="P152" s="187">
        <f>O152*H152</f>
        <v>0</v>
      </c>
      <c r="Q152" s="187">
        <v>1.12979</v>
      </c>
      <c r="R152" s="187">
        <f>Q152*H152</f>
        <v>14.79685963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167</v>
      </c>
      <c r="AT152" s="189" t="s">
        <v>162</v>
      </c>
      <c r="AU152" s="189" t="s">
        <v>86</v>
      </c>
      <c r="AY152" s="17" t="s">
        <v>160</v>
      </c>
      <c r="BE152" s="190">
        <f>IF(N152="základní",J152,0)</f>
        <v>0</v>
      </c>
      <c r="BF152" s="190">
        <f>IF(N152="snížená",J152,0)</f>
        <v>0</v>
      </c>
      <c r="BG152" s="190">
        <f>IF(N152="zákl. přenesená",J152,0)</f>
        <v>0</v>
      </c>
      <c r="BH152" s="190">
        <f>IF(N152="sníž. přenesená",J152,0)</f>
        <v>0</v>
      </c>
      <c r="BI152" s="190">
        <f>IF(N152="nulová",J152,0)</f>
        <v>0</v>
      </c>
      <c r="BJ152" s="17" t="s">
        <v>84</v>
      </c>
      <c r="BK152" s="190">
        <f>ROUND(I152*H152,2)</f>
        <v>0</v>
      </c>
      <c r="BL152" s="17" t="s">
        <v>167</v>
      </c>
      <c r="BM152" s="189" t="s">
        <v>661</v>
      </c>
    </row>
    <row r="153" spans="1:47" s="2" customFormat="1" ht="11.25">
      <c r="A153" s="34"/>
      <c r="B153" s="35"/>
      <c r="C153" s="36"/>
      <c r="D153" s="191" t="s">
        <v>169</v>
      </c>
      <c r="E153" s="36"/>
      <c r="F153" s="192" t="s">
        <v>538</v>
      </c>
      <c r="G153" s="36"/>
      <c r="H153" s="36"/>
      <c r="I153" s="193"/>
      <c r="J153" s="36"/>
      <c r="K153" s="36"/>
      <c r="L153" s="39"/>
      <c r="M153" s="194"/>
      <c r="N153" s="195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169</v>
      </c>
      <c r="AU153" s="17" t="s">
        <v>86</v>
      </c>
    </row>
    <row r="154" spans="2:63" s="12" customFormat="1" ht="22.9" customHeight="1">
      <c r="B154" s="162"/>
      <c r="C154" s="163"/>
      <c r="D154" s="164" t="s">
        <v>76</v>
      </c>
      <c r="E154" s="176" t="s">
        <v>539</v>
      </c>
      <c r="F154" s="176" t="s">
        <v>540</v>
      </c>
      <c r="G154" s="163"/>
      <c r="H154" s="163"/>
      <c r="I154" s="166"/>
      <c r="J154" s="177">
        <f>BK154</f>
        <v>0</v>
      </c>
      <c r="K154" s="163"/>
      <c r="L154" s="168"/>
      <c r="M154" s="169"/>
      <c r="N154" s="170"/>
      <c r="O154" s="170"/>
      <c r="P154" s="171">
        <f>SUM(P155:P156)</f>
        <v>0</v>
      </c>
      <c r="Q154" s="170"/>
      <c r="R154" s="171">
        <f>SUM(R155:R156)</f>
        <v>0</v>
      </c>
      <c r="S154" s="170"/>
      <c r="T154" s="172">
        <f>SUM(T155:T156)</f>
        <v>6.2299999999999995</v>
      </c>
      <c r="AR154" s="173" t="s">
        <v>84</v>
      </c>
      <c r="AT154" s="174" t="s">
        <v>76</v>
      </c>
      <c r="AU154" s="174" t="s">
        <v>84</v>
      </c>
      <c r="AY154" s="173" t="s">
        <v>160</v>
      </c>
      <c r="BK154" s="175">
        <f>SUM(BK155:BK156)</f>
        <v>0</v>
      </c>
    </row>
    <row r="155" spans="1:65" s="2" customFormat="1" ht="24.2" customHeight="1">
      <c r="A155" s="34"/>
      <c r="B155" s="35"/>
      <c r="C155" s="178" t="s">
        <v>311</v>
      </c>
      <c r="D155" s="178" t="s">
        <v>162</v>
      </c>
      <c r="E155" s="179" t="s">
        <v>541</v>
      </c>
      <c r="F155" s="180" t="s">
        <v>542</v>
      </c>
      <c r="G155" s="181" t="s">
        <v>202</v>
      </c>
      <c r="H155" s="182">
        <v>8.9</v>
      </c>
      <c r="I155" s="183"/>
      <c r="J155" s="184">
        <f>ROUND(I155*H155,2)</f>
        <v>0</v>
      </c>
      <c r="K155" s="180" t="s">
        <v>166</v>
      </c>
      <c r="L155" s="39"/>
      <c r="M155" s="185" t="s">
        <v>19</v>
      </c>
      <c r="N155" s="186" t="s">
        <v>48</v>
      </c>
      <c r="O155" s="64"/>
      <c r="P155" s="187">
        <f>O155*H155</f>
        <v>0</v>
      </c>
      <c r="Q155" s="187">
        <v>0</v>
      </c>
      <c r="R155" s="187">
        <f>Q155*H155</f>
        <v>0</v>
      </c>
      <c r="S155" s="187">
        <v>0.7</v>
      </c>
      <c r="T155" s="188">
        <f>S155*H155</f>
        <v>6.2299999999999995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167</v>
      </c>
      <c r="AT155" s="189" t="s">
        <v>162</v>
      </c>
      <c r="AU155" s="189" t="s">
        <v>86</v>
      </c>
      <c r="AY155" s="17" t="s">
        <v>160</v>
      </c>
      <c r="BE155" s="190">
        <f>IF(N155="základní",J155,0)</f>
        <v>0</v>
      </c>
      <c r="BF155" s="190">
        <f>IF(N155="snížená",J155,0)</f>
        <v>0</v>
      </c>
      <c r="BG155" s="190">
        <f>IF(N155="zákl. přenesená",J155,0)</f>
        <v>0</v>
      </c>
      <c r="BH155" s="190">
        <f>IF(N155="sníž. přenesená",J155,0)</f>
        <v>0</v>
      </c>
      <c r="BI155" s="190">
        <f>IF(N155="nulová",J155,0)</f>
        <v>0</v>
      </c>
      <c r="BJ155" s="17" t="s">
        <v>84</v>
      </c>
      <c r="BK155" s="190">
        <f>ROUND(I155*H155,2)</f>
        <v>0</v>
      </c>
      <c r="BL155" s="17" t="s">
        <v>167</v>
      </c>
      <c r="BM155" s="189" t="s">
        <v>662</v>
      </c>
    </row>
    <row r="156" spans="1:47" s="2" customFormat="1" ht="11.25">
      <c r="A156" s="34"/>
      <c r="B156" s="35"/>
      <c r="C156" s="36"/>
      <c r="D156" s="191" t="s">
        <v>169</v>
      </c>
      <c r="E156" s="36"/>
      <c r="F156" s="192" t="s">
        <v>544</v>
      </c>
      <c r="G156" s="36"/>
      <c r="H156" s="36"/>
      <c r="I156" s="193"/>
      <c r="J156" s="36"/>
      <c r="K156" s="36"/>
      <c r="L156" s="39"/>
      <c r="M156" s="194"/>
      <c r="N156" s="195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169</v>
      </c>
      <c r="AU156" s="17" t="s">
        <v>86</v>
      </c>
    </row>
    <row r="157" spans="2:63" s="12" customFormat="1" ht="22.9" customHeight="1">
      <c r="B157" s="162"/>
      <c r="C157" s="163"/>
      <c r="D157" s="164" t="s">
        <v>76</v>
      </c>
      <c r="E157" s="176" t="s">
        <v>545</v>
      </c>
      <c r="F157" s="176" t="s">
        <v>546</v>
      </c>
      <c r="G157" s="163"/>
      <c r="H157" s="163"/>
      <c r="I157" s="166"/>
      <c r="J157" s="177">
        <f>BK157</f>
        <v>0</v>
      </c>
      <c r="K157" s="163"/>
      <c r="L157" s="168"/>
      <c r="M157" s="169"/>
      <c r="N157" s="170"/>
      <c r="O157" s="170"/>
      <c r="P157" s="171">
        <f>SUM(P158:P164)</f>
        <v>0</v>
      </c>
      <c r="Q157" s="170"/>
      <c r="R157" s="171">
        <f>SUM(R158:R164)</f>
        <v>10.06029705</v>
      </c>
      <c r="S157" s="170"/>
      <c r="T157" s="172">
        <f>SUM(T158:T164)</f>
        <v>0</v>
      </c>
      <c r="AR157" s="173" t="s">
        <v>84</v>
      </c>
      <c r="AT157" s="174" t="s">
        <v>76</v>
      </c>
      <c r="AU157" s="174" t="s">
        <v>84</v>
      </c>
      <c r="AY157" s="173" t="s">
        <v>160</v>
      </c>
      <c r="BK157" s="175">
        <f>SUM(BK158:BK164)</f>
        <v>0</v>
      </c>
    </row>
    <row r="158" spans="1:65" s="2" customFormat="1" ht="24.2" customHeight="1">
      <c r="A158" s="34"/>
      <c r="B158" s="35"/>
      <c r="C158" s="178" t="s">
        <v>370</v>
      </c>
      <c r="D158" s="178" t="s">
        <v>162</v>
      </c>
      <c r="E158" s="179" t="s">
        <v>547</v>
      </c>
      <c r="F158" s="180" t="s">
        <v>548</v>
      </c>
      <c r="G158" s="181" t="s">
        <v>273</v>
      </c>
      <c r="H158" s="182">
        <v>4.077</v>
      </c>
      <c r="I158" s="183"/>
      <c r="J158" s="184">
        <f>ROUND(I158*H158,2)</f>
        <v>0</v>
      </c>
      <c r="K158" s="180" t="s">
        <v>166</v>
      </c>
      <c r="L158" s="39"/>
      <c r="M158" s="185" t="s">
        <v>19</v>
      </c>
      <c r="N158" s="186" t="s">
        <v>48</v>
      </c>
      <c r="O158" s="64"/>
      <c r="P158" s="187">
        <f>O158*H158</f>
        <v>0</v>
      </c>
      <c r="Q158" s="187">
        <v>2.45329</v>
      </c>
      <c r="R158" s="187">
        <f>Q158*H158</f>
        <v>10.00206333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167</v>
      </c>
      <c r="AT158" s="189" t="s">
        <v>162</v>
      </c>
      <c r="AU158" s="189" t="s">
        <v>86</v>
      </c>
      <c r="AY158" s="17" t="s">
        <v>160</v>
      </c>
      <c r="BE158" s="190">
        <f>IF(N158="základní",J158,0)</f>
        <v>0</v>
      </c>
      <c r="BF158" s="190">
        <f>IF(N158="snížená",J158,0)</f>
        <v>0</v>
      </c>
      <c r="BG158" s="190">
        <f>IF(N158="zákl. přenesená",J158,0)</f>
        <v>0</v>
      </c>
      <c r="BH158" s="190">
        <f>IF(N158="sníž. přenesená",J158,0)</f>
        <v>0</v>
      </c>
      <c r="BI158" s="190">
        <f>IF(N158="nulová",J158,0)</f>
        <v>0</v>
      </c>
      <c r="BJ158" s="17" t="s">
        <v>84</v>
      </c>
      <c r="BK158" s="190">
        <f>ROUND(I158*H158,2)</f>
        <v>0</v>
      </c>
      <c r="BL158" s="17" t="s">
        <v>167</v>
      </c>
      <c r="BM158" s="189" t="s">
        <v>663</v>
      </c>
    </row>
    <row r="159" spans="1:47" s="2" customFormat="1" ht="11.25">
      <c r="A159" s="34"/>
      <c r="B159" s="35"/>
      <c r="C159" s="36"/>
      <c r="D159" s="191" t="s">
        <v>169</v>
      </c>
      <c r="E159" s="36"/>
      <c r="F159" s="192" t="s">
        <v>550</v>
      </c>
      <c r="G159" s="36"/>
      <c r="H159" s="36"/>
      <c r="I159" s="193"/>
      <c r="J159" s="36"/>
      <c r="K159" s="36"/>
      <c r="L159" s="39"/>
      <c r="M159" s="194"/>
      <c r="N159" s="195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169</v>
      </c>
      <c r="AU159" s="17" t="s">
        <v>86</v>
      </c>
    </row>
    <row r="160" spans="2:51" s="14" customFormat="1" ht="11.25">
      <c r="B160" s="207"/>
      <c r="C160" s="208"/>
      <c r="D160" s="198" t="s">
        <v>171</v>
      </c>
      <c r="E160" s="209" t="s">
        <v>19</v>
      </c>
      <c r="F160" s="210" t="s">
        <v>664</v>
      </c>
      <c r="G160" s="208"/>
      <c r="H160" s="211">
        <v>4.077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171</v>
      </c>
      <c r="AU160" s="217" t="s">
        <v>86</v>
      </c>
      <c r="AV160" s="14" t="s">
        <v>86</v>
      </c>
      <c r="AW160" s="14" t="s">
        <v>37</v>
      </c>
      <c r="AX160" s="14" t="s">
        <v>77</v>
      </c>
      <c r="AY160" s="217" t="s">
        <v>160</v>
      </c>
    </row>
    <row r="161" spans="1:65" s="2" customFormat="1" ht="21.75" customHeight="1">
      <c r="A161" s="34"/>
      <c r="B161" s="35"/>
      <c r="C161" s="178" t="s">
        <v>375</v>
      </c>
      <c r="D161" s="178" t="s">
        <v>162</v>
      </c>
      <c r="E161" s="179" t="s">
        <v>552</v>
      </c>
      <c r="F161" s="180" t="s">
        <v>553</v>
      </c>
      <c r="G161" s="181" t="s">
        <v>165</v>
      </c>
      <c r="H161" s="182">
        <v>14.486</v>
      </c>
      <c r="I161" s="183"/>
      <c r="J161" s="184">
        <f>ROUND(I161*H161,2)</f>
        <v>0</v>
      </c>
      <c r="K161" s="180" t="s">
        <v>166</v>
      </c>
      <c r="L161" s="39"/>
      <c r="M161" s="185" t="s">
        <v>19</v>
      </c>
      <c r="N161" s="186" t="s">
        <v>48</v>
      </c>
      <c r="O161" s="64"/>
      <c r="P161" s="187">
        <f>O161*H161</f>
        <v>0</v>
      </c>
      <c r="Q161" s="187">
        <v>0.00402</v>
      </c>
      <c r="R161" s="187">
        <f>Q161*H161</f>
        <v>0.05823372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167</v>
      </c>
      <c r="AT161" s="189" t="s">
        <v>162</v>
      </c>
      <c r="AU161" s="189" t="s">
        <v>86</v>
      </c>
      <c r="AY161" s="17" t="s">
        <v>160</v>
      </c>
      <c r="BE161" s="190">
        <f>IF(N161="základní",J161,0)</f>
        <v>0</v>
      </c>
      <c r="BF161" s="190">
        <f>IF(N161="snížená",J161,0)</f>
        <v>0</v>
      </c>
      <c r="BG161" s="190">
        <f>IF(N161="zákl. přenesená",J161,0)</f>
        <v>0</v>
      </c>
      <c r="BH161" s="190">
        <f>IF(N161="sníž. přenesená",J161,0)</f>
        <v>0</v>
      </c>
      <c r="BI161" s="190">
        <f>IF(N161="nulová",J161,0)</f>
        <v>0</v>
      </c>
      <c r="BJ161" s="17" t="s">
        <v>84</v>
      </c>
      <c r="BK161" s="190">
        <f>ROUND(I161*H161,2)</f>
        <v>0</v>
      </c>
      <c r="BL161" s="17" t="s">
        <v>167</v>
      </c>
      <c r="BM161" s="189" t="s">
        <v>665</v>
      </c>
    </row>
    <row r="162" spans="1:47" s="2" customFormat="1" ht="11.25">
      <c r="A162" s="34"/>
      <c r="B162" s="35"/>
      <c r="C162" s="36"/>
      <c r="D162" s="191" t="s">
        <v>169</v>
      </c>
      <c r="E162" s="36"/>
      <c r="F162" s="192" t="s">
        <v>555</v>
      </c>
      <c r="G162" s="36"/>
      <c r="H162" s="36"/>
      <c r="I162" s="193"/>
      <c r="J162" s="36"/>
      <c r="K162" s="36"/>
      <c r="L162" s="39"/>
      <c r="M162" s="194"/>
      <c r="N162" s="195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169</v>
      </c>
      <c r="AU162" s="17" t="s">
        <v>86</v>
      </c>
    </row>
    <row r="163" spans="2:51" s="14" customFormat="1" ht="11.25">
      <c r="B163" s="207"/>
      <c r="C163" s="208"/>
      <c r="D163" s="198" t="s">
        <v>171</v>
      </c>
      <c r="E163" s="209" t="s">
        <v>19</v>
      </c>
      <c r="F163" s="210" t="s">
        <v>666</v>
      </c>
      <c r="G163" s="208"/>
      <c r="H163" s="211">
        <v>13.829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171</v>
      </c>
      <c r="AU163" s="217" t="s">
        <v>86</v>
      </c>
      <c r="AV163" s="14" t="s">
        <v>86</v>
      </c>
      <c r="AW163" s="14" t="s">
        <v>37</v>
      </c>
      <c r="AX163" s="14" t="s">
        <v>77</v>
      </c>
      <c r="AY163" s="217" t="s">
        <v>160</v>
      </c>
    </row>
    <row r="164" spans="2:51" s="14" customFormat="1" ht="11.25">
      <c r="B164" s="207"/>
      <c r="C164" s="208"/>
      <c r="D164" s="198" t="s">
        <v>171</v>
      </c>
      <c r="E164" s="209" t="s">
        <v>19</v>
      </c>
      <c r="F164" s="210" t="s">
        <v>557</v>
      </c>
      <c r="G164" s="208"/>
      <c r="H164" s="211">
        <v>0.657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171</v>
      </c>
      <c r="AU164" s="217" t="s">
        <v>86</v>
      </c>
      <c r="AV164" s="14" t="s">
        <v>86</v>
      </c>
      <c r="AW164" s="14" t="s">
        <v>37</v>
      </c>
      <c r="AX164" s="14" t="s">
        <v>77</v>
      </c>
      <c r="AY164" s="217" t="s">
        <v>160</v>
      </c>
    </row>
    <row r="165" spans="2:63" s="12" customFormat="1" ht="22.9" customHeight="1">
      <c r="B165" s="162"/>
      <c r="C165" s="163"/>
      <c r="D165" s="164" t="s">
        <v>76</v>
      </c>
      <c r="E165" s="176" t="s">
        <v>558</v>
      </c>
      <c r="F165" s="176" t="s">
        <v>559</v>
      </c>
      <c r="G165" s="163"/>
      <c r="H165" s="163"/>
      <c r="I165" s="166"/>
      <c r="J165" s="177">
        <f>BK165</f>
        <v>0</v>
      </c>
      <c r="K165" s="163"/>
      <c r="L165" s="168"/>
      <c r="M165" s="169"/>
      <c r="N165" s="170"/>
      <c r="O165" s="170"/>
      <c r="P165" s="171">
        <f>SUM(P166:P171)</f>
        <v>0</v>
      </c>
      <c r="Q165" s="170"/>
      <c r="R165" s="171">
        <f>SUM(R166:R171)</f>
        <v>14.13021</v>
      </c>
      <c r="S165" s="170"/>
      <c r="T165" s="172">
        <f>SUM(T166:T171)</f>
        <v>0</v>
      </c>
      <c r="AR165" s="173" t="s">
        <v>84</v>
      </c>
      <c r="AT165" s="174" t="s">
        <v>76</v>
      </c>
      <c r="AU165" s="174" t="s">
        <v>84</v>
      </c>
      <c r="AY165" s="173" t="s">
        <v>160</v>
      </c>
      <c r="BK165" s="175">
        <f>SUM(BK166:BK171)</f>
        <v>0</v>
      </c>
    </row>
    <row r="166" spans="1:65" s="2" customFormat="1" ht="33" customHeight="1">
      <c r="A166" s="34"/>
      <c r="B166" s="35"/>
      <c r="C166" s="178" t="s">
        <v>7</v>
      </c>
      <c r="D166" s="178" t="s">
        <v>162</v>
      </c>
      <c r="E166" s="179" t="s">
        <v>615</v>
      </c>
      <c r="F166" s="180" t="s">
        <v>616</v>
      </c>
      <c r="G166" s="181" t="s">
        <v>432</v>
      </c>
      <c r="H166" s="182">
        <v>2</v>
      </c>
      <c r="I166" s="183"/>
      <c r="J166" s="184">
        <f>ROUND(I166*H166,2)</f>
        <v>0</v>
      </c>
      <c r="K166" s="180" t="s">
        <v>166</v>
      </c>
      <c r="L166" s="39"/>
      <c r="M166" s="185" t="s">
        <v>19</v>
      </c>
      <c r="N166" s="186" t="s">
        <v>48</v>
      </c>
      <c r="O166" s="64"/>
      <c r="P166" s="187">
        <f>O166*H166</f>
        <v>0</v>
      </c>
      <c r="Q166" s="187">
        <v>7.00566</v>
      </c>
      <c r="R166" s="187">
        <f>Q166*H166</f>
        <v>14.01132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167</v>
      </c>
      <c r="AT166" s="189" t="s">
        <v>162</v>
      </c>
      <c r="AU166" s="189" t="s">
        <v>86</v>
      </c>
      <c r="AY166" s="17" t="s">
        <v>160</v>
      </c>
      <c r="BE166" s="190">
        <f>IF(N166="základní",J166,0)</f>
        <v>0</v>
      </c>
      <c r="BF166" s="190">
        <f>IF(N166="snížená",J166,0)</f>
        <v>0</v>
      </c>
      <c r="BG166" s="190">
        <f>IF(N166="zákl. přenesená",J166,0)</f>
        <v>0</v>
      </c>
      <c r="BH166" s="190">
        <f>IF(N166="sníž. přenesená",J166,0)</f>
        <v>0</v>
      </c>
      <c r="BI166" s="190">
        <f>IF(N166="nulová",J166,0)</f>
        <v>0</v>
      </c>
      <c r="BJ166" s="17" t="s">
        <v>84</v>
      </c>
      <c r="BK166" s="190">
        <f>ROUND(I166*H166,2)</f>
        <v>0</v>
      </c>
      <c r="BL166" s="17" t="s">
        <v>167</v>
      </c>
      <c r="BM166" s="189" t="s">
        <v>667</v>
      </c>
    </row>
    <row r="167" spans="1:47" s="2" customFormat="1" ht="11.25">
      <c r="A167" s="34"/>
      <c r="B167" s="35"/>
      <c r="C167" s="36"/>
      <c r="D167" s="191" t="s">
        <v>169</v>
      </c>
      <c r="E167" s="36"/>
      <c r="F167" s="192" t="s">
        <v>618</v>
      </c>
      <c r="G167" s="36"/>
      <c r="H167" s="36"/>
      <c r="I167" s="193"/>
      <c r="J167" s="36"/>
      <c r="K167" s="36"/>
      <c r="L167" s="39"/>
      <c r="M167" s="194"/>
      <c r="N167" s="195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169</v>
      </c>
      <c r="AU167" s="17" t="s">
        <v>86</v>
      </c>
    </row>
    <row r="168" spans="1:65" s="2" customFormat="1" ht="33" customHeight="1">
      <c r="A168" s="34"/>
      <c r="B168" s="35"/>
      <c r="C168" s="178" t="s">
        <v>384</v>
      </c>
      <c r="D168" s="178" t="s">
        <v>162</v>
      </c>
      <c r="E168" s="179" t="s">
        <v>619</v>
      </c>
      <c r="F168" s="180" t="s">
        <v>620</v>
      </c>
      <c r="G168" s="181" t="s">
        <v>202</v>
      </c>
      <c r="H168" s="182">
        <v>8.865</v>
      </c>
      <c r="I168" s="183"/>
      <c r="J168" s="184">
        <f>ROUND(I168*H168,2)</f>
        <v>0</v>
      </c>
      <c r="K168" s="180" t="s">
        <v>166</v>
      </c>
      <c r="L168" s="39"/>
      <c r="M168" s="185" t="s">
        <v>19</v>
      </c>
      <c r="N168" s="186" t="s">
        <v>48</v>
      </c>
      <c r="O168" s="64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167</v>
      </c>
      <c r="AT168" s="189" t="s">
        <v>162</v>
      </c>
      <c r="AU168" s="189" t="s">
        <v>86</v>
      </c>
      <c r="AY168" s="17" t="s">
        <v>160</v>
      </c>
      <c r="BE168" s="190">
        <f>IF(N168="základní",J168,0)</f>
        <v>0</v>
      </c>
      <c r="BF168" s="190">
        <f>IF(N168="snížená",J168,0)</f>
        <v>0</v>
      </c>
      <c r="BG168" s="190">
        <f>IF(N168="zákl. přenesená",J168,0)</f>
        <v>0</v>
      </c>
      <c r="BH168" s="190">
        <f>IF(N168="sníž. přenesená",J168,0)</f>
        <v>0</v>
      </c>
      <c r="BI168" s="190">
        <f>IF(N168="nulová",J168,0)</f>
        <v>0</v>
      </c>
      <c r="BJ168" s="17" t="s">
        <v>84</v>
      </c>
      <c r="BK168" s="190">
        <f>ROUND(I168*H168,2)</f>
        <v>0</v>
      </c>
      <c r="BL168" s="17" t="s">
        <v>167</v>
      </c>
      <c r="BM168" s="189" t="s">
        <v>668</v>
      </c>
    </row>
    <row r="169" spans="1:47" s="2" customFormat="1" ht="11.25">
      <c r="A169" s="34"/>
      <c r="B169" s="35"/>
      <c r="C169" s="36"/>
      <c r="D169" s="191" t="s">
        <v>169</v>
      </c>
      <c r="E169" s="36"/>
      <c r="F169" s="192" t="s">
        <v>622</v>
      </c>
      <c r="G169" s="36"/>
      <c r="H169" s="36"/>
      <c r="I169" s="193"/>
      <c r="J169" s="36"/>
      <c r="K169" s="36"/>
      <c r="L169" s="39"/>
      <c r="M169" s="194"/>
      <c r="N169" s="195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169</v>
      </c>
      <c r="AU169" s="17" t="s">
        <v>86</v>
      </c>
    </row>
    <row r="170" spans="1:65" s="2" customFormat="1" ht="24.2" customHeight="1">
      <c r="A170" s="34"/>
      <c r="B170" s="35"/>
      <c r="C170" s="222" t="s">
        <v>391</v>
      </c>
      <c r="D170" s="222" t="s">
        <v>294</v>
      </c>
      <c r="E170" s="223" t="s">
        <v>623</v>
      </c>
      <c r="F170" s="224" t="s">
        <v>624</v>
      </c>
      <c r="G170" s="225" t="s">
        <v>202</v>
      </c>
      <c r="H170" s="226">
        <v>9</v>
      </c>
      <c r="I170" s="227"/>
      <c r="J170" s="228">
        <f>ROUND(I170*H170,2)</f>
        <v>0</v>
      </c>
      <c r="K170" s="224" t="s">
        <v>166</v>
      </c>
      <c r="L170" s="229"/>
      <c r="M170" s="230" t="s">
        <v>19</v>
      </c>
      <c r="N170" s="231" t="s">
        <v>48</v>
      </c>
      <c r="O170" s="64"/>
      <c r="P170" s="187">
        <f>O170*H170</f>
        <v>0</v>
      </c>
      <c r="Q170" s="187">
        <v>0.01321</v>
      </c>
      <c r="R170" s="187">
        <f>Q170*H170</f>
        <v>0.11889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246</v>
      </c>
      <c r="AT170" s="189" t="s">
        <v>294</v>
      </c>
      <c r="AU170" s="189" t="s">
        <v>86</v>
      </c>
      <c r="AY170" s="17" t="s">
        <v>160</v>
      </c>
      <c r="BE170" s="190">
        <f>IF(N170="základní",J170,0)</f>
        <v>0</v>
      </c>
      <c r="BF170" s="190">
        <f>IF(N170="snížená",J170,0)</f>
        <v>0</v>
      </c>
      <c r="BG170" s="190">
        <f>IF(N170="zákl. přenesená",J170,0)</f>
        <v>0</v>
      </c>
      <c r="BH170" s="190">
        <f>IF(N170="sníž. přenesená",J170,0)</f>
        <v>0</v>
      </c>
      <c r="BI170" s="190">
        <f>IF(N170="nulová",J170,0)</f>
        <v>0</v>
      </c>
      <c r="BJ170" s="17" t="s">
        <v>84</v>
      </c>
      <c r="BK170" s="190">
        <f>ROUND(I170*H170,2)</f>
        <v>0</v>
      </c>
      <c r="BL170" s="17" t="s">
        <v>167</v>
      </c>
      <c r="BM170" s="189" t="s">
        <v>669</v>
      </c>
    </row>
    <row r="171" spans="1:47" s="2" customFormat="1" ht="11.25">
      <c r="A171" s="34"/>
      <c r="B171" s="35"/>
      <c r="C171" s="36"/>
      <c r="D171" s="191" t="s">
        <v>169</v>
      </c>
      <c r="E171" s="36"/>
      <c r="F171" s="192" t="s">
        <v>626</v>
      </c>
      <c r="G171" s="36"/>
      <c r="H171" s="36"/>
      <c r="I171" s="193"/>
      <c r="J171" s="36"/>
      <c r="K171" s="36"/>
      <c r="L171" s="39"/>
      <c r="M171" s="194"/>
      <c r="N171" s="195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169</v>
      </c>
      <c r="AU171" s="17" t="s">
        <v>86</v>
      </c>
    </row>
    <row r="172" spans="2:63" s="12" customFormat="1" ht="22.9" customHeight="1">
      <c r="B172" s="162"/>
      <c r="C172" s="163"/>
      <c r="D172" s="164" t="s">
        <v>76</v>
      </c>
      <c r="E172" s="176" t="s">
        <v>215</v>
      </c>
      <c r="F172" s="176" t="s">
        <v>216</v>
      </c>
      <c r="G172" s="163"/>
      <c r="H172" s="163"/>
      <c r="I172" s="166"/>
      <c r="J172" s="177">
        <f>BK172</f>
        <v>0</v>
      </c>
      <c r="K172" s="163"/>
      <c r="L172" s="168"/>
      <c r="M172" s="169"/>
      <c r="N172" s="170"/>
      <c r="O172" s="170"/>
      <c r="P172" s="171">
        <f>SUM(P173:P180)</f>
        <v>0</v>
      </c>
      <c r="Q172" s="170"/>
      <c r="R172" s="171">
        <f>SUM(R173:R180)</f>
        <v>0</v>
      </c>
      <c r="S172" s="170"/>
      <c r="T172" s="172">
        <f>SUM(T173:T180)</f>
        <v>0</v>
      </c>
      <c r="AR172" s="173" t="s">
        <v>84</v>
      </c>
      <c r="AT172" s="174" t="s">
        <v>76</v>
      </c>
      <c r="AU172" s="174" t="s">
        <v>84</v>
      </c>
      <c r="AY172" s="173" t="s">
        <v>160</v>
      </c>
      <c r="BK172" s="175">
        <f>SUM(BK173:BK180)</f>
        <v>0</v>
      </c>
    </row>
    <row r="173" spans="1:65" s="2" customFormat="1" ht="33" customHeight="1">
      <c r="A173" s="34"/>
      <c r="B173" s="35"/>
      <c r="C173" s="178" t="s">
        <v>397</v>
      </c>
      <c r="D173" s="178" t="s">
        <v>162</v>
      </c>
      <c r="E173" s="179" t="s">
        <v>218</v>
      </c>
      <c r="F173" s="180" t="s">
        <v>219</v>
      </c>
      <c r="G173" s="181" t="s">
        <v>220</v>
      </c>
      <c r="H173" s="182">
        <v>6.23</v>
      </c>
      <c r="I173" s="183"/>
      <c r="J173" s="184">
        <f>ROUND(I173*H173,2)</f>
        <v>0</v>
      </c>
      <c r="K173" s="180" t="s">
        <v>166</v>
      </c>
      <c r="L173" s="39"/>
      <c r="M173" s="185" t="s">
        <v>19</v>
      </c>
      <c r="N173" s="186" t="s">
        <v>48</v>
      </c>
      <c r="O173" s="64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167</v>
      </c>
      <c r="AT173" s="189" t="s">
        <v>162</v>
      </c>
      <c r="AU173" s="189" t="s">
        <v>86</v>
      </c>
      <c r="AY173" s="17" t="s">
        <v>160</v>
      </c>
      <c r="BE173" s="190">
        <f>IF(N173="základní",J173,0)</f>
        <v>0</v>
      </c>
      <c r="BF173" s="190">
        <f>IF(N173="snížená",J173,0)</f>
        <v>0</v>
      </c>
      <c r="BG173" s="190">
        <f>IF(N173="zákl. přenesená",J173,0)</f>
        <v>0</v>
      </c>
      <c r="BH173" s="190">
        <f>IF(N173="sníž. přenesená",J173,0)</f>
        <v>0</v>
      </c>
      <c r="BI173" s="190">
        <f>IF(N173="nulová",J173,0)</f>
        <v>0</v>
      </c>
      <c r="BJ173" s="17" t="s">
        <v>84</v>
      </c>
      <c r="BK173" s="190">
        <f>ROUND(I173*H173,2)</f>
        <v>0</v>
      </c>
      <c r="BL173" s="17" t="s">
        <v>167</v>
      </c>
      <c r="BM173" s="189" t="s">
        <v>670</v>
      </c>
    </row>
    <row r="174" spans="1:47" s="2" customFormat="1" ht="11.25">
      <c r="A174" s="34"/>
      <c r="B174" s="35"/>
      <c r="C174" s="36"/>
      <c r="D174" s="191" t="s">
        <v>169</v>
      </c>
      <c r="E174" s="36"/>
      <c r="F174" s="192" t="s">
        <v>222</v>
      </c>
      <c r="G174" s="36"/>
      <c r="H174" s="36"/>
      <c r="I174" s="193"/>
      <c r="J174" s="36"/>
      <c r="K174" s="36"/>
      <c r="L174" s="39"/>
      <c r="M174" s="194"/>
      <c r="N174" s="195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169</v>
      </c>
      <c r="AU174" s="17" t="s">
        <v>86</v>
      </c>
    </row>
    <row r="175" spans="1:65" s="2" customFormat="1" ht="44.25" customHeight="1">
      <c r="A175" s="34"/>
      <c r="B175" s="35"/>
      <c r="C175" s="178" t="s">
        <v>403</v>
      </c>
      <c r="D175" s="178" t="s">
        <v>162</v>
      </c>
      <c r="E175" s="179" t="s">
        <v>231</v>
      </c>
      <c r="F175" s="180" t="s">
        <v>232</v>
      </c>
      <c r="G175" s="181" t="s">
        <v>220</v>
      </c>
      <c r="H175" s="182">
        <v>62.3</v>
      </c>
      <c r="I175" s="183"/>
      <c r="J175" s="184">
        <f>ROUND(I175*H175,2)</f>
        <v>0</v>
      </c>
      <c r="K175" s="180" t="s">
        <v>166</v>
      </c>
      <c r="L175" s="39"/>
      <c r="M175" s="185" t="s">
        <v>19</v>
      </c>
      <c r="N175" s="186" t="s">
        <v>48</v>
      </c>
      <c r="O175" s="64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167</v>
      </c>
      <c r="AT175" s="189" t="s">
        <v>162</v>
      </c>
      <c r="AU175" s="189" t="s">
        <v>86</v>
      </c>
      <c r="AY175" s="17" t="s">
        <v>160</v>
      </c>
      <c r="BE175" s="190">
        <f>IF(N175="základní",J175,0)</f>
        <v>0</v>
      </c>
      <c r="BF175" s="190">
        <f>IF(N175="snížená",J175,0)</f>
        <v>0</v>
      </c>
      <c r="BG175" s="190">
        <f>IF(N175="zákl. přenesená",J175,0)</f>
        <v>0</v>
      </c>
      <c r="BH175" s="190">
        <f>IF(N175="sníž. přenesená",J175,0)</f>
        <v>0</v>
      </c>
      <c r="BI175" s="190">
        <f>IF(N175="nulová",J175,0)</f>
        <v>0</v>
      </c>
      <c r="BJ175" s="17" t="s">
        <v>84</v>
      </c>
      <c r="BK175" s="190">
        <f>ROUND(I175*H175,2)</f>
        <v>0</v>
      </c>
      <c r="BL175" s="17" t="s">
        <v>167</v>
      </c>
      <c r="BM175" s="189" t="s">
        <v>671</v>
      </c>
    </row>
    <row r="176" spans="1:47" s="2" customFormat="1" ht="11.25">
      <c r="A176" s="34"/>
      <c r="B176" s="35"/>
      <c r="C176" s="36"/>
      <c r="D176" s="191" t="s">
        <v>169</v>
      </c>
      <c r="E176" s="36"/>
      <c r="F176" s="192" t="s">
        <v>234</v>
      </c>
      <c r="G176" s="36"/>
      <c r="H176" s="36"/>
      <c r="I176" s="193"/>
      <c r="J176" s="36"/>
      <c r="K176" s="36"/>
      <c r="L176" s="39"/>
      <c r="M176" s="194"/>
      <c r="N176" s="195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169</v>
      </c>
      <c r="AU176" s="17" t="s">
        <v>86</v>
      </c>
    </row>
    <row r="177" spans="2:51" s="14" customFormat="1" ht="11.25">
      <c r="B177" s="207"/>
      <c r="C177" s="208"/>
      <c r="D177" s="198" t="s">
        <v>171</v>
      </c>
      <c r="E177" s="209" t="s">
        <v>19</v>
      </c>
      <c r="F177" s="210" t="s">
        <v>629</v>
      </c>
      <c r="G177" s="208"/>
      <c r="H177" s="211">
        <v>6.23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171</v>
      </c>
      <c r="AU177" s="217" t="s">
        <v>86</v>
      </c>
      <c r="AV177" s="14" t="s">
        <v>86</v>
      </c>
      <c r="AW177" s="14" t="s">
        <v>37</v>
      </c>
      <c r="AX177" s="14" t="s">
        <v>77</v>
      </c>
      <c r="AY177" s="217" t="s">
        <v>160</v>
      </c>
    </row>
    <row r="178" spans="2:51" s="14" customFormat="1" ht="11.25">
      <c r="B178" s="207"/>
      <c r="C178" s="208"/>
      <c r="D178" s="198" t="s">
        <v>171</v>
      </c>
      <c r="E178" s="208"/>
      <c r="F178" s="210" t="s">
        <v>630</v>
      </c>
      <c r="G178" s="208"/>
      <c r="H178" s="211">
        <v>62.3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171</v>
      </c>
      <c r="AU178" s="217" t="s">
        <v>86</v>
      </c>
      <c r="AV178" s="14" t="s">
        <v>86</v>
      </c>
      <c r="AW178" s="14" t="s">
        <v>4</v>
      </c>
      <c r="AX178" s="14" t="s">
        <v>84</v>
      </c>
      <c r="AY178" s="217" t="s">
        <v>160</v>
      </c>
    </row>
    <row r="179" spans="1:65" s="2" customFormat="1" ht="44.25" customHeight="1">
      <c r="A179" s="34"/>
      <c r="B179" s="35"/>
      <c r="C179" s="178" t="s">
        <v>408</v>
      </c>
      <c r="D179" s="178" t="s">
        <v>162</v>
      </c>
      <c r="E179" s="179" t="s">
        <v>576</v>
      </c>
      <c r="F179" s="180" t="s">
        <v>577</v>
      </c>
      <c r="G179" s="181" t="s">
        <v>220</v>
      </c>
      <c r="H179" s="182">
        <v>6.23</v>
      </c>
      <c r="I179" s="183"/>
      <c r="J179" s="184">
        <f>ROUND(I179*H179,2)</f>
        <v>0</v>
      </c>
      <c r="K179" s="180" t="s">
        <v>166</v>
      </c>
      <c r="L179" s="39"/>
      <c r="M179" s="185" t="s">
        <v>19</v>
      </c>
      <c r="N179" s="186" t="s">
        <v>48</v>
      </c>
      <c r="O179" s="64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167</v>
      </c>
      <c r="AT179" s="189" t="s">
        <v>162</v>
      </c>
      <c r="AU179" s="189" t="s">
        <v>86</v>
      </c>
      <c r="AY179" s="17" t="s">
        <v>160</v>
      </c>
      <c r="BE179" s="190">
        <f>IF(N179="základní",J179,0)</f>
        <v>0</v>
      </c>
      <c r="BF179" s="190">
        <f>IF(N179="snížená",J179,0)</f>
        <v>0</v>
      </c>
      <c r="BG179" s="190">
        <f>IF(N179="zákl. přenesená",J179,0)</f>
        <v>0</v>
      </c>
      <c r="BH179" s="190">
        <f>IF(N179="sníž. přenesená",J179,0)</f>
        <v>0</v>
      </c>
      <c r="BI179" s="190">
        <f>IF(N179="nulová",J179,0)</f>
        <v>0</v>
      </c>
      <c r="BJ179" s="17" t="s">
        <v>84</v>
      </c>
      <c r="BK179" s="190">
        <f>ROUND(I179*H179,2)</f>
        <v>0</v>
      </c>
      <c r="BL179" s="17" t="s">
        <v>167</v>
      </c>
      <c r="BM179" s="189" t="s">
        <v>672</v>
      </c>
    </row>
    <row r="180" spans="1:47" s="2" customFormat="1" ht="11.25">
      <c r="A180" s="34"/>
      <c r="B180" s="35"/>
      <c r="C180" s="36"/>
      <c r="D180" s="191" t="s">
        <v>169</v>
      </c>
      <c r="E180" s="36"/>
      <c r="F180" s="192" t="s">
        <v>579</v>
      </c>
      <c r="G180" s="36"/>
      <c r="H180" s="36"/>
      <c r="I180" s="193"/>
      <c r="J180" s="36"/>
      <c r="K180" s="36"/>
      <c r="L180" s="39"/>
      <c r="M180" s="194"/>
      <c r="N180" s="195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169</v>
      </c>
      <c r="AU180" s="17" t="s">
        <v>86</v>
      </c>
    </row>
    <row r="181" spans="2:63" s="12" customFormat="1" ht="22.9" customHeight="1">
      <c r="B181" s="162"/>
      <c r="C181" s="163"/>
      <c r="D181" s="164" t="s">
        <v>76</v>
      </c>
      <c r="E181" s="176" t="s">
        <v>244</v>
      </c>
      <c r="F181" s="176" t="s">
        <v>245</v>
      </c>
      <c r="G181" s="163"/>
      <c r="H181" s="163"/>
      <c r="I181" s="166"/>
      <c r="J181" s="177">
        <f>BK181</f>
        <v>0</v>
      </c>
      <c r="K181" s="163"/>
      <c r="L181" s="168"/>
      <c r="M181" s="169"/>
      <c r="N181" s="170"/>
      <c r="O181" s="170"/>
      <c r="P181" s="171">
        <f>SUM(P182:P183)</f>
        <v>0</v>
      </c>
      <c r="Q181" s="170"/>
      <c r="R181" s="171">
        <f>SUM(R182:R183)</f>
        <v>0</v>
      </c>
      <c r="S181" s="170"/>
      <c r="T181" s="172">
        <f>SUM(T182:T183)</f>
        <v>0</v>
      </c>
      <c r="AR181" s="173" t="s">
        <v>84</v>
      </c>
      <c r="AT181" s="174" t="s">
        <v>76</v>
      </c>
      <c r="AU181" s="174" t="s">
        <v>84</v>
      </c>
      <c r="AY181" s="173" t="s">
        <v>160</v>
      </c>
      <c r="BK181" s="175">
        <f>SUM(BK182:BK183)</f>
        <v>0</v>
      </c>
    </row>
    <row r="182" spans="1:65" s="2" customFormat="1" ht="44.25" customHeight="1">
      <c r="A182" s="34"/>
      <c r="B182" s="35"/>
      <c r="C182" s="178" t="s">
        <v>413</v>
      </c>
      <c r="D182" s="178" t="s">
        <v>162</v>
      </c>
      <c r="E182" s="179" t="s">
        <v>247</v>
      </c>
      <c r="F182" s="180" t="s">
        <v>248</v>
      </c>
      <c r="G182" s="181" t="s">
        <v>220</v>
      </c>
      <c r="H182" s="182">
        <v>64.608</v>
      </c>
      <c r="I182" s="183"/>
      <c r="J182" s="184">
        <f>ROUND(I182*H182,2)</f>
        <v>0</v>
      </c>
      <c r="K182" s="180" t="s">
        <v>166</v>
      </c>
      <c r="L182" s="39"/>
      <c r="M182" s="185" t="s">
        <v>19</v>
      </c>
      <c r="N182" s="186" t="s">
        <v>48</v>
      </c>
      <c r="O182" s="64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167</v>
      </c>
      <c r="AT182" s="189" t="s">
        <v>162</v>
      </c>
      <c r="AU182" s="189" t="s">
        <v>86</v>
      </c>
      <c r="AY182" s="17" t="s">
        <v>160</v>
      </c>
      <c r="BE182" s="190">
        <f>IF(N182="základní",J182,0)</f>
        <v>0</v>
      </c>
      <c r="BF182" s="190">
        <f>IF(N182="snížená",J182,0)</f>
        <v>0</v>
      </c>
      <c r="BG182" s="190">
        <f>IF(N182="zákl. přenesená",J182,0)</f>
        <v>0</v>
      </c>
      <c r="BH182" s="190">
        <f>IF(N182="sníž. přenesená",J182,0)</f>
        <v>0</v>
      </c>
      <c r="BI182" s="190">
        <f>IF(N182="nulová",J182,0)</f>
        <v>0</v>
      </c>
      <c r="BJ182" s="17" t="s">
        <v>84</v>
      </c>
      <c r="BK182" s="190">
        <f>ROUND(I182*H182,2)</f>
        <v>0</v>
      </c>
      <c r="BL182" s="17" t="s">
        <v>167</v>
      </c>
      <c r="BM182" s="189" t="s">
        <v>673</v>
      </c>
    </row>
    <row r="183" spans="1:47" s="2" customFormat="1" ht="11.25">
      <c r="A183" s="34"/>
      <c r="B183" s="35"/>
      <c r="C183" s="36"/>
      <c r="D183" s="191" t="s">
        <v>169</v>
      </c>
      <c r="E183" s="36"/>
      <c r="F183" s="192" t="s">
        <v>250</v>
      </c>
      <c r="G183" s="36"/>
      <c r="H183" s="36"/>
      <c r="I183" s="193"/>
      <c r="J183" s="36"/>
      <c r="K183" s="36"/>
      <c r="L183" s="39"/>
      <c r="M183" s="218"/>
      <c r="N183" s="219"/>
      <c r="O183" s="220"/>
      <c r="P183" s="220"/>
      <c r="Q183" s="220"/>
      <c r="R183" s="220"/>
      <c r="S183" s="220"/>
      <c r="T183" s="221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169</v>
      </c>
      <c r="AU183" s="17" t="s">
        <v>86</v>
      </c>
    </row>
    <row r="184" spans="1:31" s="2" customFormat="1" ht="6.95" customHeight="1">
      <c r="A184" s="34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39"/>
      <c r="M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</sheetData>
  <sheetProtection algorithmName="SHA-512" hashValue="ofyMqBq0TgnlcquN6tmMKeKz6RZ+6OenvdFuDti6ugPogZxyAOSlIsvuwN5uLDlp79ZLSiuqTGsPY4Yk0xWBuQ==" saltValue="KWNsjFAWOjR/+gc72nhxHlUIiEznL0Ki5HvvtZwlb14z3ixXfNFwLGJYUKxZKcz8wN2udEi4Vl3ZId/wMW197Q==" spinCount="100000" sheet="1" objects="1" scenarios="1" formatColumns="0" formatRows="0" autoFilter="0"/>
  <autoFilter ref="C94:K183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1_02/122252203"/>
    <hyperlink ref="F104" r:id="rId2" display="https://podminky.urs.cz/item/CS_URS_2021_02/132251101"/>
    <hyperlink ref="F107" r:id="rId3" display="https://podminky.urs.cz/item/CS_URS_2021_02/132251251"/>
    <hyperlink ref="F110" r:id="rId4" display="https://podminky.urs.cz/item/CS_URS_2021_02/162751117"/>
    <hyperlink ref="F114" r:id="rId5" display="https://podminky.urs.cz/item/CS_URS_2021_02/171201231"/>
    <hyperlink ref="F117" r:id="rId6" display="https://podminky.urs.cz/item/CS_URS_2021_02/175151101"/>
    <hyperlink ref="F120" r:id="rId7" display="https://podminky.urs.cz/item/CS_URS_2021_02/58344197"/>
    <hyperlink ref="F124" r:id="rId8" display="https://podminky.urs.cz/item/CS_URS_2021_02/181351003"/>
    <hyperlink ref="F128" r:id="rId9" display="https://podminky.urs.cz/item/CS_URS_2021_02/181411132"/>
    <hyperlink ref="F130" r:id="rId10" display="https://podminky.urs.cz/item/CS_URS_2021_02/00572474"/>
    <hyperlink ref="F133" r:id="rId11" display="https://podminky.urs.cz/item/CS_URS_2021_02/182151111"/>
    <hyperlink ref="F135" r:id="rId12" display="https://podminky.urs.cz/item/CS_URS_2021_02/184802211"/>
    <hyperlink ref="F138" r:id="rId13" display="https://podminky.urs.cz/item/CS_URS_2021_02/271572211"/>
    <hyperlink ref="F142" r:id="rId14" display="https://podminky.urs.cz/item/CS_URS_2021_02/451561112"/>
    <hyperlink ref="F147" r:id="rId15" display="https://podminky.urs.cz/item/CS_URS_2021_02/451571212"/>
    <hyperlink ref="F149" r:id="rId16" display="https://podminky.urs.cz/item/CS_URS_2021_02/452312171"/>
    <hyperlink ref="F153" r:id="rId17" display="https://podminky.urs.cz/item/CS_URS_2021_02/465513427"/>
    <hyperlink ref="F156" r:id="rId18" display="https://podminky.urs.cz/item/CS_URS_2021_02/810441811"/>
    <hyperlink ref="F159" r:id="rId19" display="https://podminky.urs.cz/item/CS_URS_2021_02/899623181"/>
    <hyperlink ref="F162" r:id="rId20" display="https://podminky.urs.cz/item/CS_URS_2021_02/899643111"/>
    <hyperlink ref="F167" r:id="rId21" display="https://podminky.urs.cz/item/CS_URS_2021_02/919441211"/>
    <hyperlink ref="F169" r:id="rId22" display="https://podminky.urs.cz/item/CS_URS_2021_02/919551113"/>
    <hyperlink ref="F171" r:id="rId23" display="https://podminky.urs.cz/item/CS_URS_2021_02/28617280"/>
    <hyperlink ref="F174" r:id="rId24" display="https://podminky.urs.cz/item/CS_URS_2021_02/997013501"/>
    <hyperlink ref="F176" r:id="rId25" display="https://podminky.urs.cz/item/CS_URS_2021_02/997013509"/>
    <hyperlink ref="F180" r:id="rId26" display="https://podminky.urs.cz/item/CS_URS_2021_02/997013861"/>
    <hyperlink ref="F183" r:id="rId27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106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131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64" t="str">
        <f>'Rekapitulace stavby'!K6</f>
        <v>II/183 Vodokrty X II/230</v>
      </c>
      <c r="F7" s="365"/>
      <c r="G7" s="365"/>
      <c r="H7" s="365"/>
      <c r="L7" s="20"/>
    </row>
    <row r="8" spans="2:12" s="1" customFormat="1" ht="12" customHeight="1">
      <c r="B8" s="20"/>
      <c r="D8" s="112" t="s">
        <v>132</v>
      </c>
      <c r="L8" s="20"/>
    </row>
    <row r="9" spans="1:31" s="2" customFormat="1" ht="16.5" customHeight="1">
      <c r="A9" s="34"/>
      <c r="B9" s="39"/>
      <c r="C9" s="34"/>
      <c r="D9" s="34"/>
      <c r="E9" s="364" t="s">
        <v>251</v>
      </c>
      <c r="F9" s="366"/>
      <c r="G9" s="366"/>
      <c r="H9" s="366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134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67" t="s">
        <v>674</v>
      </c>
      <c r="F11" s="366"/>
      <c r="G11" s="366"/>
      <c r="H11" s="366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19. 5. 2022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68" t="str">
        <f>'Rekapitulace stavby'!E14</f>
        <v>Vyplň údaj</v>
      </c>
      <c r="F20" s="369"/>
      <c r="G20" s="369"/>
      <c r="H20" s="369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0" t="s">
        <v>19</v>
      </c>
      <c r="F29" s="370"/>
      <c r="G29" s="370"/>
      <c r="H29" s="370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ROUND(J95,2)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2" t="s">
        <v>47</v>
      </c>
      <c r="E35" s="112" t="s">
        <v>48</v>
      </c>
      <c r="F35" s="123">
        <f>ROUND((SUM(BE95:BE181)),2)</f>
        <v>0</v>
      </c>
      <c r="G35" s="34"/>
      <c r="H35" s="34"/>
      <c r="I35" s="124">
        <v>0.21</v>
      </c>
      <c r="J35" s="123">
        <f>ROUND(((SUM(BE95:BE181))*I35),2)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49</v>
      </c>
      <c r="F36" s="123">
        <f>ROUND((SUM(BF95:BF181)),2)</f>
        <v>0</v>
      </c>
      <c r="G36" s="34"/>
      <c r="H36" s="34"/>
      <c r="I36" s="124">
        <v>0.15</v>
      </c>
      <c r="J36" s="123">
        <f>ROUND(((SUM(BF95:BF181))*I36),2)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50</v>
      </c>
      <c r="F37" s="123">
        <f>ROUND((SUM(BG95:BG181)),2)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51</v>
      </c>
      <c r="F38" s="123">
        <f>ROUND((SUM(BH95:BH181)),2)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52</v>
      </c>
      <c r="F39" s="123">
        <f>ROUND((SUM(BI95:BI181)),2)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136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1" t="str">
        <f>E7</f>
        <v>II/183 Vodokrty X II/230</v>
      </c>
      <c r="F50" s="372"/>
      <c r="G50" s="372"/>
      <c r="H50" s="372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132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1" t="s">
        <v>251</v>
      </c>
      <c r="F52" s="373"/>
      <c r="G52" s="373"/>
      <c r="H52" s="373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25" t="str">
        <f>E11</f>
        <v>05 - SO 105 - Oprava propustku Ø 600 v km 1,567</v>
      </c>
      <c r="F54" s="373"/>
      <c r="G54" s="373"/>
      <c r="H54" s="373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 xml:space="preserve"> </v>
      </c>
      <c r="G56" s="36"/>
      <c r="H56" s="36"/>
      <c r="I56" s="29" t="s">
        <v>23</v>
      </c>
      <c r="J56" s="59" t="str">
        <f>IF(J14="","",J14)</f>
        <v>19. 5. 2022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6"/>
      <c r="E58" s="36"/>
      <c r="F58" s="27" t="str">
        <f>E17</f>
        <v>SÚS PK, p.o.</v>
      </c>
      <c r="G58" s="36"/>
      <c r="H58" s="36"/>
      <c r="I58" s="29" t="s">
        <v>33</v>
      </c>
      <c r="J58" s="32" t="str">
        <f>E23</f>
        <v>IK Plzeň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Václav Nový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137</v>
      </c>
      <c r="D61" s="137"/>
      <c r="E61" s="137"/>
      <c r="F61" s="137"/>
      <c r="G61" s="137"/>
      <c r="H61" s="137"/>
      <c r="I61" s="137"/>
      <c r="J61" s="138" t="s">
        <v>138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J95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139</v>
      </c>
    </row>
    <row r="64" spans="2:12" s="9" customFormat="1" ht="24.95" customHeight="1">
      <c r="B64" s="140"/>
      <c r="C64" s="141"/>
      <c r="D64" s="142" t="s">
        <v>140</v>
      </c>
      <c r="E64" s="143"/>
      <c r="F64" s="143"/>
      <c r="G64" s="143"/>
      <c r="H64" s="143"/>
      <c r="I64" s="143"/>
      <c r="J64" s="144">
        <f>J96</f>
        <v>0</v>
      </c>
      <c r="K64" s="141"/>
      <c r="L64" s="145"/>
    </row>
    <row r="65" spans="2:12" s="10" customFormat="1" ht="19.9" customHeight="1">
      <c r="B65" s="146"/>
      <c r="C65" s="97"/>
      <c r="D65" s="147" t="s">
        <v>141</v>
      </c>
      <c r="E65" s="148"/>
      <c r="F65" s="148"/>
      <c r="G65" s="148"/>
      <c r="H65" s="148"/>
      <c r="I65" s="148"/>
      <c r="J65" s="149">
        <f>J97</f>
        <v>0</v>
      </c>
      <c r="K65" s="97"/>
      <c r="L65" s="150"/>
    </row>
    <row r="66" spans="2:12" s="10" customFormat="1" ht="19.9" customHeight="1">
      <c r="B66" s="146"/>
      <c r="C66" s="97"/>
      <c r="D66" s="147" t="s">
        <v>253</v>
      </c>
      <c r="E66" s="148"/>
      <c r="F66" s="148"/>
      <c r="G66" s="148"/>
      <c r="H66" s="148"/>
      <c r="I66" s="148"/>
      <c r="J66" s="149">
        <f>J121</f>
        <v>0</v>
      </c>
      <c r="K66" s="97"/>
      <c r="L66" s="150"/>
    </row>
    <row r="67" spans="2:12" s="10" customFormat="1" ht="19.9" customHeight="1">
      <c r="B67" s="146"/>
      <c r="C67" s="97"/>
      <c r="D67" s="147" t="s">
        <v>461</v>
      </c>
      <c r="E67" s="148"/>
      <c r="F67" s="148"/>
      <c r="G67" s="148"/>
      <c r="H67" s="148"/>
      <c r="I67" s="148"/>
      <c r="J67" s="149">
        <f>J135</f>
        <v>0</v>
      </c>
      <c r="K67" s="97"/>
      <c r="L67" s="150"/>
    </row>
    <row r="68" spans="2:12" s="10" customFormat="1" ht="19.9" customHeight="1">
      <c r="B68" s="146"/>
      <c r="C68" s="97"/>
      <c r="D68" s="147" t="s">
        <v>462</v>
      </c>
      <c r="E68" s="148"/>
      <c r="F68" s="148"/>
      <c r="G68" s="148"/>
      <c r="H68" s="148"/>
      <c r="I68" s="148"/>
      <c r="J68" s="149">
        <f>J139</f>
        <v>0</v>
      </c>
      <c r="K68" s="97"/>
      <c r="L68" s="150"/>
    </row>
    <row r="69" spans="2:12" s="10" customFormat="1" ht="19.9" customHeight="1">
      <c r="B69" s="146"/>
      <c r="C69" s="97"/>
      <c r="D69" s="147" t="s">
        <v>463</v>
      </c>
      <c r="E69" s="148"/>
      <c r="F69" s="148"/>
      <c r="G69" s="148"/>
      <c r="H69" s="148"/>
      <c r="I69" s="148"/>
      <c r="J69" s="149">
        <f>J152</f>
        <v>0</v>
      </c>
      <c r="K69" s="97"/>
      <c r="L69" s="150"/>
    </row>
    <row r="70" spans="2:12" s="10" customFormat="1" ht="19.9" customHeight="1">
      <c r="B70" s="146"/>
      <c r="C70" s="97"/>
      <c r="D70" s="147" t="s">
        <v>464</v>
      </c>
      <c r="E70" s="148"/>
      <c r="F70" s="148"/>
      <c r="G70" s="148"/>
      <c r="H70" s="148"/>
      <c r="I70" s="148"/>
      <c r="J70" s="149">
        <f>J155</f>
        <v>0</v>
      </c>
      <c r="K70" s="97"/>
      <c r="L70" s="150"/>
    </row>
    <row r="71" spans="2:12" s="10" customFormat="1" ht="19.9" customHeight="1">
      <c r="B71" s="146"/>
      <c r="C71" s="97"/>
      <c r="D71" s="147" t="s">
        <v>465</v>
      </c>
      <c r="E71" s="148"/>
      <c r="F71" s="148"/>
      <c r="G71" s="148"/>
      <c r="H71" s="148"/>
      <c r="I71" s="148"/>
      <c r="J71" s="149">
        <f>J163</f>
        <v>0</v>
      </c>
      <c r="K71" s="97"/>
      <c r="L71" s="150"/>
    </row>
    <row r="72" spans="2:12" s="10" customFormat="1" ht="19.9" customHeight="1">
      <c r="B72" s="146"/>
      <c r="C72" s="97"/>
      <c r="D72" s="147" t="s">
        <v>143</v>
      </c>
      <c r="E72" s="148"/>
      <c r="F72" s="148"/>
      <c r="G72" s="148"/>
      <c r="H72" s="148"/>
      <c r="I72" s="148"/>
      <c r="J72" s="149">
        <f>J170</f>
        <v>0</v>
      </c>
      <c r="K72" s="97"/>
      <c r="L72" s="150"/>
    </row>
    <row r="73" spans="2:12" s="10" customFormat="1" ht="19.9" customHeight="1">
      <c r="B73" s="146"/>
      <c r="C73" s="97"/>
      <c r="D73" s="147" t="s">
        <v>144</v>
      </c>
      <c r="E73" s="148"/>
      <c r="F73" s="148"/>
      <c r="G73" s="148"/>
      <c r="H73" s="148"/>
      <c r="I73" s="148"/>
      <c r="J73" s="149">
        <f>J179</f>
        <v>0</v>
      </c>
      <c r="K73" s="97"/>
      <c r="L73" s="150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5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5" customHeight="1">
      <c r="A80" s="34"/>
      <c r="B80" s="35"/>
      <c r="C80" s="23" t="s">
        <v>145</v>
      </c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71" t="str">
        <f>E7</f>
        <v>II/183 Vodokrty X II/230</v>
      </c>
      <c r="F83" s="372"/>
      <c r="G83" s="372"/>
      <c r="H83" s="372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2:12" s="1" customFormat="1" ht="12" customHeight="1">
      <c r="B84" s="21"/>
      <c r="C84" s="29" t="s">
        <v>132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1:31" s="2" customFormat="1" ht="16.5" customHeight="1">
      <c r="A85" s="34"/>
      <c r="B85" s="35"/>
      <c r="C85" s="36"/>
      <c r="D85" s="36"/>
      <c r="E85" s="371" t="s">
        <v>251</v>
      </c>
      <c r="F85" s="373"/>
      <c r="G85" s="373"/>
      <c r="H85" s="373"/>
      <c r="I85" s="36"/>
      <c r="J85" s="36"/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134</v>
      </c>
      <c r="D86" s="36"/>
      <c r="E86" s="36"/>
      <c r="F86" s="36"/>
      <c r="G86" s="36"/>
      <c r="H86" s="36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25" t="str">
        <f>E11</f>
        <v>05 - SO 105 - Oprava propustku Ø 600 v km 1,567</v>
      </c>
      <c r="F87" s="373"/>
      <c r="G87" s="373"/>
      <c r="H87" s="373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6"/>
      <c r="E89" s="36"/>
      <c r="F89" s="27" t="str">
        <f>F14</f>
        <v xml:space="preserve"> </v>
      </c>
      <c r="G89" s="36"/>
      <c r="H89" s="36"/>
      <c r="I89" s="29" t="s">
        <v>23</v>
      </c>
      <c r="J89" s="59" t="str">
        <f>IF(J14="","",J14)</f>
        <v>19. 5. 2022</v>
      </c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25</v>
      </c>
      <c r="D91" s="36"/>
      <c r="E91" s="36"/>
      <c r="F91" s="27" t="str">
        <f>E17</f>
        <v>SÚS PK, p.o.</v>
      </c>
      <c r="G91" s="36"/>
      <c r="H91" s="36"/>
      <c r="I91" s="29" t="s">
        <v>33</v>
      </c>
      <c r="J91" s="32" t="str">
        <f>E23</f>
        <v>IK Plzeň s.r.o.</v>
      </c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31</v>
      </c>
      <c r="D92" s="36"/>
      <c r="E92" s="36"/>
      <c r="F92" s="27" t="str">
        <f>IF(E20="","",E20)</f>
        <v>Vyplň údaj</v>
      </c>
      <c r="G92" s="36"/>
      <c r="H92" s="36"/>
      <c r="I92" s="29" t="s">
        <v>38</v>
      </c>
      <c r="J92" s="32" t="str">
        <f>E26</f>
        <v>Václav Nový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11" customFormat="1" ht="29.25" customHeight="1">
      <c r="A94" s="151"/>
      <c r="B94" s="152"/>
      <c r="C94" s="153" t="s">
        <v>146</v>
      </c>
      <c r="D94" s="154" t="s">
        <v>62</v>
      </c>
      <c r="E94" s="154" t="s">
        <v>58</v>
      </c>
      <c r="F94" s="154" t="s">
        <v>59</v>
      </c>
      <c r="G94" s="154" t="s">
        <v>147</v>
      </c>
      <c r="H94" s="154" t="s">
        <v>148</v>
      </c>
      <c r="I94" s="154" t="s">
        <v>149</v>
      </c>
      <c r="J94" s="154" t="s">
        <v>138</v>
      </c>
      <c r="K94" s="155" t="s">
        <v>150</v>
      </c>
      <c r="L94" s="156"/>
      <c r="M94" s="68" t="s">
        <v>19</v>
      </c>
      <c r="N94" s="69" t="s">
        <v>47</v>
      </c>
      <c r="O94" s="69" t="s">
        <v>151</v>
      </c>
      <c r="P94" s="69" t="s">
        <v>152</v>
      </c>
      <c r="Q94" s="69" t="s">
        <v>153</v>
      </c>
      <c r="R94" s="69" t="s">
        <v>154</v>
      </c>
      <c r="S94" s="69" t="s">
        <v>155</v>
      </c>
      <c r="T94" s="70" t="s">
        <v>156</v>
      </c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</row>
    <row r="95" spans="1:63" s="2" customFormat="1" ht="22.9" customHeight="1">
      <c r="A95" s="34"/>
      <c r="B95" s="35"/>
      <c r="C95" s="75" t="s">
        <v>157</v>
      </c>
      <c r="D95" s="36"/>
      <c r="E95" s="36"/>
      <c r="F95" s="36"/>
      <c r="G95" s="36"/>
      <c r="H95" s="36"/>
      <c r="I95" s="36"/>
      <c r="J95" s="157">
        <f>BK95</f>
        <v>0</v>
      </c>
      <c r="K95" s="36"/>
      <c r="L95" s="39"/>
      <c r="M95" s="71"/>
      <c r="N95" s="158"/>
      <c r="O95" s="72"/>
      <c r="P95" s="159">
        <f>P96</f>
        <v>0</v>
      </c>
      <c r="Q95" s="72"/>
      <c r="R95" s="159">
        <f>R96</f>
        <v>80.21418658</v>
      </c>
      <c r="S95" s="72"/>
      <c r="T95" s="160">
        <f>T96</f>
        <v>7.699999999999999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76</v>
      </c>
      <c r="AU95" s="17" t="s">
        <v>139</v>
      </c>
      <c r="BK95" s="161">
        <f>BK96</f>
        <v>0</v>
      </c>
    </row>
    <row r="96" spans="2:63" s="12" customFormat="1" ht="25.9" customHeight="1">
      <c r="B96" s="162"/>
      <c r="C96" s="163"/>
      <c r="D96" s="164" t="s">
        <v>76</v>
      </c>
      <c r="E96" s="165" t="s">
        <v>158</v>
      </c>
      <c r="F96" s="165" t="s">
        <v>159</v>
      </c>
      <c r="G96" s="163"/>
      <c r="H96" s="163"/>
      <c r="I96" s="166"/>
      <c r="J96" s="167">
        <f>BK96</f>
        <v>0</v>
      </c>
      <c r="K96" s="163"/>
      <c r="L96" s="168"/>
      <c r="M96" s="169"/>
      <c r="N96" s="170"/>
      <c r="O96" s="170"/>
      <c r="P96" s="171">
        <f>P97+P121+P135+P139+P152+P155+P163+P170+P179</f>
        <v>0</v>
      </c>
      <c r="Q96" s="170"/>
      <c r="R96" s="171">
        <f>R97+R121+R135+R139+R152+R155+R163+R170+R179</f>
        <v>80.21418658</v>
      </c>
      <c r="S96" s="170"/>
      <c r="T96" s="172">
        <f>T97+T121+T135+T139+T152+T155+T163+T170+T179</f>
        <v>7.699999999999999</v>
      </c>
      <c r="AR96" s="173" t="s">
        <v>84</v>
      </c>
      <c r="AT96" s="174" t="s">
        <v>76</v>
      </c>
      <c r="AU96" s="174" t="s">
        <v>77</v>
      </c>
      <c r="AY96" s="173" t="s">
        <v>160</v>
      </c>
      <c r="BK96" s="175">
        <f>BK97+BK121+BK135+BK139+BK152+BK155+BK163+BK170+BK179</f>
        <v>0</v>
      </c>
    </row>
    <row r="97" spans="2:63" s="12" customFormat="1" ht="22.9" customHeight="1">
      <c r="B97" s="162"/>
      <c r="C97" s="163"/>
      <c r="D97" s="164" t="s">
        <v>76</v>
      </c>
      <c r="E97" s="176" t="s">
        <v>84</v>
      </c>
      <c r="F97" s="176" t="s">
        <v>161</v>
      </c>
      <c r="G97" s="163"/>
      <c r="H97" s="163"/>
      <c r="I97" s="166"/>
      <c r="J97" s="177">
        <f>BK97</f>
        <v>0</v>
      </c>
      <c r="K97" s="163"/>
      <c r="L97" s="168"/>
      <c r="M97" s="169"/>
      <c r="N97" s="170"/>
      <c r="O97" s="170"/>
      <c r="P97" s="171">
        <f>SUM(P98:P120)</f>
        <v>0</v>
      </c>
      <c r="Q97" s="170"/>
      <c r="R97" s="171">
        <f>SUM(R98:R120)</f>
        <v>13.462</v>
      </c>
      <c r="S97" s="170"/>
      <c r="T97" s="172">
        <f>SUM(T98:T120)</f>
        <v>0</v>
      </c>
      <c r="AR97" s="173" t="s">
        <v>84</v>
      </c>
      <c r="AT97" s="174" t="s">
        <v>76</v>
      </c>
      <c r="AU97" s="174" t="s">
        <v>84</v>
      </c>
      <c r="AY97" s="173" t="s">
        <v>160</v>
      </c>
      <c r="BK97" s="175">
        <f>SUM(BK98:BK120)</f>
        <v>0</v>
      </c>
    </row>
    <row r="98" spans="1:65" s="2" customFormat="1" ht="33" customHeight="1">
      <c r="A98" s="34"/>
      <c r="B98" s="35"/>
      <c r="C98" s="178" t="s">
        <v>84</v>
      </c>
      <c r="D98" s="178" t="s">
        <v>162</v>
      </c>
      <c r="E98" s="179" t="s">
        <v>466</v>
      </c>
      <c r="F98" s="180" t="s">
        <v>467</v>
      </c>
      <c r="G98" s="181" t="s">
        <v>273</v>
      </c>
      <c r="H98" s="182">
        <v>5.575</v>
      </c>
      <c r="I98" s="183"/>
      <c r="J98" s="184">
        <f>ROUND(I98*H98,2)</f>
        <v>0</v>
      </c>
      <c r="K98" s="180" t="s">
        <v>166</v>
      </c>
      <c r="L98" s="39"/>
      <c r="M98" s="185" t="s">
        <v>19</v>
      </c>
      <c r="N98" s="186" t="s">
        <v>48</v>
      </c>
      <c r="O98" s="64"/>
      <c r="P98" s="187">
        <f>O98*H98</f>
        <v>0</v>
      </c>
      <c r="Q98" s="187">
        <v>0</v>
      </c>
      <c r="R98" s="187">
        <f>Q98*H98</f>
        <v>0</v>
      </c>
      <c r="S98" s="187">
        <v>0</v>
      </c>
      <c r="T98" s="18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9" t="s">
        <v>167</v>
      </c>
      <c r="AT98" s="189" t="s">
        <v>162</v>
      </c>
      <c r="AU98" s="189" t="s">
        <v>86</v>
      </c>
      <c r="AY98" s="17" t="s">
        <v>160</v>
      </c>
      <c r="BE98" s="190">
        <f>IF(N98="základní",J98,0)</f>
        <v>0</v>
      </c>
      <c r="BF98" s="190">
        <f>IF(N98="snížená",J98,0)</f>
        <v>0</v>
      </c>
      <c r="BG98" s="190">
        <f>IF(N98="zákl. přenesená",J98,0)</f>
        <v>0</v>
      </c>
      <c r="BH98" s="190">
        <f>IF(N98="sníž. přenesená",J98,0)</f>
        <v>0</v>
      </c>
      <c r="BI98" s="190">
        <f>IF(N98="nulová",J98,0)</f>
        <v>0</v>
      </c>
      <c r="BJ98" s="17" t="s">
        <v>84</v>
      </c>
      <c r="BK98" s="190">
        <f>ROUND(I98*H98,2)</f>
        <v>0</v>
      </c>
      <c r="BL98" s="17" t="s">
        <v>167</v>
      </c>
      <c r="BM98" s="189" t="s">
        <v>675</v>
      </c>
    </row>
    <row r="99" spans="1:47" s="2" customFormat="1" ht="11.25">
      <c r="A99" s="34"/>
      <c r="B99" s="35"/>
      <c r="C99" s="36"/>
      <c r="D99" s="191" t="s">
        <v>169</v>
      </c>
      <c r="E99" s="36"/>
      <c r="F99" s="192" t="s">
        <v>469</v>
      </c>
      <c r="G99" s="36"/>
      <c r="H99" s="36"/>
      <c r="I99" s="193"/>
      <c r="J99" s="36"/>
      <c r="K99" s="36"/>
      <c r="L99" s="39"/>
      <c r="M99" s="194"/>
      <c r="N99" s="195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169</v>
      </c>
      <c r="AU99" s="17" t="s">
        <v>86</v>
      </c>
    </row>
    <row r="100" spans="2:51" s="13" customFormat="1" ht="11.25">
      <c r="B100" s="196"/>
      <c r="C100" s="197"/>
      <c r="D100" s="198" t="s">
        <v>171</v>
      </c>
      <c r="E100" s="199" t="s">
        <v>19</v>
      </c>
      <c r="F100" s="200" t="s">
        <v>470</v>
      </c>
      <c r="G100" s="197"/>
      <c r="H100" s="199" t="s">
        <v>19</v>
      </c>
      <c r="I100" s="201"/>
      <c r="J100" s="197"/>
      <c r="K100" s="197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171</v>
      </c>
      <c r="AU100" s="206" t="s">
        <v>86</v>
      </c>
      <c r="AV100" s="13" t="s">
        <v>84</v>
      </c>
      <c r="AW100" s="13" t="s">
        <v>37</v>
      </c>
      <c r="AX100" s="13" t="s">
        <v>77</v>
      </c>
      <c r="AY100" s="206" t="s">
        <v>160</v>
      </c>
    </row>
    <row r="101" spans="2:51" s="14" customFormat="1" ht="11.25">
      <c r="B101" s="207"/>
      <c r="C101" s="208"/>
      <c r="D101" s="198" t="s">
        <v>171</v>
      </c>
      <c r="E101" s="209" t="s">
        <v>19</v>
      </c>
      <c r="F101" s="210" t="s">
        <v>676</v>
      </c>
      <c r="G101" s="208"/>
      <c r="H101" s="211">
        <v>5.575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171</v>
      </c>
      <c r="AU101" s="217" t="s">
        <v>86</v>
      </c>
      <c r="AV101" s="14" t="s">
        <v>86</v>
      </c>
      <c r="AW101" s="14" t="s">
        <v>37</v>
      </c>
      <c r="AX101" s="14" t="s">
        <v>77</v>
      </c>
      <c r="AY101" s="217" t="s">
        <v>160</v>
      </c>
    </row>
    <row r="102" spans="1:65" s="2" customFormat="1" ht="44.25" customHeight="1">
      <c r="A102" s="34"/>
      <c r="B102" s="35"/>
      <c r="C102" s="178" t="s">
        <v>86</v>
      </c>
      <c r="D102" s="178" t="s">
        <v>162</v>
      </c>
      <c r="E102" s="179" t="s">
        <v>473</v>
      </c>
      <c r="F102" s="180" t="s">
        <v>474</v>
      </c>
      <c r="G102" s="181" t="s">
        <v>273</v>
      </c>
      <c r="H102" s="182">
        <v>0.315</v>
      </c>
      <c r="I102" s="183"/>
      <c r="J102" s="184">
        <f>ROUND(I102*H102,2)</f>
        <v>0</v>
      </c>
      <c r="K102" s="180" t="s">
        <v>166</v>
      </c>
      <c r="L102" s="39"/>
      <c r="M102" s="185" t="s">
        <v>19</v>
      </c>
      <c r="N102" s="186" t="s">
        <v>48</v>
      </c>
      <c r="O102" s="64"/>
      <c r="P102" s="187">
        <f>O102*H102</f>
        <v>0</v>
      </c>
      <c r="Q102" s="187">
        <v>0</v>
      </c>
      <c r="R102" s="187">
        <f>Q102*H102</f>
        <v>0</v>
      </c>
      <c r="S102" s="187">
        <v>0</v>
      </c>
      <c r="T102" s="18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167</v>
      </c>
      <c r="AT102" s="189" t="s">
        <v>162</v>
      </c>
      <c r="AU102" s="189" t="s">
        <v>86</v>
      </c>
      <c r="AY102" s="17" t="s">
        <v>160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17" t="s">
        <v>84</v>
      </c>
      <c r="BK102" s="190">
        <f>ROUND(I102*H102,2)</f>
        <v>0</v>
      </c>
      <c r="BL102" s="17" t="s">
        <v>167</v>
      </c>
      <c r="BM102" s="189" t="s">
        <v>677</v>
      </c>
    </row>
    <row r="103" spans="1:47" s="2" customFormat="1" ht="11.25">
      <c r="A103" s="34"/>
      <c r="B103" s="35"/>
      <c r="C103" s="36"/>
      <c r="D103" s="191" t="s">
        <v>169</v>
      </c>
      <c r="E103" s="36"/>
      <c r="F103" s="192" t="s">
        <v>476</v>
      </c>
      <c r="G103" s="36"/>
      <c r="H103" s="36"/>
      <c r="I103" s="193"/>
      <c r="J103" s="36"/>
      <c r="K103" s="36"/>
      <c r="L103" s="39"/>
      <c r="M103" s="194"/>
      <c r="N103" s="195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169</v>
      </c>
      <c r="AU103" s="17" t="s">
        <v>86</v>
      </c>
    </row>
    <row r="104" spans="2:51" s="14" customFormat="1" ht="11.25">
      <c r="B104" s="207"/>
      <c r="C104" s="208"/>
      <c r="D104" s="198" t="s">
        <v>171</v>
      </c>
      <c r="E104" s="209" t="s">
        <v>19</v>
      </c>
      <c r="F104" s="210" t="s">
        <v>477</v>
      </c>
      <c r="G104" s="208"/>
      <c r="H104" s="211">
        <v>0.315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171</v>
      </c>
      <c r="AU104" s="217" t="s">
        <v>86</v>
      </c>
      <c r="AV104" s="14" t="s">
        <v>86</v>
      </c>
      <c r="AW104" s="14" t="s">
        <v>37</v>
      </c>
      <c r="AX104" s="14" t="s">
        <v>77</v>
      </c>
      <c r="AY104" s="217" t="s">
        <v>160</v>
      </c>
    </row>
    <row r="105" spans="1:65" s="2" customFormat="1" ht="44.25" customHeight="1">
      <c r="A105" s="34"/>
      <c r="B105" s="35"/>
      <c r="C105" s="178" t="s">
        <v>191</v>
      </c>
      <c r="D105" s="178" t="s">
        <v>162</v>
      </c>
      <c r="E105" s="179" t="s">
        <v>478</v>
      </c>
      <c r="F105" s="180" t="s">
        <v>479</v>
      </c>
      <c r="G105" s="181" t="s">
        <v>273</v>
      </c>
      <c r="H105" s="182">
        <v>12.734</v>
      </c>
      <c r="I105" s="183"/>
      <c r="J105" s="184">
        <f>ROUND(I105*H105,2)</f>
        <v>0</v>
      </c>
      <c r="K105" s="180" t="s">
        <v>166</v>
      </c>
      <c r="L105" s="39"/>
      <c r="M105" s="185" t="s">
        <v>19</v>
      </c>
      <c r="N105" s="186" t="s">
        <v>48</v>
      </c>
      <c r="O105" s="64"/>
      <c r="P105" s="187">
        <f>O105*H105</f>
        <v>0</v>
      </c>
      <c r="Q105" s="187">
        <v>0</v>
      </c>
      <c r="R105" s="187">
        <f>Q105*H105</f>
        <v>0</v>
      </c>
      <c r="S105" s="187">
        <v>0</v>
      </c>
      <c r="T105" s="188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167</v>
      </c>
      <c r="AT105" s="189" t="s">
        <v>162</v>
      </c>
      <c r="AU105" s="189" t="s">
        <v>86</v>
      </c>
      <c r="AY105" s="17" t="s">
        <v>160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7" t="s">
        <v>84</v>
      </c>
      <c r="BK105" s="190">
        <f>ROUND(I105*H105,2)</f>
        <v>0</v>
      </c>
      <c r="BL105" s="17" t="s">
        <v>167</v>
      </c>
      <c r="BM105" s="189" t="s">
        <v>678</v>
      </c>
    </row>
    <row r="106" spans="1:47" s="2" customFormat="1" ht="11.25">
      <c r="A106" s="34"/>
      <c r="B106" s="35"/>
      <c r="C106" s="36"/>
      <c r="D106" s="191" t="s">
        <v>169</v>
      </c>
      <c r="E106" s="36"/>
      <c r="F106" s="192" t="s">
        <v>481</v>
      </c>
      <c r="G106" s="36"/>
      <c r="H106" s="36"/>
      <c r="I106" s="193"/>
      <c r="J106" s="36"/>
      <c r="K106" s="36"/>
      <c r="L106" s="39"/>
      <c r="M106" s="194"/>
      <c r="N106" s="195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169</v>
      </c>
      <c r="AU106" s="17" t="s">
        <v>86</v>
      </c>
    </row>
    <row r="107" spans="2:51" s="14" customFormat="1" ht="11.25">
      <c r="B107" s="207"/>
      <c r="C107" s="208"/>
      <c r="D107" s="198" t="s">
        <v>171</v>
      </c>
      <c r="E107" s="209" t="s">
        <v>19</v>
      </c>
      <c r="F107" s="210" t="s">
        <v>679</v>
      </c>
      <c r="G107" s="208"/>
      <c r="H107" s="211">
        <v>12.734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171</v>
      </c>
      <c r="AU107" s="217" t="s">
        <v>86</v>
      </c>
      <c r="AV107" s="14" t="s">
        <v>86</v>
      </c>
      <c r="AW107" s="14" t="s">
        <v>37</v>
      </c>
      <c r="AX107" s="14" t="s">
        <v>77</v>
      </c>
      <c r="AY107" s="217" t="s">
        <v>160</v>
      </c>
    </row>
    <row r="108" spans="1:65" s="2" customFormat="1" ht="62.65" customHeight="1">
      <c r="A108" s="34"/>
      <c r="B108" s="35"/>
      <c r="C108" s="178" t="s">
        <v>167</v>
      </c>
      <c r="D108" s="178" t="s">
        <v>162</v>
      </c>
      <c r="E108" s="179" t="s">
        <v>279</v>
      </c>
      <c r="F108" s="180" t="s">
        <v>280</v>
      </c>
      <c r="G108" s="181" t="s">
        <v>273</v>
      </c>
      <c r="H108" s="182">
        <v>18.624</v>
      </c>
      <c r="I108" s="183"/>
      <c r="J108" s="184">
        <f>ROUND(I108*H108,2)</f>
        <v>0</v>
      </c>
      <c r="K108" s="180" t="s">
        <v>166</v>
      </c>
      <c r="L108" s="39"/>
      <c r="M108" s="185" t="s">
        <v>19</v>
      </c>
      <c r="N108" s="186" t="s">
        <v>48</v>
      </c>
      <c r="O108" s="64"/>
      <c r="P108" s="187">
        <f>O108*H108</f>
        <v>0</v>
      </c>
      <c r="Q108" s="187">
        <v>0</v>
      </c>
      <c r="R108" s="187">
        <f>Q108*H108</f>
        <v>0</v>
      </c>
      <c r="S108" s="187">
        <v>0</v>
      </c>
      <c r="T108" s="188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167</v>
      </c>
      <c r="AT108" s="189" t="s">
        <v>162</v>
      </c>
      <c r="AU108" s="189" t="s">
        <v>86</v>
      </c>
      <c r="AY108" s="17" t="s">
        <v>160</v>
      </c>
      <c r="BE108" s="190">
        <f>IF(N108="základní",J108,0)</f>
        <v>0</v>
      </c>
      <c r="BF108" s="190">
        <f>IF(N108="snížená",J108,0)</f>
        <v>0</v>
      </c>
      <c r="BG108" s="190">
        <f>IF(N108="zákl. přenesená",J108,0)</f>
        <v>0</v>
      </c>
      <c r="BH108" s="190">
        <f>IF(N108="sníž. přenesená",J108,0)</f>
        <v>0</v>
      </c>
      <c r="BI108" s="190">
        <f>IF(N108="nulová",J108,0)</f>
        <v>0</v>
      </c>
      <c r="BJ108" s="17" t="s">
        <v>84</v>
      </c>
      <c r="BK108" s="190">
        <f>ROUND(I108*H108,2)</f>
        <v>0</v>
      </c>
      <c r="BL108" s="17" t="s">
        <v>167</v>
      </c>
      <c r="BM108" s="189" t="s">
        <v>680</v>
      </c>
    </row>
    <row r="109" spans="1:47" s="2" customFormat="1" ht="11.25">
      <c r="A109" s="34"/>
      <c r="B109" s="35"/>
      <c r="C109" s="36"/>
      <c r="D109" s="191" t="s">
        <v>169</v>
      </c>
      <c r="E109" s="36"/>
      <c r="F109" s="192" t="s">
        <v>282</v>
      </c>
      <c r="G109" s="36"/>
      <c r="H109" s="36"/>
      <c r="I109" s="193"/>
      <c r="J109" s="36"/>
      <c r="K109" s="36"/>
      <c r="L109" s="39"/>
      <c r="M109" s="194"/>
      <c r="N109" s="195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169</v>
      </c>
      <c r="AU109" s="17" t="s">
        <v>86</v>
      </c>
    </row>
    <row r="110" spans="2:51" s="13" customFormat="1" ht="11.25">
      <c r="B110" s="196"/>
      <c r="C110" s="197"/>
      <c r="D110" s="198" t="s">
        <v>171</v>
      </c>
      <c r="E110" s="199" t="s">
        <v>19</v>
      </c>
      <c r="F110" s="200" t="s">
        <v>484</v>
      </c>
      <c r="G110" s="197"/>
      <c r="H110" s="199" t="s">
        <v>19</v>
      </c>
      <c r="I110" s="201"/>
      <c r="J110" s="197"/>
      <c r="K110" s="197"/>
      <c r="L110" s="202"/>
      <c r="M110" s="203"/>
      <c r="N110" s="204"/>
      <c r="O110" s="204"/>
      <c r="P110" s="204"/>
      <c r="Q110" s="204"/>
      <c r="R110" s="204"/>
      <c r="S110" s="204"/>
      <c r="T110" s="205"/>
      <c r="AT110" s="206" t="s">
        <v>171</v>
      </c>
      <c r="AU110" s="206" t="s">
        <v>86</v>
      </c>
      <c r="AV110" s="13" t="s">
        <v>84</v>
      </c>
      <c r="AW110" s="13" t="s">
        <v>37</v>
      </c>
      <c r="AX110" s="13" t="s">
        <v>77</v>
      </c>
      <c r="AY110" s="206" t="s">
        <v>160</v>
      </c>
    </row>
    <row r="111" spans="2:51" s="14" customFormat="1" ht="11.25">
      <c r="B111" s="207"/>
      <c r="C111" s="208"/>
      <c r="D111" s="198" t="s">
        <v>171</v>
      </c>
      <c r="E111" s="209" t="s">
        <v>19</v>
      </c>
      <c r="F111" s="210" t="s">
        <v>681</v>
      </c>
      <c r="G111" s="208"/>
      <c r="H111" s="211">
        <v>18.624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171</v>
      </c>
      <c r="AU111" s="217" t="s">
        <v>86</v>
      </c>
      <c r="AV111" s="14" t="s">
        <v>86</v>
      </c>
      <c r="AW111" s="14" t="s">
        <v>37</v>
      </c>
      <c r="AX111" s="14" t="s">
        <v>77</v>
      </c>
      <c r="AY111" s="217" t="s">
        <v>160</v>
      </c>
    </row>
    <row r="112" spans="1:65" s="2" customFormat="1" ht="44.25" customHeight="1">
      <c r="A112" s="34"/>
      <c r="B112" s="35"/>
      <c r="C112" s="178" t="s">
        <v>217</v>
      </c>
      <c r="D112" s="178" t="s">
        <v>162</v>
      </c>
      <c r="E112" s="179" t="s">
        <v>300</v>
      </c>
      <c r="F112" s="180" t="s">
        <v>301</v>
      </c>
      <c r="G112" s="181" t="s">
        <v>220</v>
      </c>
      <c r="H112" s="182">
        <v>34.454</v>
      </c>
      <c r="I112" s="183"/>
      <c r="J112" s="184">
        <f>ROUND(I112*H112,2)</f>
        <v>0</v>
      </c>
      <c r="K112" s="180" t="s">
        <v>166</v>
      </c>
      <c r="L112" s="39"/>
      <c r="M112" s="185" t="s">
        <v>19</v>
      </c>
      <c r="N112" s="186" t="s">
        <v>48</v>
      </c>
      <c r="O112" s="64"/>
      <c r="P112" s="187">
        <f>O112*H112</f>
        <v>0</v>
      </c>
      <c r="Q112" s="187">
        <v>0</v>
      </c>
      <c r="R112" s="187">
        <f>Q112*H112</f>
        <v>0</v>
      </c>
      <c r="S112" s="187">
        <v>0</v>
      </c>
      <c r="T112" s="188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9" t="s">
        <v>167</v>
      </c>
      <c r="AT112" s="189" t="s">
        <v>162</v>
      </c>
      <c r="AU112" s="189" t="s">
        <v>86</v>
      </c>
      <c r="AY112" s="17" t="s">
        <v>160</v>
      </c>
      <c r="BE112" s="190">
        <f>IF(N112="základní",J112,0)</f>
        <v>0</v>
      </c>
      <c r="BF112" s="190">
        <f>IF(N112="snížená",J112,0)</f>
        <v>0</v>
      </c>
      <c r="BG112" s="190">
        <f>IF(N112="zákl. přenesená",J112,0)</f>
        <v>0</v>
      </c>
      <c r="BH112" s="190">
        <f>IF(N112="sníž. přenesená",J112,0)</f>
        <v>0</v>
      </c>
      <c r="BI112" s="190">
        <f>IF(N112="nulová",J112,0)</f>
        <v>0</v>
      </c>
      <c r="BJ112" s="17" t="s">
        <v>84</v>
      </c>
      <c r="BK112" s="190">
        <f>ROUND(I112*H112,2)</f>
        <v>0</v>
      </c>
      <c r="BL112" s="17" t="s">
        <v>167</v>
      </c>
      <c r="BM112" s="189" t="s">
        <v>682</v>
      </c>
    </row>
    <row r="113" spans="1:47" s="2" customFormat="1" ht="11.25">
      <c r="A113" s="34"/>
      <c r="B113" s="35"/>
      <c r="C113" s="36"/>
      <c r="D113" s="191" t="s">
        <v>169</v>
      </c>
      <c r="E113" s="36"/>
      <c r="F113" s="192" t="s">
        <v>303</v>
      </c>
      <c r="G113" s="36"/>
      <c r="H113" s="36"/>
      <c r="I113" s="193"/>
      <c r="J113" s="36"/>
      <c r="K113" s="36"/>
      <c r="L113" s="39"/>
      <c r="M113" s="194"/>
      <c r="N113" s="195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169</v>
      </c>
      <c r="AU113" s="17" t="s">
        <v>86</v>
      </c>
    </row>
    <row r="114" spans="2:51" s="14" customFormat="1" ht="11.25">
      <c r="B114" s="207"/>
      <c r="C114" s="208"/>
      <c r="D114" s="198" t="s">
        <v>171</v>
      </c>
      <c r="E114" s="209" t="s">
        <v>19</v>
      </c>
      <c r="F114" s="210" t="s">
        <v>683</v>
      </c>
      <c r="G114" s="208"/>
      <c r="H114" s="211">
        <v>34.454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171</v>
      </c>
      <c r="AU114" s="217" t="s">
        <v>86</v>
      </c>
      <c r="AV114" s="14" t="s">
        <v>86</v>
      </c>
      <c r="AW114" s="14" t="s">
        <v>37</v>
      </c>
      <c r="AX114" s="14" t="s">
        <v>77</v>
      </c>
      <c r="AY114" s="217" t="s">
        <v>160</v>
      </c>
    </row>
    <row r="115" spans="1:65" s="2" customFormat="1" ht="66.75" customHeight="1">
      <c r="A115" s="34"/>
      <c r="B115" s="35"/>
      <c r="C115" s="178" t="s">
        <v>230</v>
      </c>
      <c r="D115" s="178" t="s">
        <v>162</v>
      </c>
      <c r="E115" s="179" t="s">
        <v>488</v>
      </c>
      <c r="F115" s="180" t="s">
        <v>489</v>
      </c>
      <c r="G115" s="181" t="s">
        <v>273</v>
      </c>
      <c r="H115" s="182">
        <v>7.277</v>
      </c>
      <c r="I115" s="183"/>
      <c r="J115" s="184">
        <f>ROUND(I115*H115,2)</f>
        <v>0</v>
      </c>
      <c r="K115" s="180" t="s">
        <v>166</v>
      </c>
      <c r="L115" s="39"/>
      <c r="M115" s="185" t="s">
        <v>19</v>
      </c>
      <c r="N115" s="186" t="s">
        <v>48</v>
      </c>
      <c r="O115" s="64"/>
      <c r="P115" s="187">
        <f>O115*H115</f>
        <v>0</v>
      </c>
      <c r="Q115" s="187">
        <v>0</v>
      </c>
      <c r="R115" s="187">
        <f>Q115*H115</f>
        <v>0</v>
      </c>
      <c r="S115" s="187">
        <v>0</v>
      </c>
      <c r="T115" s="188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167</v>
      </c>
      <c r="AT115" s="189" t="s">
        <v>162</v>
      </c>
      <c r="AU115" s="189" t="s">
        <v>86</v>
      </c>
      <c r="AY115" s="17" t="s">
        <v>160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7" t="s">
        <v>84</v>
      </c>
      <c r="BK115" s="190">
        <f>ROUND(I115*H115,2)</f>
        <v>0</v>
      </c>
      <c r="BL115" s="17" t="s">
        <v>167</v>
      </c>
      <c r="BM115" s="189" t="s">
        <v>684</v>
      </c>
    </row>
    <row r="116" spans="1:47" s="2" customFormat="1" ht="11.25">
      <c r="A116" s="34"/>
      <c r="B116" s="35"/>
      <c r="C116" s="36"/>
      <c r="D116" s="191" t="s">
        <v>169</v>
      </c>
      <c r="E116" s="36"/>
      <c r="F116" s="192" t="s">
        <v>491</v>
      </c>
      <c r="G116" s="36"/>
      <c r="H116" s="36"/>
      <c r="I116" s="193"/>
      <c r="J116" s="36"/>
      <c r="K116" s="36"/>
      <c r="L116" s="39"/>
      <c r="M116" s="194"/>
      <c r="N116" s="195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169</v>
      </c>
      <c r="AU116" s="17" t="s">
        <v>86</v>
      </c>
    </row>
    <row r="117" spans="2:51" s="14" customFormat="1" ht="11.25">
      <c r="B117" s="207"/>
      <c r="C117" s="208"/>
      <c r="D117" s="198" t="s">
        <v>171</v>
      </c>
      <c r="E117" s="209" t="s">
        <v>19</v>
      </c>
      <c r="F117" s="210" t="s">
        <v>685</v>
      </c>
      <c r="G117" s="208"/>
      <c r="H117" s="211">
        <v>7.277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171</v>
      </c>
      <c r="AU117" s="217" t="s">
        <v>86</v>
      </c>
      <c r="AV117" s="14" t="s">
        <v>86</v>
      </c>
      <c r="AW117" s="14" t="s">
        <v>37</v>
      </c>
      <c r="AX117" s="14" t="s">
        <v>77</v>
      </c>
      <c r="AY117" s="217" t="s">
        <v>160</v>
      </c>
    </row>
    <row r="118" spans="1:65" s="2" customFormat="1" ht="16.5" customHeight="1">
      <c r="A118" s="34"/>
      <c r="B118" s="35"/>
      <c r="C118" s="222" t="s">
        <v>239</v>
      </c>
      <c r="D118" s="222" t="s">
        <v>294</v>
      </c>
      <c r="E118" s="223" t="s">
        <v>493</v>
      </c>
      <c r="F118" s="224" t="s">
        <v>494</v>
      </c>
      <c r="G118" s="225" t="s">
        <v>220</v>
      </c>
      <c r="H118" s="226">
        <v>13.462</v>
      </c>
      <c r="I118" s="227"/>
      <c r="J118" s="228">
        <f>ROUND(I118*H118,2)</f>
        <v>0</v>
      </c>
      <c r="K118" s="224" t="s">
        <v>166</v>
      </c>
      <c r="L118" s="229"/>
      <c r="M118" s="230" t="s">
        <v>19</v>
      </c>
      <c r="N118" s="231" t="s">
        <v>48</v>
      </c>
      <c r="O118" s="64"/>
      <c r="P118" s="187">
        <f>O118*H118</f>
        <v>0</v>
      </c>
      <c r="Q118" s="187">
        <v>1</v>
      </c>
      <c r="R118" s="187">
        <f>Q118*H118</f>
        <v>13.462</v>
      </c>
      <c r="S118" s="187">
        <v>0</v>
      </c>
      <c r="T118" s="18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246</v>
      </c>
      <c r="AT118" s="189" t="s">
        <v>294</v>
      </c>
      <c r="AU118" s="189" t="s">
        <v>86</v>
      </c>
      <c r="AY118" s="17" t="s">
        <v>160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7" t="s">
        <v>84</v>
      </c>
      <c r="BK118" s="190">
        <f>ROUND(I118*H118,2)</f>
        <v>0</v>
      </c>
      <c r="BL118" s="17" t="s">
        <v>167</v>
      </c>
      <c r="BM118" s="189" t="s">
        <v>686</v>
      </c>
    </row>
    <row r="119" spans="1:47" s="2" customFormat="1" ht="11.25">
      <c r="A119" s="34"/>
      <c r="B119" s="35"/>
      <c r="C119" s="36"/>
      <c r="D119" s="191" t="s">
        <v>169</v>
      </c>
      <c r="E119" s="36"/>
      <c r="F119" s="192" t="s">
        <v>496</v>
      </c>
      <c r="G119" s="36"/>
      <c r="H119" s="36"/>
      <c r="I119" s="193"/>
      <c r="J119" s="36"/>
      <c r="K119" s="36"/>
      <c r="L119" s="39"/>
      <c r="M119" s="194"/>
      <c r="N119" s="195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169</v>
      </c>
      <c r="AU119" s="17" t="s">
        <v>86</v>
      </c>
    </row>
    <row r="120" spans="2:51" s="14" customFormat="1" ht="11.25">
      <c r="B120" s="207"/>
      <c r="C120" s="208"/>
      <c r="D120" s="198" t="s">
        <v>171</v>
      </c>
      <c r="E120" s="209" t="s">
        <v>19</v>
      </c>
      <c r="F120" s="210" t="s">
        <v>687</v>
      </c>
      <c r="G120" s="208"/>
      <c r="H120" s="211">
        <v>13.462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171</v>
      </c>
      <c r="AU120" s="217" t="s">
        <v>86</v>
      </c>
      <c r="AV120" s="14" t="s">
        <v>86</v>
      </c>
      <c r="AW120" s="14" t="s">
        <v>37</v>
      </c>
      <c r="AX120" s="14" t="s">
        <v>77</v>
      </c>
      <c r="AY120" s="217" t="s">
        <v>160</v>
      </c>
    </row>
    <row r="121" spans="2:63" s="12" customFormat="1" ht="22.9" customHeight="1">
      <c r="B121" s="162"/>
      <c r="C121" s="163"/>
      <c r="D121" s="164" t="s">
        <v>76</v>
      </c>
      <c r="E121" s="176" t="s">
        <v>311</v>
      </c>
      <c r="F121" s="176" t="s">
        <v>312</v>
      </c>
      <c r="G121" s="163"/>
      <c r="H121" s="163"/>
      <c r="I121" s="166"/>
      <c r="J121" s="177">
        <f>BK121</f>
        <v>0</v>
      </c>
      <c r="K121" s="163"/>
      <c r="L121" s="168"/>
      <c r="M121" s="169"/>
      <c r="N121" s="170"/>
      <c r="O121" s="170"/>
      <c r="P121" s="171">
        <f>SUM(P122:P134)</f>
        <v>0</v>
      </c>
      <c r="Q121" s="170"/>
      <c r="R121" s="171">
        <f>SUM(R122:R134)</f>
        <v>0.00024</v>
      </c>
      <c r="S121" s="170"/>
      <c r="T121" s="172">
        <f>SUM(T122:T134)</f>
        <v>0</v>
      </c>
      <c r="AR121" s="173" t="s">
        <v>84</v>
      </c>
      <c r="AT121" s="174" t="s">
        <v>76</v>
      </c>
      <c r="AU121" s="174" t="s">
        <v>84</v>
      </c>
      <c r="AY121" s="173" t="s">
        <v>160</v>
      </c>
      <c r="BK121" s="175">
        <f>SUM(BK122:BK134)</f>
        <v>0</v>
      </c>
    </row>
    <row r="122" spans="1:65" s="2" customFormat="1" ht="37.9" customHeight="1">
      <c r="A122" s="34"/>
      <c r="B122" s="35"/>
      <c r="C122" s="178" t="s">
        <v>246</v>
      </c>
      <c r="D122" s="178" t="s">
        <v>162</v>
      </c>
      <c r="E122" s="179" t="s">
        <v>498</v>
      </c>
      <c r="F122" s="180" t="s">
        <v>499</v>
      </c>
      <c r="G122" s="181" t="s">
        <v>165</v>
      </c>
      <c r="H122" s="182">
        <v>16</v>
      </c>
      <c r="I122" s="183"/>
      <c r="J122" s="184">
        <f>ROUND(I122*H122,2)</f>
        <v>0</v>
      </c>
      <c r="K122" s="180" t="s">
        <v>166</v>
      </c>
      <c r="L122" s="39"/>
      <c r="M122" s="185" t="s">
        <v>19</v>
      </c>
      <c r="N122" s="186" t="s">
        <v>48</v>
      </c>
      <c r="O122" s="64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167</v>
      </c>
      <c r="AT122" s="189" t="s">
        <v>162</v>
      </c>
      <c r="AU122" s="189" t="s">
        <v>86</v>
      </c>
      <c r="AY122" s="17" t="s">
        <v>160</v>
      </c>
      <c r="BE122" s="190">
        <f>IF(N122="základní",J122,0)</f>
        <v>0</v>
      </c>
      <c r="BF122" s="190">
        <f>IF(N122="snížená",J122,0)</f>
        <v>0</v>
      </c>
      <c r="BG122" s="190">
        <f>IF(N122="zákl. přenesená",J122,0)</f>
        <v>0</v>
      </c>
      <c r="BH122" s="190">
        <f>IF(N122="sníž. přenesená",J122,0)</f>
        <v>0</v>
      </c>
      <c r="BI122" s="190">
        <f>IF(N122="nulová",J122,0)</f>
        <v>0</v>
      </c>
      <c r="BJ122" s="17" t="s">
        <v>84</v>
      </c>
      <c r="BK122" s="190">
        <f>ROUND(I122*H122,2)</f>
        <v>0</v>
      </c>
      <c r="BL122" s="17" t="s">
        <v>167</v>
      </c>
      <c r="BM122" s="189" t="s">
        <v>688</v>
      </c>
    </row>
    <row r="123" spans="1:47" s="2" customFormat="1" ht="11.25">
      <c r="A123" s="34"/>
      <c r="B123" s="35"/>
      <c r="C123" s="36"/>
      <c r="D123" s="191" t="s">
        <v>169</v>
      </c>
      <c r="E123" s="36"/>
      <c r="F123" s="192" t="s">
        <v>501</v>
      </c>
      <c r="G123" s="36"/>
      <c r="H123" s="36"/>
      <c r="I123" s="193"/>
      <c r="J123" s="36"/>
      <c r="K123" s="36"/>
      <c r="L123" s="39"/>
      <c r="M123" s="194"/>
      <c r="N123" s="195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169</v>
      </c>
      <c r="AU123" s="17" t="s">
        <v>86</v>
      </c>
    </row>
    <row r="124" spans="2:51" s="13" customFormat="1" ht="11.25">
      <c r="B124" s="196"/>
      <c r="C124" s="197"/>
      <c r="D124" s="198" t="s">
        <v>171</v>
      </c>
      <c r="E124" s="199" t="s">
        <v>19</v>
      </c>
      <c r="F124" s="200" t="s">
        <v>502</v>
      </c>
      <c r="G124" s="197"/>
      <c r="H124" s="199" t="s">
        <v>19</v>
      </c>
      <c r="I124" s="201"/>
      <c r="J124" s="197"/>
      <c r="K124" s="197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171</v>
      </c>
      <c r="AU124" s="206" t="s">
        <v>86</v>
      </c>
      <c r="AV124" s="13" t="s">
        <v>84</v>
      </c>
      <c r="AW124" s="13" t="s">
        <v>37</v>
      </c>
      <c r="AX124" s="13" t="s">
        <v>77</v>
      </c>
      <c r="AY124" s="206" t="s">
        <v>160</v>
      </c>
    </row>
    <row r="125" spans="2:51" s="14" customFormat="1" ht="11.25">
      <c r="B125" s="207"/>
      <c r="C125" s="208"/>
      <c r="D125" s="198" t="s">
        <v>171</v>
      </c>
      <c r="E125" s="209" t="s">
        <v>19</v>
      </c>
      <c r="F125" s="210" t="s">
        <v>503</v>
      </c>
      <c r="G125" s="208"/>
      <c r="H125" s="211">
        <v>16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171</v>
      </c>
      <c r="AU125" s="217" t="s">
        <v>86</v>
      </c>
      <c r="AV125" s="14" t="s">
        <v>86</v>
      </c>
      <c r="AW125" s="14" t="s">
        <v>37</v>
      </c>
      <c r="AX125" s="14" t="s">
        <v>77</v>
      </c>
      <c r="AY125" s="217" t="s">
        <v>160</v>
      </c>
    </row>
    <row r="126" spans="1:65" s="2" customFormat="1" ht="37.9" customHeight="1">
      <c r="A126" s="34"/>
      <c r="B126" s="35"/>
      <c r="C126" s="178" t="s">
        <v>198</v>
      </c>
      <c r="D126" s="178" t="s">
        <v>162</v>
      </c>
      <c r="E126" s="179" t="s">
        <v>313</v>
      </c>
      <c r="F126" s="180" t="s">
        <v>314</v>
      </c>
      <c r="G126" s="181" t="s">
        <v>165</v>
      </c>
      <c r="H126" s="182">
        <v>16</v>
      </c>
      <c r="I126" s="183"/>
      <c r="J126" s="184">
        <f>ROUND(I126*H126,2)</f>
        <v>0</v>
      </c>
      <c r="K126" s="180" t="s">
        <v>166</v>
      </c>
      <c r="L126" s="39"/>
      <c r="M126" s="185" t="s">
        <v>19</v>
      </c>
      <c r="N126" s="186" t="s">
        <v>48</v>
      </c>
      <c r="O126" s="64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167</v>
      </c>
      <c r="AT126" s="189" t="s">
        <v>162</v>
      </c>
      <c r="AU126" s="189" t="s">
        <v>86</v>
      </c>
      <c r="AY126" s="17" t="s">
        <v>160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7" t="s">
        <v>84</v>
      </c>
      <c r="BK126" s="190">
        <f>ROUND(I126*H126,2)</f>
        <v>0</v>
      </c>
      <c r="BL126" s="17" t="s">
        <v>167</v>
      </c>
      <c r="BM126" s="189" t="s">
        <v>689</v>
      </c>
    </row>
    <row r="127" spans="1:47" s="2" customFormat="1" ht="11.25">
      <c r="A127" s="34"/>
      <c r="B127" s="35"/>
      <c r="C127" s="36"/>
      <c r="D127" s="191" t="s">
        <v>169</v>
      </c>
      <c r="E127" s="36"/>
      <c r="F127" s="192" t="s">
        <v>316</v>
      </c>
      <c r="G127" s="36"/>
      <c r="H127" s="36"/>
      <c r="I127" s="193"/>
      <c r="J127" s="36"/>
      <c r="K127" s="36"/>
      <c r="L127" s="39"/>
      <c r="M127" s="194"/>
      <c r="N127" s="195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169</v>
      </c>
      <c r="AU127" s="17" t="s">
        <v>86</v>
      </c>
    </row>
    <row r="128" spans="1:65" s="2" customFormat="1" ht="16.5" customHeight="1">
      <c r="A128" s="34"/>
      <c r="B128" s="35"/>
      <c r="C128" s="222" t="s">
        <v>119</v>
      </c>
      <c r="D128" s="222" t="s">
        <v>294</v>
      </c>
      <c r="E128" s="223" t="s">
        <v>318</v>
      </c>
      <c r="F128" s="224" t="s">
        <v>319</v>
      </c>
      <c r="G128" s="225" t="s">
        <v>320</v>
      </c>
      <c r="H128" s="226">
        <v>0.24</v>
      </c>
      <c r="I128" s="227"/>
      <c r="J128" s="228">
        <f>ROUND(I128*H128,2)</f>
        <v>0</v>
      </c>
      <c r="K128" s="224" t="s">
        <v>166</v>
      </c>
      <c r="L128" s="229"/>
      <c r="M128" s="230" t="s">
        <v>19</v>
      </c>
      <c r="N128" s="231" t="s">
        <v>48</v>
      </c>
      <c r="O128" s="64"/>
      <c r="P128" s="187">
        <f>O128*H128</f>
        <v>0</v>
      </c>
      <c r="Q128" s="187">
        <v>0.001</v>
      </c>
      <c r="R128" s="187">
        <f>Q128*H128</f>
        <v>0.00024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246</v>
      </c>
      <c r="AT128" s="189" t="s">
        <v>294</v>
      </c>
      <c r="AU128" s="189" t="s">
        <v>86</v>
      </c>
      <c r="AY128" s="17" t="s">
        <v>160</v>
      </c>
      <c r="BE128" s="190">
        <f>IF(N128="základní",J128,0)</f>
        <v>0</v>
      </c>
      <c r="BF128" s="190">
        <f>IF(N128="snížená",J128,0)</f>
        <v>0</v>
      </c>
      <c r="BG128" s="190">
        <f>IF(N128="zákl. přenesená",J128,0)</f>
        <v>0</v>
      </c>
      <c r="BH128" s="190">
        <f>IF(N128="sníž. přenesená",J128,0)</f>
        <v>0</v>
      </c>
      <c r="BI128" s="190">
        <f>IF(N128="nulová",J128,0)</f>
        <v>0</v>
      </c>
      <c r="BJ128" s="17" t="s">
        <v>84</v>
      </c>
      <c r="BK128" s="190">
        <f>ROUND(I128*H128,2)</f>
        <v>0</v>
      </c>
      <c r="BL128" s="17" t="s">
        <v>167</v>
      </c>
      <c r="BM128" s="189" t="s">
        <v>690</v>
      </c>
    </row>
    <row r="129" spans="1:47" s="2" customFormat="1" ht="11.25">
      <c r="A129" s="34"/>
      <c r="B129" s="35"/>
      <c r="C129" s="36"/>
      <c r="D129" s="191" t="s">
        <v>169</v>
      </c>
      <c r="E129" s="36"/>
      <c r="F129" s="192" t="s">
        <v>322</v>
      </c>
      <c r="G129" s="36"/>
      <c r="H129" s="36"/>
      <c r="I129" s="193"/>
      <c r="J129" s="36"/>
      <c r="K129" s="36"/>
      <c r="L129" s="39"/>
      <c r="M129" s="194"/>
      <c r="N129" s="195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169</v>
      </c>
      <c r="AU129" s="17" t="s">
        <v>86</v>
      </c>
    </row>
    <row r="130" spans="2:51" s="14" customFormat="1" ht="11.25">
      <c r="B130" s="207"/>
      <c r="C130" s="208"/>
      <c r="D130" s="198" t="s">
        <v>171</v>
      </c>
      <c r="E130" s="209" t="s">
        <v>19</v>
      </c>
      <c r="F130" s="210" t="s">
        <v>506</v>
      </c>
      <c r="G130" s="208"/>
      <c r="H130" s="211">
        <v>0.24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171</v>
      </c>
      <c r="AU130" s="217" t="s">
        <v>86</v>
      </c>
      <c r="AV130" s="14" t="s">
        <v>86</v>
      </c>
      <c r="AW130" s="14" t="s">
        <v>37</v>
      </c>
      <c r="AX130" s="14" t="s">
        <v>77</v>
      </c>
      <c r="AY130" s="217" t="s">
        <v>160</v>
      </c>
    </row>
    <row r="131" spans="1:65" s="2" customFormat="1" ht="49.15" customHeight="1">
      <c r="A131" s="34"/>
      <c r="B131" s="35"/>
      <c r="C131" s="178" t="s">
        <v>317</v>
      </c>
      <c r="D131" s="178" t="s">
        <v>162</v>
      </c>
      <c r="E131" s="179" t="s">
        <v>325</v>
      </c>
      <c r="F131" s="180" t="s">
        <v>326</v>
      </c>
      <c r="G131" s="181" t="s">
        <v>165</v>
      </c>
      <c r="H131" s="182">
        <v>16</v>
      </c>
      <c r="I131" s="183"/>
      <c r="J131" s="184">
        <f>ROUND(I131*H131,2)</f>
        <v>0</v>
      </c>
      <c r="K131" s="180" t="s">
        <v>166</v>
      </c>
      <c r="L131" s="39"/>
      <c r="M131" s="185" t="s">
        <v>19</v>
      </c>
      <c r="N131" s="186" t="s">
        <v>48</v>
      </c>
      <c r="O131" s="64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167</v>
      </c>
      <c r="AT131" s="189" t="s">
        <v>162</v>
      </c>
      <c r="AU131" s="189" t="s">
        <v>86</v>
      </c>
      <c r="AY131" s="17" t="s">
        <v>160</v>
      </c>
      <c r="BE131" s="190">
        <f>IF(N131="základní",J131,0)</f>
        <v>0</v>
      </c>
      <c r="BF131" s="190">
        <f>IF(N131="snížená",J131,0)</f>
        <v>0</v>
      </c>
      <c r="BG131" s="190">
        <f>IF(N131="zákl. přenesená",J131,0)</f>
        <v>0</v>
      </c>
      <c r="BH131" s="190">
        <f>IF(N131="sníž. přenesená",J131,0)</f>
        <v>0</v>
      </c>
      <c r="BI131" s="190">
        <f>IF(N131="nulová",J131,0)</f>
        <v>0</v>
      </c>
      <c r="BJ131" s="17" t="s">
        <v>84</v>
      </c>
      <c r="BK131" s="190">
        <f>ROUND(I131*H131,2)</f>
        <v>0</v>
      </c>
      <c r="BL131" s="17" t="s">
        <v>167</v>
      </c>
      <c r="BM131" s="189" t="s">
        <v>691</v>
      </c>
    </row>
    <row r="132" spans="1:47" s="2" customFormat="1" ht="11.25">
      <c r="A132" s="34"/>
      <c r="B132" s="35"/>
      <c r="C132" s="36"/>
      <c r="D132" s="191" t="s">
        <v>169</v>
      </c>
      <c r="E132" s="36"/>
      <c r="F132" s="192" t="s">
        <v>328</v>
      </c>
      <c r="G132" s="36"/>
      <c r="H132" s="36"/>
      <c r="I132" s="193"/>
      <c r="J132" s="36"/>
      <c r="K132" s="36"/>
      <c r="L132" s="39"/>
      <c r="M132" s="194"/>
      <c r="N132" s="195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169</v>
      </c>
      <c r="AU132" s="17" t="s">
        <v>86</v>
      </c>
    </row>
    <row r="133" spans="1:65" s="2" customFormat="1" ht="49.15" customHeight="1">
      <c r="A133" s="34"/>
      <c r="B133" s="35"/>
      <c r="C133" s="178" t="s">
        <v>324</v>
      </c>
      <c r="D133" s="178" t="s">
        <v>162</v>
      </c>
      <c r="E133" s="179" t="s">
        <v>508</v>
      </c>
      <c r="F133" s="180" t="s">
        <v>509</v>
      </c>
      <c r="G133" s="181" t="s">
        <v>165</v>
      </c>
      <c r="H133" s="182">
        <v>16</v>
      </c>
      <c r="I133" s="183"/>
      <c r="J133" s="184">
        <f>ROUND(I133*H133,2)</f>
        <v>0</v>
      </c>
      <c r="K133" s="180" t="s">
        <v>166</v>
      </c>
      <c r="L133" s="39"/>
      <c r="M133" s="185" t="s">
        <v>19</v>
      </c>
      <c r="N133" s="186" t="s">
        <v>48</v>
      </c>
      <c r="O133" s="64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167</v>
      </c>
      <c r="AT133" s="189" t="s">
        <v>162</v>
      </c>
      <c r="AU133" s="189" t="s">
        <v>86</v>
      </c>
      <c r="AY133" s="17" t="s">
        <v>160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17" t="s">
        <v>84</v>
      </c>
      <c r="BK133" s="190">
        <f>ROUND(I133*H133,2)</f>
        <v>0</v>
      </c>
      <c r="BL133" s="17" t="s">
        <v>167</v>
      </c>
      <c r="BM133" s="189" t="s">
        <v>692</v>
      </c>
    </row>
    <row r="134" spans="1:47" s="2" customFormat="1" ht="11.25">
      <c r="A134" s="34"/>
      <c r="B134" s="35"/>
      <c r="C134" s="36"/>
      <c r="D134" s="191" t="s">
        <v>169</v>
      </c>
      <c r="E134" s="36"/>
      <c r="F134" s="192" t="s">
        <v>511</v>
      </c>
      <c r="G134" s="36"/>
      <c r="H134" s="36"/>
      <c r="I134" s="193"/>
      <c r="J134" s="36"/>
      <c r="K134" s="36"/>
      <c r="L134" s="39"/>
      <c r="M134" s="194"/>
      <c r="N134" s="195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169</v>
      </c>
      <c r="AU134" s="17" t="s">
        <v>86</v>
      </c>
    </row>
    <row r="135" spans="2:63" s="12" customFormat="1" ht="22.9" customHeight="1">
      <c r="B135" s="162"/>
      <c r="C135" s="163"/>
      <c r="D135" s="164" t="s">
        <v>76</v>
      </c>
      <c r="E135" s="176" t="s">
        <v>86</v>
      </c>
      <c r="F135" s="176" t="s">
        <v>512</v>
      </c>
      <c r="G135" s="163"/>
      <c r="H135" s="163"/>
      <c r="I135" s="166"/>
      <c r="J135" s="177">
        <f>BK135</f>
        <v>0</v>
      </c>
      <c r="K135" s="163"/>
      <c r="L135" s="168"/>
      <c r="M135" s="169"/>
      <c r="N135" s="170"/>
      <c r="O135" s="170"/>
      <c r="P135" s="171">
        <f>SUM(P136:P138)</f>
        <v>0</v>
      </c>
      <c r="Q135" s="170"/>
      <c r="R135" s="171">
        <f>SUM(R136:R138)</f>
        <v>3.43728</v>
      </c>
      <c r="S135" s="170"/>
      <c r="T135" s="172">
        <f>SUM(T136:T138)</f>
        <v>0</v>
      </c>
      <c r="AR135" s="173" t="s">
        <v>84</v>
      </c>
      <c r="AT135" s="174" t="s">
        <v>76</v>
      </c>
      <c r="AU135" s="174" t="s">
        <v>84</v>
      </c>
      <c r="AY135" s="173" t="s">
        <v>160</v>
      </c>
      <c r="BK135" s="175">
        <f>SUM(BK136:BK138)</f>
        <v>0</v>
      </c>
    </row>
    <row r="136" spans="1:65" s="2" customFormat="1" ht="24.2" customHeight="1">
      <c r="A136" s="34"/>
      <c r="B136" s="35"/>
      <c r="C136" s="178" t="s">
        <v>331</v>
      </c>
      <c r="D136" s="178" t="s">
        <v>162</v>
      </c>
      <c r="E136" s="179" t="s">
        <v>513</v>
      </c>
      <c r="F136" s="180" t="s">
        <v>514</v>
      </c>
      <c r="G136" s="181" t="s">
        <v>273</v>
      </c>
      <c r="H136" s="182">
        <v>1.736</v>
      </c>
      <c r="I136" s="183"/>
      <c r="J136" s="184">
        <f>ROUND(I136*H136,2)</f>
        <v>0</v>
      </c>
      <c r="K136" s="180" t="s">
        <v>166</v>
      </c>
      <c r="L136" s="39"/>
      <c r="M136" s="185" t="s">
        <v>19</v>
      </c>
      <c r="N136" s="186" t="s">
        <v>48</v>
      </c>
      <c r="O136" s="64"/>
      <c r="P136" s="187">
        <f>O136*H136</f>
        <v>0</v>
      </c>
      <c r="Q136" s="187">
        <v>1.98</v>
      </c>
      <c r="R136" s="187">
        <f>Q136*H136</f>
        <v>3.43728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167</v>
      </c>
      <c r="AT136" s="189" t="s">
        <v>162</v>
      </c>
      <c r="AU136" s="189" t="s">
        <v>86</v>
      </c>
      <c r="AY136" s="17" t="s">
        <v>160</v>
      </c>
      <c r="BE136" s="190">
        <f>IF(N136="základní",J136,0)</f>
        <v>0</v>
      </c>
      <c r="BF136" s="190">
        <f>IF(N136="snížená",J136,0)</f>
        <v>0</v>
      </c>
      <c r="BG136" s="190">
        <f>IF(N136="zákl. přenesená",J136,0)</f>
        <v>0</v>
      </c>
      <c r="BH136" s="190">
        <f>IF(N136="sníž. přenesená",J136,0)</f>
        <v>0</v>
      </c>
      <c r="BI136" s="190">
        <f>IF(N136="nulová",J136,0)</f>
        <v>0</v>
      </c>
      <c r="BJ136" s="17" t="s">
        <v>84</v>
      </c>
      <c r="BK136" s="190">
        <f>ROUND(I136*H136,2)</f>
        <v>0</v>
      </c>
      <c r="BL136" s="17" t="s">
        <v>167</v>
      </c>
      <c r="BM136" s="189" t="s">
        <v>693</v>
      </c>
    </row>
    <row r="137" spans="1:47" s="2" customFormat="1" ht="11.25">
      <c r="A137" s="34"/>
      <c r="B137" s="35"/>
      <c r="C137" s="36"/>
      <c r="D137" s="191" t="s">
        <v>169</v>
      </c>
      <c r="E137" s="36"/>
      <c r="F137" s="192" t="s">
        <v>516</v>
      </c>
      <c r="G137" s="36"/>
      <c r="H137" s="36"/>
      <c r="I137" s="193"/>
      <c r="J137" s="36"/>
      <c r="K137" s="36"/>
      <c r="L137" s="39"/>
      <c r="M137" s="194"/>
      <c r="N137" s="195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169</v>
      </c>
      <c r="AU137" s="17" t="s">
        <v>86</v>
      </c>
    </row>
    <row r="138" spans="2:51" s="14" customFormat="1" ht="11.25">
      <c r="B138" s="207"/>
      <c r="C138" s="208"/>
      <c r="D138" s="198" t="s">
        <v>171</v>
      </c>
      <c r="E138" s="209" t="s">
        <v>19</v>
      </c>
      <c r="F138" s="210" t="s">
        <v>694</v>
      </c>
      <c r="G138" s="208"/>
      <c r="H138" s="211">
        <v>1.736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171</v>
      </c>
      <c r="AU138" s="217" t="s">
        <v>86</v>
      </c>
      <c r="AV138" s="14" t="s">
        <v>86</v>
      </c>
      <c r="AW138" s="14" t="s">
        <v>37</v>
      </c>
      <c r="AX138" s="14" t="s">
        <v>77</v>
      </c>
      <c r="AY138" s="217" t="s">
        <v>160</v>
      </c>
    </row>
    <row r="139" spans="2:63" s="12" customFormat="1" ht="22.9" customHeight="1">
      <c r="B139" s="162"/>
      <c r="C139" s="163"/>
      <c r="D139" s="164" t="s">
        <v>76</v>
      </c>
      <c r="E139" s="176" t="s">
        <v>167</v>
      </c>
      <c r="F139" s="176" t="s">
        <v>518</v>
      </c>
      <c r="G139" s="163"/>
      <c r="H139" s="163"/>
      <c r="I139" s="166"/>
      <c r="J139" s="177">
        <f>BK139</f>
        <v>0</v>
      </c>
      <c r="K139" s="163"/>
      <c r="L139" s="168"/>
      <c r="M139" s="169"/>
      <c r="N139" s="170"/>
      <c r="O139" s="170"/>
      <c r="P139" s="171">
        <f>SUM(P140:P151)</f>
        <v>0</v>
      </c>
      <c r="Q139" s="170"/>
      <c r="R139" s="171">
        <f>SUM(R140:R151)</f>
        <v>16.93982516</v>
      </c>
      <c r="S139" s="170"/>
      <c r="T139" s="172">
        <f>SUM(T140:T151)</f>
        <v>0</v>
      </c>
      <c r="AR139" s="173" t="s">
        <v>84</v>
      </c>
      <c r="AT139" s="174" t="s">
        <v>76</v>
      </c>
      <c r="AU139" s="174" t="s">
        <v>84</v>
      </c>
      <c r="AY139" s="173" t="s">
        <v>160</v>
      </c>
      <c r="BK139" s="175">
        <f>SUM(BK140:BK151)</f>
        <v>0</v>
      </c>
    </row>
    <row r="140" spans="1:65" s="2" customFormat="1" ht="24.2" customHeight="1">
      <c r="A140" s="34"/>
      <c r="B140" s="35"/>
      <c r="C140" s="178" t="s">
        <v>336</v>
      </c>
      <c r="D140" s="178" t="s">
        <v>162</v>
      </c>
      <c r="E140" s="179" t="s">
        <v>519</v>
      </c>
      <c r="F140" s="180" t="s">
        <v>520</v>
      </c>
      <c r="G140" s="181" t="s">
        <v>165</v>
      </c>
      <c r="H140" s="182">
        <v>6.969</v>
      </c>
      <c r="I140" s="183"/>
      <c r="J140" s="184">
        <f>ROUND(I140*H140,2)</f>
        <v>0</v>
      </c>
      <c r="K140" s="180" t="s">
        <v>166</v>
      </c>
      <c r="L140" s="39"/>
      <c r="M140" s="185" t="s">
        <v>19</v>
      </c>
      <c r="N140" s="186" t="s">
        <v>48</v>
      </c>
      <c r="O140" s="64"/>
      <c r="P140" s="187">
        <f>O140*H140</f>
        <v>0</v>
      </c>
      <c r="Q140" s="187">
        <v>0.30006</v>
      </c>
      <c r="R140" s="187">
        <f>Q140*H140</f>
        <v>2.09111814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167</v>
      </c>
      <c r="AT140" s="189" t="s">
        <v>162</v>
      </c>
      <c r="AU140" s="189" t="s">
        <v>86</v>
      </c>
      <c r="AY140" s="17" t="s">
        <v>160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17" t="s">
        <v>84</v>
      </c>
      <c r="BK140" s="190">
        <f>ROUND(I140*H140,2)</f>
        <v>0</v>
      </c>
      <c r="BL140" s="17" t="s">
        <v>167</v>
      </c>
      <c r="BM140" s="189" t="s">
        <v>695</v>
      </c>
    </row>
    <row r="141" spans="1:47" s="2" customFormat="1" ht="11.25">
      <c r="A141" s="34"/>
      <c r="B141" s="35"/>
      <c r="C141" s="36"/>
      <c r="D141" s="191" t="s">
        <v>169</v>
      </c>
      <c r="E141" s="36"/>
      <c r="F141" s="192" t="s">
        <v>522</v>
      </c>
      <c r="G141" s="36"/>
      <c r="H141" s="36"/>
      <c r="I141" s="193"/>
      <c r="J141" s="36"/>
      <c r="K141" s="36"/>
      <c r="L141" s="39"/>
      <c r="M141" s="194"/>
      <c r="N141" s="195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169</v>
      </c>
      <c r="AU141" s="17" t="s">
        <v>86</v>
      </c>
    </row>
    <row r="142" spans="2:51" s="13" customFormat="1" ht="11.25">
      <c r="B142" s="196"/>
      <c r="C142" s="197"/>
      <c r="D142" s="198" t="s">
        <v>171</v>
      </c>
      <c r="E142" s="199" t="s">
        <v>19</v>
      </c>
      <c r="F142" s="200" t="s">
        <v>470</v>
      </c>
      <c r="G142" s="197"/>
      <c r="H142" s="199" t="s">
        <v>19</v>
      </c>
      <c r="I142" s="201"/>
      <c r="J142" s="197"/>
      <c r="K142" s="197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171</v>
      </c>
      <c r="AU142" s="206" t="s">
        <v>86</v>
      </c>
      <c r="AV142" s="13" t="s">
        <v>84</v>
      </c>
      <c r="AW142" s="13" t="s">
        <v>37</v>
      </c>
      <c r="AX142" s="13" t="s">
        <v>77</v>
      </c>
      <c r="AY142" s="206" t="s">
        <v>160</v>
      </c>
    </row>
    <row r="143" spans="2:51" s="14" customFormat="1" ht="11.25">
      <c r="B143" s="207"/>
      <c r="C143" s="208"/>
      <c r="D143" s="198" t="s">
        <v>171</v>
      </c>
      <c r="E143" s="209" t="s">
        <v>19</v>
      </c>
      <c r="F143" s="210" t="s">
        <v>696</v>
      </c>
      <c r="G143" s="208"/>
      <c r="H143" s="211">
        <v>6.969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171</v>
      </c>
      <c r="AU143" s="217" t="s">
        <v>86</v>
      </c>
      <c r="AV143" s="14" t="s">
        <v>86</v>
      </c>
      <c r="AW143" s="14" t="s">
        <v>37</v>
      </c>
      <c r="AX143" s="14" t="s">
        <v>77</v>
      </c>
      <c r="AY143" s="217" t="s">
        <v>160</v>
      </c>
    </row>
    <row r="144" spans="1:65" s="2" customFormat="1" ht="24.2" customHeight="1">
      <c r="A144" s="34"/>
      <c r="B144" s="35"/>
      <c r="C144" s="178" t="s">
        <v>8</v>
      </c>
      <c r="D144" s="178" t="s">
        <v>162</v>
      </c>
      <c r="E144" s="179" t="s">
        <v>525</v>
      </c>
      <c r="F144" s="180" t="s">
        <v>526</v>
      </c>
      <c r="G144" s="181" t="s">
        <v>165</v>
      </c>
      <c r="H144" s="182">
        <v>6.969</v>
      </c>
      <c r="I144" s="183"/>
      <c r="J144" s="184">
        <f>ROUND(I144*H144,2)</f>
        <v>0</v>
      </c>
      <c r="K144" s="180" t="s">
        <v>166</v>
      </c>
      <c r="L144" s="39"/>
      <c r="M144" s="185" t="s">
        <v>19</v>
      </c>
      <c r="N144" s="186" t="s">
        <v>48</v>
      </c>
      <c r="O144" s="64"/>
      <c r="P144" s="187">
        <f>O144*H144</f>
        <v>0</v>
      </c>
      <c r="Q144" s="187">
        <v>0.31879</v>
      </c>
      <c r="R144" s="187">
        <f>Q144*H144</f>
        <v>2.2216475100000004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167</v>
      </c>
      <c r="AT144" s="189" t="s">
        <v>162</v>
      </c>
      <c r="AU144" s="189" t="s">
        <v>86</v>
      </c>
      <c r="AY144" s="17" t="s">
        <v>160</v>
      </c>
      <c r="BE144" s="190">
        <f>IF(N144="základní",J144,0)</f>
        <v>0</v>
      </c>
      <c r="BF144" s="190">
        <f>IF(N144="snížená",J144,0)</f>
        <v>0</v>
      </c>
      <c r="BG144" s="190">
        <f>IF(N144="zákl. přenesená",J144,0)</f>
        <v>0</v>
      </c>
      <c r="BH144" s="190">
        <f>IF(N144="sníž. přenesená",J144,0)</f>
        <v>0</v>
      </c>
      <c r="BI144" s="190">
        <f>IF(N144="nulová",J144,0)</f>
        <v>0</v>
      </c>
      <c r="BJ144" s="17" t="s">
        <v>84</v>
      </c>
      <c r="BK144" s="190">
        <f>ROUND(I144*H144,2)</f>
        <v>0</v>
      </c>
      <c r="BL144" s="17" t="s">
        <v>167</v>
      </c>
      <c r="BM144" s="189" t="s">
        <v>697</v>
      </c>
    </row>
    <row r="145" spans="1:47" s="2" customFormat="1" ht="11.25">
      <c r="A145" s="34"/>
      <c r="B145" s="35"/>
      <c r="C145" s="36"/>
      <c r="D145" s="191" t="s">
        <v>169</v>
      </c>
      <c r="E145" s="36"/>
      <c r="F145" s="192" t="s">
        <v>528</v>
      </c>
      <c r="G145" s="36"/>
      <c r="H145" s="36"/>
      <c r="I145" s="193"/>
      <c r="J145" s="36"/>
      <c r="K145" s="36"/>
      <c r="L145" s="39"/>
      <c r="M145" s="194"/>
      <c r="N145" s="195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169</v>
      </c>
      <c r="AU145" s="17" t="s">
        <v>86</v>
      </c>
    </row>
    <row r="146" spans="1:65" s="2" customFormat="1" ht="37.9" customHeight="1">
      <c r="A146" s="34"/>
      <c r="B146" s="35"/>
      <c r="C146" s="178" t="s">
        <v>346</v>
      </c>
      <c r="D146" s="178" t="s">
        <v>162</v>
      </c>
      <c r="E146" s="179" t="s">
        <v>529</v>
      </c>
      <c r="F146" s="180" t="s">
        <v>530</v>
      </c>
      <c r="G146" s="181" t="s">
        <v>273</v>
      </c>
      <c r="H146" s="182">
        <v>1.957</v>
      </c>
      <c r="I146" s="183"/>
      <c r="J146" s="184">
        <f>ROUND(I146*H146,2)</f>
        <v>0</v>
      </c>
      <c r="K146" s="180" t="s">
        <v>166</v>
      </c>
      <c r="L146" s="39"/>
      <c r="M146" s="185" t="s">
        <v>19</v>
      </c>
      <c r="N146" s="186" t="s">
        <v>48</v>
      </c>
      <c r="O146" s="64"/>
      <c r="P146" s="187">
        <f>O146*H146</f>
        <v>0</v>
      </c>
      <c r="Q146" s="187">
        <v>2.429</v>
      </c>
      <c r="R146" s="187">
        <f>Q146*H146</f>
        <v>4.753553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167</v>
      </c>
      <c r="AT146" s="189" t="s">
        <v>162</v>
      </c>
      <c r="AU146" s="189" t="s">
        <v>86</v>
      </c>
      <c r="AY146" s="17" t="s">
        <v>160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17" t="s">
        <v>84</v>
      </c>
      <c r="BK146" s="190">
        <f>ROUND(I146*H146,2)</f>
        <v>0</v>
      </c>
      <c r="BL146" s="17" t="s">
        <v>167</v>
      </c>
      <c r="BM146" s="189" t="s">
        <v>698</v>
      </c>
    </row>
    <row r="147" spans="1:47" s="2" customFormat="1" ht="11.25">
      <c r="A147" s="34"/>
      <c r="B147" s="35"/>
      <c r="C147" s="36"/>
      <c r="D147" s="191" t="s">
        <v>169</v>
      </c>
      <c r="E147" s="36"/>
      <c r="F147" s="192" t="s">
        <v>532</v>
      </c>
      <c r="G147" s="36"/>
      <c r="H147" s="36"/>
      <c r="I147" s="193"/>
      <c r="J147" s="36"/>
      <c r="K147" s="36"/>
      <c r="L147" s="39"/>
      <c r="M147" s="194"/>
      <c r="N147" s="195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169</v>
      </c>
      <c r="AU147" s="17" t="s">
        <v>86</v>
      </c>
    </row>
    <row r="148" spans="2:51" s="14" customFormat="1" ht="11.25">
      <c r="B148" s="207"/>
      <c r="C148" s="208"/>
      <c r="D148" s="198" t="s">
        <v>171</v>
      </c>
      <c r="E148" s="209" t="s">
        <v>19</v>
      </c>
      <c r="F148" s="210" t="s">
        <v>699</v>
      </c>
      <c r="G148" s="208"/>
      <c r="H148" s="211">
        <v>1.736</v>
      </c>
      <c r="I148" s="212"/>
      <c r="J148" s="208"/>
      <c r="K148" s="208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171</v>
      </c>
      <c r="AU148" s="217" t="s">
        <v>86</v>
      </c>
      <c r="AV148" s="14" t="s">
        <v>86</v>
      </c>
      <c r="AW148" s="14" t="s">
        <v>37</v>
      </c>
      <c r="AX148" s="14" t="s">
        <v>77</v>
      </c>
      <c r="AY148" s="217" t="s">
        <v>160</v>
      </c>
    </row>
    <row r="149" spans="2:51" s="14" customFormat="1" ht="11.25">
      <c r="B149" s="207"/>
      <c r="C149" s="208"/>
      <c r="D149" s="198" t="s">
        <v>171</v>
      </c>
      <c r="E149" s="209" t="s">
        <v>19</v>
      </c>
      <c r="F149" s="210" t="s">
        <v>534</v>
      </c>
      <c r="G149" s="208"/>
      <c r="H149" s="211">
        <v>0.221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171</v>
      </c>
      <c r="AU149" s="217" t="s">
        <v>86</v>
      </c>
      <c r="AV149" s="14" t="s">
        <v>86</v>
      </c>
      <c r="AW149" s="14" t="s">
        <v>37</v>
      </c>
      <c r="AX149" s="14" t="s">
        <v>77</v>
      </c>
      <c r="AY149" s="217" t="s">
        <v>160</v>
      </c>
    </row>
    <row r="150" spans="1:65" s="2" customFormat="1" ht="44.25" customHeight="1">
      <c r="A150" s="34"/>
      <c r="B150" s="35"/>
      <c r="C150" s="178" t="s">
        <v>353</v>
      </c>
      <c r="D150" s="178" t="s">
        <v>162</v>
      </c>
      <c r="E150" s="179" t="s">
        <v>535</v>
      </c>
      <c r="F150" s="180" t="s">
        <v>536</v>
      </c>
      <c r="G150" s="181" t="s">
        <v>165</v>
      </c>
      <c r="H150" s="182">
        <v>6.969</v>
      </c>
      <c r="I150" s="183"/>
      <c r="J150" s="184">
        <f>ROUND(I150*H150,2)</f>
        <v>0</v>
      </c>
      <c r="K150" s="180" t="s">
        <v>166</v>
      </c>
      <c r="L150" s="39"/>
      <c r="M150" s="185" t="s">
        <v>19</v>
      </c>
      <c r="N150" s="186" t="s">
        <v>48</v>
      </c>
      <c r="O150" s="64"/>
      <c r="P150" s="187">
        <f>O150*H150</f>
        <v>0</v>
      </c>
      <c r="Q150" s="187">
        <v>1.12979</v>
      </c>
      <c r="R150" s="187">
        <f>Q150*H150</f>
        <v>7.873506510000001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167</v>
      </c>
      <c r="AT150" s="189" t="s">
        <v>162</v>
      </c>
      <c r="AU150" s="189" t="s">
        <v>86</v>
      </c>
      <c r="AY150" s="17" t="s">
        <v>160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17" t="s">
        <v>84</v>
      </c>
      <c r="BK150" s="190">
        <f>ROUND(I150*H150,2)</f>
        <v>0</v>
      </c>
      <c r="BL150" s="17" t="s">
        <v>167</v>
      </c>
      <c r="BM150" s="189" t="s">
        <v>700</v>
      </c>
    </row>
    <row r="151" spans="1:47" s="2" customFormat="1" ht="11.25">
      <c r="A151" s="34"/>
      <c r="B151" s="35"/>
      <c r="C151" s="36"/>
      <c r="D151" s="191" t="s">
        <v>169</v>
      </c>
      <c r="E151" s="36"/>
      <c r="F151" s="192" t="s">
        <v>538</v>
      </c>
      <c r="G151" s="36"/>
      <c r="H151" s="36"/>
      <c r="I151" s="193"/>
      <c r="J151" s="36"/>
      <c r="K151" s="36"/>
      <c r="L151" s="39"/>
      <c r="M151" s="194"/>
      <c r="N151" s="195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169</v>
      </c>
      <c r="AU151" s="17" t="s">
        <v>86</v>
      </c>
    </row>
    <row r="152" spans="2:63" s="12" customFormat="1" ht="22.9" customHeight="1">
      <c r="B152" s="162"/>
      <c r="C152" s="163"/>
      <c r="D152" s="164" t="s">
        <v>76</v>
      </c>
      <c r="E152" s="176" t="s">
        <v>539</v>
      </c>
      <c r="F152" s="176" t="s">
        <v>540</v>
      </c>
      <c r="G152" s="163"/>
      <c r="H152" s="163"/>
      <c r="I152" s="166"/>
      <c r="J152" s="177">
        <f>BK152</f>
        <v>0</v>
      </c>
      <c r="K152" s="163"/>
      <c r="L152" s="168"/>
      <c r="M152" s="169"/>
      <c r="N152" s="170"/>
      <c r="O152" s="170"/>
      <c r="P152" s="171">
        <f>SUM(P153:P154)</f>
        <v>0</v>
      </c>
      <c r="Q152" s="170"/>
      <c r="R152" s="171">
        <f>SUM(R153:R154)</f>
        <v>0</v>
      </c>
      <c r="S152" s="170"/>
      <c r="T152" s="172">
        <f>SUM(T153:T154)</f>
        <v>7.699999999999999</v>
      </c>
      <c r="AR152" s="173" t="s">
        <v>84</v>
      </c>
      <c r="AT152" s="174" t="s">
        <v>76</v>
      </c>
      <c r="AU152" s="174" t="s">
        <v>84</v>
      </c>
      <c r="AY152" s="173" t="s">
        <v>160</v>
      </c>
      <c r="BK152" s="175">
        <f>SUM(BK153:BK154)</f>
        <v>0</v>
      </c>
    </row>
    <row r="153" spans="1:65" s="2" customFormat="1" ht="24.2" customHeight="1">
      <c r="A153" s="34"/>
      <c r="B153" s="35"/>
      <c r="C153" s="178" t="s">
        <v>311</v>
      </c>
      <c r="D153" s="178" t="s">
        <v>162</v>
      </c>
      <c r="E153" s="179" t="s">
        <v>541</v>
      </c>
      <c r="F153" s="180" t="s">
        <v>542</v>
      </c>
      <c r="G153" s="181" t="s">
        <v>202</v>
      </c>
      <c r="H153" s="182">
        <v>11</v>
      </c>
      <c r="I153" s="183"/>
      <c r="J153" s="184">
        <f>ROUND(I153*H153,2)</f>
        <v>0</v>
      </c>
      <c r="K153" s="180" t="s">
        <v>166</v>
      </c>
      <c r="L153" s="39"/>
      <c r="M153" s="185" t="s">
        <v>19</v>
      </c>
      <c r="N153" s="186" t="s">
        <v>48</v>
      </c>
      <c r="O153" s="64"/>
      <c r="P153" s="187">
        <f>O153*H153</f>
        <v>0</v>
      </c>
      <c r="Q153" s="187">
        <v>0</v>
      </c>
      <c r="R153" s="187">
        <f>Q153*H153</f>
        <v>0</v>
      </c>
      <c r="S153" s="187">
        <v>0.7</v>
      </c>
      <c r="T153" s="188">
        <f>S153*H153</f>
        <v>7.699999999999999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167</v>
      </c>
      <c r="AT153" s="189" t="s">
        <v>162</v>
      </c>
      <c r="AU153" s="189" t="s">
        <v>86</v>
      </c>
      <c r="AY153" s="17" t="s">
        <v>160</v>
      </c>
      <c r="BE153" s="190">
        <f>IF(N153="základní",J153,0)</f>
        <v>0</v>
      </c>
      <c r="BF153" s="190">
        <f>IF(N153="snížená",J153,0)</f>
        <v>0</v>
      </c>
      <c r="BG153" s="190">
        <f>IF(N153="zákl. přenesená",J153,0)</f>
        <v>0</v>
      </c>
      <c r="BH153" s="190">
        <f>IF(N153="sníž. přenesená",J153,0)</f>
        <v>0</v>
      </c>
      <c r="BI153" s="190">
        <f>IF(N153="nulová",J153,0)</f>
        <v>0</v>
      </c>
      <c r="BJ153" s="17" t="s">
        <v>84</v>
      </c>
      <c r="BK153" s="190">
        <f>ROUND(I153*H153,2)</f>
        <v>0</v>
      </c>
      <c r="BL153" s="17" t="s">
        <v>167</v>
      </c>
      <c r="BM153" s="189" t="s">
        <v>701</v>
      </c>
    </row>
    <row r="154" spans="1:47" s="2" customFormat="1" ht="11.25">
      <c r="A154" s="34"/>
      <c r="B154" s="35"/>
      <c r="C154" s="36"/>
      <c r="D154" s="191" t="s">
        <v>169</v>
      </c>
      <c r="E154" s="36"/>
      <c r="F154" s="192" t="s">
        <v>544</v>
      </c>
      <c r="G154" s="36"/>
      <c r="H154" s="36"/>
      <c r="I154" s="193"/>
      <c r="J154" s="36"/>
      <c r="K154" s="36"/>
      <c r="L154" s="39"/>
      <c r="M154" s="194"/>
      <c r="N154" s="195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169</v>
      </c>
      <c r="AU154" s="17" t="s">
        <v>86</v>
      </c>
    </row>
    <row r="155" spans="2:63" s="12" customFormat="1" ht="22.9" customHeight="1">
      <c r="B155" s="162"/>
      <c r="C155" s="163"/>
      <c r="D155" s="164" t="s">
        <v>76</v>
      </c>
      <c r="E155" s="176" t="s">
        <v>545</v>
      </c>
      <c r="F155" s="176" t="s">
        <v>546</v>
      </c>
      <c r="G155" s="163"/>
      <c r="H155" s="163"/>
      <c r="I155" s="166"/>
      <c r="J155" s="177">
        <f>BK155</f>
        <v>0</v>
      </c>
      <c r="K155" s="163"/>
      <c r="L155" s="168"/>
      <c r="M155" s="169"/>
      <c r="N155" s="170"/>
      <c r="O155" s="170"/>
      <c r="P155" s="171">
        <f>SUM(P156:P162)</f>
        <v>0</v>
      </c>
      <c r="Q155" s="170"/>
      <c r="R155" s="171">
        <f>SUM(R156:R162)</f>
        <v>12.509961420000002</v>
      </c>
      <c r="S155" s="170"/>
      <c r="T155" s="172">
        <f>SUM(T156:T162)</f>
        <v>0</v>
      </c>
      <c r="AR155" s="173" t="s">
        <v>84</v>
      </c>
      <c r="AT155" s="174" t="s">
        <v>76</v>
      </c>
      <c r="AU155" s="174" t="s">
        <v>84</v>
      </c>
      <c r="AY155" s="173" t="s">
        <v>160</v>
      </c>
      <c r="BK155" s="175">
        <f>SUM(BK156:BK162)</f>
        <v>0</v>
      </c>
    </row>
    <row r="156" spans="1:65" s="2" customFormat="1" ht="24.2" customHeight="1">
      <c r="A156" s="34"/>
      <c r="B156" s="35"/>
      <c r="C156" s="178" t="s">
        <v>370</v>
      </c>
      <c r="D156" s="178" t="s">
        <v>162</v>
      </c>
      <c r="E156" s="179" t="s">
        <v>547</v>
      </c>
      <c r="F156" s="180" t="s">
        <v>548</v>
      </c>
      <c r="G156" s="181" t="s">
        <v>273</v>
      </c>
      <c r="H156" s="182">
        <v>5.07</v>
      </c>
      <c r="I156" s="183"/>
      <c r="J156" s="184">
        <f>ROUND(I156*H156,2)</f>
        <v>0</v>
      </c>
      <c r="K156" s="180" t="s">
        <v>166</v>
      </c>
      <c r="L156" s="39"/>
      <c r="M156" s="185" t="s">
        <v>19</v>
      </c>
      <c r="N156" s="186" t="s">
        <v>48</v>
      </c>
      <c r="O156" s="64"/>
      <c r="P156" s="187">
        <f>O156*H156</f>
        <v>0</v>
      </c>
      <c r="Q156" s="187">
        <v>2.45329</v>
      </c>
      <c r="R156" s="187">
        <f>Q156*H156</f>
        <v>12.4381803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167</v>
      </c>
      <c r="AT156" s="189" t="s">
        <v>162</v>
      </c>
      <c r="AU156" s="189" t="s">
        <v>86</v>
      </c>
      <c r="AY156" s="17" t="s">
        <v>160</v>
      </c>
      <c r="BE156" s="190">
        <f>IF(N156="základní",J156,0)</f>
        <v>0</v>
      </c>
      <c r="BF156" s="190">
        <f>IF(N156="snížená",J156,0)</f>
        <v>0</v>
      </c>
      <c r="BG156" s="190">
        <f>IF(N156="zákl. přenesená",J156,0)</f>
        <v>0</v>
      </c>
      <c r="BH156" s="190">
        <f>IF(N156="sníž. přenesená",J156,0)</f>
        <v>0</v>
      </c>
      <c r="BI156" s="190">
        <f>IF(N156="nulová",J156,0)</f>
        <v>0</v>
      </c>
      <c r="BJ156" s="17" t="s">
        <v>84</v>
      </c>
      <c r="BK156" s="190">
        <f>ROUND(I156*H156,2)</f>
        <v>0</v>
      </c>
      <c r="BL156" s="17" t="s">
        <v>167</v>
      </c>
      <c r="BM156" s="189" t="s">
        <v>702</v>
      </c>
    </row>
    <row r="157" spans="1:47" s="2" customFormat="1" ht="11.25">
      <c r="A157" s="34"/>
      <c r="B157" s="35"/>
      <c r="C157" s="36"/>
      <c r="D157" s="191" t="s">
        <v>169</v>
      </c>
      <c r="E157" s="36"/>
      <c r="F157" s="192" t="s">
        <v>550</v>
      </c>
      <c r="G157" s="36"/>
      <c r="H157" s="36"/>
      <c r="I157" s="193"/>
      <c r="J157" s="36"/>
      <c r="K157" s="36"/>
      <c r="L157" s="39"/>
      <c r="M157" s="194"/>
      <c r="N157" s="195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169</v>
      </c>
      <c r="AU157" s="17" t="s">
        <v>86</v>
      </c>
    </row>
    <row r="158" spans="2:51" s="14" customFormat="1" ht="11.25">
      <c r="B158" s="207"/>
      <c r="C158" s="208"/>
      <c r="D158" s="198" t="s">
        <v>171</v>
      </c>
      <c r="E158" s="209" t="s">
        <v>19</v>
      </c>
      <c r="F158" s="210" t="s">
        <v>703</v>
      </c>
      <c r="G158" s="208"/>
      <c r="H158" s="211">
        <v>5.07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171</v>
      </c>
      <c r="AU158" s="217" t="s">
        <v>86</v>
      </c>
      <c r="AV158" s="14" t="s">
        <v>86</v>
      </c>
      <c r="AW158" s="14" t="s">
        <v>37</v>
      </c>
      <c r="AX158" s="14" t="s">
        <v>77</v>
      </c>
      <c r="AY158" s="217" t="s">
        <v>160</v>
      </c>
    </row>
    <row r="159" spans="1:65" s="2" customFormat="1" ht="21.75" customHeight="1">
      <c r="A159" s="34"/>
      <c r="B159" s="35"/>
      <c r="C159" s="178" t="s">
        <v>375</v>
      </c>
      <c r="D159" s="178" t="s">
        <v>162</v>
      </c>
      <c r="E159" s="179" t="s">
        <v>552</v>
      </c>
      <c r="F159" s="180" t="s">
        <v>553</v>
      </c>
      <c r="G159" s="181" t="s">
        <v>165</v>
      </c>
      <c r="H159" s="182">
        <v>17.856</v>
      </c>
      <c r="I159" s="183"/>
      <c r="J159" s="184">
        <f>ROUND(I159*H159,2)</f>
        <v>0</v>
      </c>
      <c r="K159" s="180" t="s">
        <v>166</v>
      </c>
      <c r="L159" s="39"/>
      <c r="M159" s="185" t="s">
        <v>19</v>
      </c>
      <c r="N159" s="186" t="s">
        <v>48</v>
      </c>
      <c r="O159" s="64"/>
      <c r="P159" s="187">
        <f>O159*H159</f>
        <v>0</v>
      </c>
      <c r="Q159" s="187">
        <v>0.00402</v>
      </c>
      <c r="R159" s="187">
        <f>Q159*H159</f>
        <v>0.07178112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167</v>
      </c>
      <c r="AT159" s="189" t="s">
        <v>162</v>
      </c>
      <c r="AU159" s="189" t="s">
        <v>86</v>
      </c>
      <c r="AY159" s="17" t="s">
        <v>160</v>
      </c>
      <c r="BE159" s="190">
        <f>IF(N159="základní",J159,0)</f>
        <v>0</v>
      </c>
      <c r="BF159" s="190">
        <f>IF(N159="snížená",J159,0)</f>
        <v>0</v>
      </c>
      <c r="BG159" s="190">
        <f>IF(N159="zákl. přenesená",J159,0)</f>
        <v>0</v>
      </c>
      <c r="BH159" s="190">
        <f>IF(N159="sníž. přenesená",J159,0)</f>
        <v>0</v>
      </c>
      <c r="BI159" s="190">
        <f>IF(N159="nulová",J159,0)</f>
        <v>0</v>
      </c>
      <c r="BJ159" s="17" t="s">
        <v>84</v>
      </c>
      <c r="BK159" s="190">
        <f>ROUND(I159*H159,2)</f>
        <v>0</v>
      </c>
      <c r="BL159" s="17" t="s">
        <v>167</v>
      </c>
      <c r="BM159" s="189" t="s">
        <v>704</v>
      </c>
    </row>
    <row r="160" spans="1:47" s="2" customFormat="1" ht="11.25">
      <c r="A160" s="34"/>
      <c r="B160" s="35"/>
      <c r="C160" s="36"/>
      <c r="D160" s="191" t="s">
        <v>169</v>
      </c>
      <c r="E160" s="36"/>
      <c r="F160" s="192" t="s">
        <v>555</v>
      </c>
      <c r="G160" s="36"/>
      <c r="H160" s="36"/>
      <c r="I160" s="193"/>
      <c r="J160" s="36"/>
      <c r="K160" s="36"/>
      <c r="L160" s="39"/>
      <c r="M160" s="194"/>
      <c r="N160" s="195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169</v>
      </c>
      <c r="AU160" s="17" t="s">
        <v>86</v>
      </c>
    </row>
    <row r="161" spans="2:51" s="14" customFormat="1" ht="11.25">
      <c r="B161" s="207"/>
      <c r="C161" s="208"/>
      <c r="D161" s="198" t="s">
        <v>171</v>
      </c>
      <c r="E161" s="209" t="s">
        <v>19</v>
      </c>
      <c r="F161" s="210" t="s">
        <v>705</v>
      </c>
      <c r="G161" s="208"/>
      <c r="H161" s="211">
        <v>17.199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171</v>
      </c>
      <c r="AU161" s="217" t="s">
        <v>86</v>
      </c>
      <c r="AV161" s="14" t="s">
        <v>86</v>
      </c>
      <c r="AW161" s="14" t="s">
        <v>37</v>
      </c>
      <c r="AX161" s="14" t="s">
        <v>77</v>
      </c>
      <c r="AY161" s="217" t="s">
        <v>160</v>
      </c>
    </row>
    <row r="162" spans="2:51" s="14" customFormat="1" ht="11.25">
      <c r="B162" s="207"/>
      <c r="C162" s="208"/>
      <c r="D162" s="198" t="s">
        <v>171</v>
      </c>
      <c r="E162" s="209" t="s">
        <v>19</v>
      </c>
      <c r="F162" s="210" t="s">
        <v>557</v>
      </c>
      <c r="G162" s="208"/>
      <c r="H162" s="211">
        <v>0.657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171</v>
      </c>
      <c r="AU162" s="217" t="s">
        <v>86</v>
      </c>
      <c r="AV162" s="14" t="s">
        <v>86</v>
      </c>
      <c r="AW162" s="14" t="s">
        <v>37</v>
      </c>
      <c r="AX162" s="14" t="s">
        <v>77</v>
      </c>
      <c r="AY162" s="217" t="s">
        <v>160</v>
      </c>
    </row>
    <row r="163" spans="2:63" s="12" customFormat="1" ht="22.9" customHeight="1">
      <c r="B163" s="162"/>
      <c r="C163" s="163"/>
      <c r="D163" s="164" t="s">
        <v>76</v>
      </c>
      <c r="E163" s="176" t="s">
        <v>558</v>
      </c>
      <c r="F163" s="176" t="s">
        <v>559</v>
      </c>
      <c r="G163" s="163"/>
      <c r="H163" s="163"/>
      <c r="I163" s="166"/>
      <c r="J163" s="177">
        <f>BK163</f>
        <v>0</v>
      </c>
      <c r="K163" s="163"/>
      <c r="L163" s="168"/>
      <c r="M163" s="169"/>
      <c r="N163" s="170"/>
      <c r="O163" s="170"/>
      <c r="P163" s="171">
        <f>SUM(P164:P169)</f>
        <v>0</v>
      </c>
      <c r="Q163" s="170"/>
      <c r="R163" s="171">
        <f>SUM(R164:R169)</f>
        <v>33.86488</v>
      </c>
      <c r="S163" s="170"/>
      <c r="T163" s="172">
        <f>SUM(T164:T169)</f>
        <v>0</v>
      </c>
      <c r="AR163" s="173" t="s">
        <v>84</v>
      </c>
      <c r="AT163" s="174" t="s">
        <v>76</v>
      </c>
      <c r="AU163" s="174" t="s">
        <v>84</v>
      </c>
      <c r="AY163" s="173" t="s">
        <v>160</v>
      </c>
      <c r="BK163" s="175">
        <f>SUM(BK164:BK169)</f>
        <v>0</v>
      </c>
    </row>
    <row r="164" spans="1:65" s="2" customFormat="1" ht="33" customHeight="1">
      <c r="A164" s="34"/>
      <c r="B164" s="35"/>
      <c r="C164" s="178" t="s">
        <v>7</v>
      </c>
      <c r="D164" s="178" t="s">
        <v>162</v>
      </c>
      <c r="E164" s="179" t="s">
        <v>560</v>
      </c>
      <c r="F164" s="180" t="s">
        <v>561</v>
      </c>
      <c r="G164" s="181" t="s">
        <v>432</v>
      </c>
      <c r="H164" s="182">
        <v>2</v>
      </c>
      <c r="I164" s="183"/>
      <c r="J164" s="184">
        <f>ROUND(I164*H164,2)</f>
        <v>0</v>
      </c>
      <c r="K164" s="180" t="s">
        <v>166</v>
      </c>
      <c r="L164" s="39"/>
      <c r="M164" s="185" t="s">
        <v>19</v>
      </c>
      <c r="N164" s="186" t="s">
        <v>48</v>
      </c>
      <c r="O164" s="64"/>
      <c r="P164" s="187">
        <f>O164*H164</f>
        <v>0</v>
      </c>
      <c r="Q164" s="187">
        <v>16.75142</v>
      </c>
      <c r="R164" s="187">
        <f>Q164*H164</f>
        <v>33.50284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167</v>
      </c>
      <c r="AT164" s="189" t="s">
        <v>162</v>
      </c>
      <c r="AU164" s="189" t="s">
        <v>86</v>
      </c>
      <c r="AY164" s="17" t="s">
        <v>160</v>
      </c>
      <c r="BE164" s="190">
        <f>IF(N164="základní",J164,0)</f>
        <v>0</v>
      </c>
      <c r="BF164" s="190">
        <f>IF(N164="snížená",J164,0)</f>
        <v>0</v>
      </c>
      <c r="BG164" s="190">
        <f>IF(N164="zákl. přenesená",J164,0)</f>
        <v>0</v>
      </c>
      <c r="BH164" s="190">
        <f>IF(N164="sníž. přenesená",J164,0)</f>
        <v>0</v>
      </c>
      <c r="BI164" s="190">
        <f>IF(N164="nulová",J164,0)</f>
        <v>0</v>
      </c>
      <c r="BJ164" s="17" t="s">
        <v>84</v>
      </c>
      <c r="BK164" s="190">
        <f>ROUND(I164*H164,2)</f>
        <v>0</v>
      </c>
      <c r="BL164" s="17" t="s">
        <v>167</v>
      </c>
      <c r="BM164" s="189" t="s">
        <v>706</v>
      </c>
    </row>
    <row r="165" spans="1:47" s="2" customFormat="1" ht="11.25">
      <c r="A165" s="34"/>
      <c r="B165" s="35"/>
      <c r="C165" s="36"/>
      <c r="D165" s="191" t="s">
        <v>169</v>
      </c>
      <c r="E165" s="36"/>
      <c r="F165" s="192" t="s">
        <v>563</v>
      </c>
      <c r="G165" s="36"/>
      <c r="H165" s="36"/>
      <c r="I165" s="193"/>
      <c r="J165" s="36"/>
      <c r="K165" s="36"/>
      <c r="L165" s="39"/>
      <c r="M165" s="194"/>
      <c r="N165" s="195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169</v>
      </c>
      <c r="AU165" s="17" t="s">
        <v>86</v>
      </c>
    </row>
    <row r="166" spans="1:65" s="2" customFormat="1" ht="33" customHeight="1">
      <c r="A166" s="34"/>
      <c r="B166" s="35"/>
      <c r="C166" s="178" t="s">
        <v>384</v>
      </c>
      <c r="D166" s="178" t="s">
        <v>162</v>
      </c>
      <c r="E166" s="179" t="s">
        <v>564</v>
      </c>
      <c r="F166" s="180" t="s">
        <v>565</v>
      </c>
      <c r="G166" s="181" t="s">
        <v>202</v>
      </c>
      <c r="H166" s="182">
        <v>11.025</v>
      </c>
      <c r="I166" s="183"/>
      <c r="J166" s="184">
        <f>ROUND(I166*H166,2)</f>
        <v>0</v>
      </c>
      <c r="K166" s="180" t="s">
        <v>166</v>
      </c>
      <c r="L166" s="39"/>
      <c r="M166" s="185" t="s">
        <v>19</v>
      </c>
      <c r="N166" s="186" t="s">
        <v>48</v>
      </c>
      <c r="O166" s="64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167</v>
      </c>
      <c r="AT166" s="189" t="s">
        <v>162</v>
      </c>
      <c r="AU166" s="189" t="s">
        <v>86</v>
      </c>
      <c r="AY166" s="17" t="s">
        <v>160</v>
      </c>
      <c r="BE166" s="190">
        <f>IF(N166="základní",J166,0)</f>
        <v>0</v>
      </c>
      <c r="BF166" s="190">
        <f>IF(N166="snížená",J166,0)</f>
        <v>0</v>
      </c>
      <c r="BG166" s="190">
        <f>IF(N166="zákl. přenesená",J166,0)</f>
        <v>0</v>
      </c>
      <c r="BH166" s="190">
        <f>IF(N166="sníž. přenesená",J166,0)</f>
        <v>0</v>
      </c>
      <c r="BI166" s="190">
        <f>IF(N166="nulová",J166,0)</f>
        <v>0</v>
      </c>
      <c r="BJ166" s="17" t="s">
        <v>84</v>
      </c>
      <c r="BK166" s="190">
        <f>ROUND(I166*H166,2)</f>
        <v>0</v>
      </c>
      <c r="BL166" s="17" t="s">
        <v>167</v>
      </c>
      <c r="BM166" s="189" t="s">
        <v>707</v>
      </c>
    </row>
    <row r="167" spans="1:47" s="2" customFormat="1" ht="11.25">
      <c r="A167" s="34"/>
      <c r="B167" s="35"/>
      <c r="C167" s="36"/>
      <c r="D167" s="191" t="s">
        <v>169</v>
      </c>
      <c r="E167" s="36"/>
      <c r="F167" s="192" t="s">
        <v>567</v>
      </c>
      <c r="G167" s="36"/>
      <c r="H167" s="36"/>
      <c r="I167" s="193"/>
      <c r="J167" s="36"/>
      <c r="K167" s="36"/>
      <c r="L167" s="39"/>
      <c r="M167" s="194"/>
      <c r="N167" s="195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169</v>
      </c>
      <c r="AU167" s="17" t="s">
        <v>86</v>
      </c>
    </row>
    <row r="168" spans="1:65" s="2" customFormat="1" ht="24.2" customHeight="1">
      <c r="A168" s="34"/>
      <c r="B168" s="35"/>
      <c r="C168" s="222" t="s">
        <v>391</v>
      </c>
      <c r="D168" s="222" t="s">
        <v>294</v>
      </c>
      <c r="E168" s="223" t="s">
        <v>568</v>
      </c>
      <c r="F168" s="224" t="s">
        <v>569</v>
      </c>
      <c r="G168" s="225" t="s">
        <v>202</v>
      </c>
      <c r="H168" s="226">
        <v>12</v>
      </c>
      <c r="I168" s="227"/>
      <c r="J168" s="228">
        <f>ROUND(I168*H168,2)</f>
        <v>0</v>
      </c>
      <c r="K168" s="224" t="s">
        <v>166</v>
      </c>
      <c r="L168" s="229"/>
      <c r="M168" s="230" t="s">
        <v>19</v>
      </c>
      <c r="N168" s="231" t="s">
        <v>48</v>
      </c>
      <c r="O168" s="64"/>
      <c r="P168" s="187">
        <f>O168*H168</f>
        <v>0</v>
      </c>
      <c r="Q168" s="187">
        <v>0.03017</v>
      </c>
      <c r="R168" s="187">
        <f>Q168*H168</f>
        <v>0.36204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246</v>
      </c>
      <c r="AT168" s="189" t="s">
        <v>294</v>
      </c>
      <c r="AU168" s="189" t="s">
        <v>86</v>
      </c>
      <c r="AY168" s="17" t="s">
        <v>160</v>
      </c>
      <c r="BE168" s="190">
        <f>IF(N168="základní",J168,0)</f>
        <v>0</v>
      </c>
      <c r="BF168" s="190">
        <f>IF(N168="snížená",J168,0)</f>
        <v>0</v>
      </c>
      <c r="BG168" s="190">
        <f>IF(N168="zákl. přenesená",J168,0)</f>
        <v>0</v>
      </c>
      <c r="BH168" s="190">
        <f>IF(N168="sníž. přenesená",J168,0)</f>
        <v>0</v>
      </c>
      <c r="BI168" s="190">
        <f>IF(N168="nulová",J168,0)</f>
        <v>0</v>
      </c>
      <c r="BJ168" s="17" t="s">
        <v>84</v>
      </c>
      <c r="BK168" s="190">
        <f>ROUND(I168*H168,2)</f>
        <v>0</v>
      </c>
      <c r="BL168" s="17" t="s">
        <v>167</v>
      </c>
      <c r="BM168" s="189" t="s">
        <v>708</v>
      </c>
    </row>
    <row r="169" spans="1:47" s="2" customFormat="1" ht="11.25">
      <c r="A169" s="34"/>
      <c r="B169" s="35"/>
      <c r="C169" s="36"/>
      <c r="D169" s="191" t="s">
        <v>169</v>
      </c>
      <c r="E169" s="36"/>
      <c r="F169" s="192" t="s">
        <v>571</v>
      </c>
      <c r="G169" s="36"/>
      <c r="H169" s="36"/>
      <c r="I169" s="193"/>
      <c r="J169" s="36"/>
      <c r="K169" s="36"/>
      <c r="L169" s="39"/>
      <c r="M169" s="194"/>
      <c r="N169" s="195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169</v>
      </c>
      <c r="AU169" s="17" t="s">
        <v>86</v>
      </c>
    </row>
    <row r="170" spans="2:63" s="12" customFormat="1" ht="22.9" customHeight="1">
      <c r="B170" s="162"/>
      <c r="C170" s="163"/>
      <c r="D170" s="164" t="s">
        <v>76</v>
      </c>
      <c r="E170" s="176" t="s">
        <v>215</v>
      </c>
      <c r="F170" s="176" t="s">
        <v>216</v>
      </c>
      <c r="G170" s="163"/>
      <c r="H170" s="163"/>
      <c r="I170" s="166"/>
      <c r="J170" s="177">
        <f>BK170</f>
        <v>0</v>
      </c>
      <c r="K170" s="163"/>
      <c r="L170" s="168"/>
      <c r="M170" s="169"/>
      <c r="N170" s="170"/>
      <c r="O170" s="170"/>
      <c r="P170" s="171">
        <f>SUM(P171:P178)</f>
        <v>0</v>
      </c>
      <c r="Q170" s="170"/>
      <c r="R170" s="171">
        <f>SUM(R171:R178)</f>
        <v>0</v>
      </c>
      <c r="S170" s="170"/>
      <c r="T170" s="172">
        <f>SUM(T171:T178)</f>
        <v>0</v>
      </c>
      <c r="AR170" s="173" t="s">
        <v>84</v>
      </c>
      <c r="AT170" s="174" t="s">
        <v>76</v>
      </c>
      <c r="AU170" s="174" t="s">
        <v>84</v>
      </c>
      <c r="AY170" s="173" t="s">
        <v>160</v>
      </c>
      <c r="BK170" s="175">
        <f>SUM(BK171:BK178)</f>
        <v>0</v>
      </c>
    </row>
    <row r="171" spans="1:65" s="2" customFormat="1" ht="33" customHeight="1">
      <c r="A171" s="34"/>
      <c r="B171" s="35"/>
      <c r="C171" s="178" t="s">
        <v>397</v>
      </c>
      <c r="D171" s="178" t="s">
        <v>162</v>
      </c>
      <c r="E171" s="179" t="s">
        <v>218</v>
      </c>
      <c r="F171" s="180" t="s">
        <v>219</v>
      </c>
      <c r="G171" s="181" t="s">
        <v>220</v>
      </c>
      <c r="H171" s="182">
        <v>7.7</v>
      </c>
      <c r="I171" s="183"/>
      <c r="J171" s="184">
        <f>ROUND(I171*H171,2)</f>
        <v>0</v>
      </c>
      <c r="K171" s="180" t="s">
        <v>166</v>
      </c>
      <c r="L171" s="39"/>
      <c r="M171" s="185" t="s">
        <v>19</v>
      </c>
      <c r="N171" s="186" t="s">
        <v>48</v>
      </c>
      <c r="O171" s="64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167</v>
      </c>
      <c r="AT171" s="189" t="s">
        <v>162</v>
      </c>
      <c r="AU171" s="189" t="s">
        <v>86</v>
      </c>
      <c r="AY171" s="17" t="s">
        <v>160</v>
      </c>
      <c r="BE171" s="190">
        <f>IF(N171="základní",J171,0)</f>
        <v>0</v>
      </c>
      <c r="BF171" s="190">
        <f>IF(N171="snížená",J171,0)</f>
        <v>0</v>
      </c>
      <c r="BG171" s="190">
        <f>IF(N171="zákl. přenesená",J171,0)</f>
        <v>0</v>
      </c>
      <c r="BH171" s="190">
        <f>IF(N171="sníž. přenesená",J171,0)</f>
        <v>0</v>
      </c>
      <c r="BI171" s="190">
        <f>IF(N171="nulová",J171,0)</f>
        <v>0</v>
      </c>
      <c r="BJ171" s="17" t="s">
        <v>84</v>
      </c>
      <c r="BK171" s="190">
        <f>ROUND(I171*H171,2)</f>
        <v>0</v>
      </c>
      <c r="BL171" s="17" t="s">
        <v>167</v>
      </c>
      <c r="BM171" s="189" t="s">
        <v>709</v>
      </c>
    </row>
    <row r="172" spans="1:47" s="2" customFormat="1" ht="11.25">
      <c r="A172" s="34"/>
      <c r="B172" s="35"/>
      <c r="C172" s="36"/>
      <c r="D172" s="191" t="s">
        <v>169</v>
      </c>
      <c r="E172" s="36"/>
      <c r="F172" s="192" t="s">
        <v>222</v>
      </c>
      <c r="G172" s="36"/>
      <c r="H172" s="36"/>
      <c r="I172" s="193"/>
      <c r="J172" s="36"/>
      <c r="K172" s="36"/>
      <c r="L172" s="39"/>
      <c r="M172" s="194"/>
      <c r="N172" s="195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169</v>
      </c>
      <c r="AU172" s="17" t="s">
        <v>86</v>
      </c>
    </row>
    <row r="173" spans="1:65" s="2" customFormat="1" ht="44.25" customHeight="1">
      <c r="A173" s="34"/>
      <c r="B173" s="35"/>
      <c r="C173" s="178" t="s">
        <v>403</v>
      </c>
      <c r="D173" s="178" t="s">
        <v>162</v>
      </c>
      <c r="E173" s="179" t="s">
        <v>231</v>
      </c>
      <c r="F173" s="180" t="s">
        <v>232</v>
      </c>
      <c r="G173" s="181" t="s">
        <v>220</v>
      </c>
      <c r="H173" s="182">
        <v>77</v>
      </c>
      <c r="I173" s="183"/>
      <c r="J173" s="184">
        <f>ROUND(I173*H173,2)</f>
        <v>0</v>
      </c>
      <c r="K173" s="180" t="s">
        <v>166</v>
      </c>
      <c r="L173" s="39"/>
      <c r="M173" s="185" t="s">
        <v>19</v>
      </c>
      <c r="N173" s="186" t="s">
        <v>48</v>
      </c>
      <c r="O173" s="64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167</v>
      </c>
      <c r="AT173" s="189" t="s">
        <v>162</v>
      </c>
      <c r="AU173" s="189" t="s">
        <v>86</v>
      </c>
      <c r="AY173" s="17" t="s">
        <v>160</v>
      </c>
      <c r="BE173" s="190">
        <f>IF(N173="základní",J173,0)</f>
        <v>0</v>
      </c>
      <c r="BF173" s="190">
        <f>IF(N173="snížená",J173,0)</f>
        <v>0</v>
      </c>
      <c r="BG173" s="190">
        <f>IF(N173="zákl. přenesená",J173,0)</f>
        <v>0</v>
      </c>
      <c r="BH173" s="190">
        <f>IF(N173="sníž. přenesená",J173,0)</f>
        <v>0</v>
      </c>
      <c r="BI173" s="190">
        <f>IF(N173="nulová",J173,0)</f>
        <v>0</v>
      </c>
      <c r="BJ173" s="17" t="s">
        <v>84</v>
      </c>
      <c r="BK173" s="190">
        <f>ROUND(I173*H173,2)</f>
        <v>0</v>
      </c>
      <c r="BL173" s="17" t="s">
        <v>167</v>
      </c>
      <c r="BM173" s="189" t="s">
        <v>710</v>
      </c>
    </row>
    <row r="174" spans="1:47" s="2" customFormat="1" ht="11.25">
      <c r="A174" s="34"/>
      <c r="B174" s="35"/>
      <c r="C174" s="36"/>
      <c r="D174" s="191" t="s">
        <v>169</v>
      </c>
      <c r="E174" s="36"/>
      <c r="F174" s="192" t="s">
        <v>234</v>
      </c>
      <c r="G174" s="36"/>
      <c r="H174" s="36"/>
      <c r="I174" s="193"/>
      <c r="J174" s="36"/>
      <c r="K174" s="36"/>
      <c r="L174" s="39"/>
      <c r="M174" s="194"/>
      <c r="N174" s="195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169</v>
      </c>
      <c r="AU174" s="17" t="s">
        <v>86</v>
      </c>
    </row>
    <row r="175" spans="2:51" s="14" customFormat="1" ht="11.25">
      <c r="B175" s="207"/>
      <c r="C175" s="208"/>
      <c r="D175" s="198" t="s">
        <v>171</v>
      </c>
      <c r="E175" s="209" t="s">
        <v>19</v>
      </c>
      <c r="F175" s="210" t="s">
        <v>711</v>
      </c>
      <c r="G175" s="208"/>
      <c r="H175" s="211">
        <v>7.7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171</v>
      </c>
      <c r="AU175" s="217" t="s">
        <v>86</v>
      </c>
      <c r="AV175" s="14" t="s">
        <v>86</v>
      </c>
      <c r="AW175" s="14" t="s">
        <v>37</v>
      </c>
      <c r="AX175" s="14" t="s">
        <v>77</v>
      </c>
      <c r="AY175" s="217" t="s">
        <v>160</v>
      </c>
    </row>
    <row r="176" spans="2:51" s="14" customFormat="1" ht="11.25">
      <c r="B176" s="207"/>
      <c r="C176" s="208"/>
      <c r="D176" s="198" t="s">
        <v>171</v>
      </c>
      <c r="E176" s="208"/>
      <c r="F176" s="210" t="s">
        <v>712</v>
      </c>
      <c r="G176" s="208"/>
      <c r="H176" s="211">
        <v>77</v>
      </c>
      <c r="I176" s="212"/>
      <c r="J176" s="208"/>
      <c r="K176" s="208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171</v>
      </c>
      <c r="AU176" s="217" t="s">
        <v>86</v>
      </c>
      <c r="AV176" s="14" t="s">
        <v>86</v>
      </c>
      <c r="AW176" s="14" t="s">
        <v>4</v>
      </c>
      <c r="AX176" s="14" t="s">
        <v>84</v>
      </c>
      <c r="AY176" s="217" t="s">
        <v>160</v>
      </c>
    </row>
    <row r="177" spans="1:65" s="2" customFormat="1" ht="44.25" customHeight="1">
      <c r="A177" s="34"/>
      <c r="B177" s="35"/>
      <c r="C177" s="178" t="s">
        <v>408</v>
      </c>
      <c r="D177" s="178" t="s">
        <v>162</v>
      </c>
      <c r="E177" s="179" t="s">
        <v>576</v>
      </c>
      <c r="F177" s="180" t="s">
        <v>577</v>
      </c>
      <c r="G177" s="181" t="s">
        <v>220</v>
      </c>
      <c r="H177" s="182">
        <v>7.7</v>
      </c>
      <c r="I177" s="183"/>
      <c r="J177" s="184">
        <f>ROUND(I177*H177,2)</f>
        <v>0</v>
      </c>
      <c r="K177" s="180" t="s">
        <v>166</v>
      </c>
      <c r="L177" s="39"/>
      <c r="M177" s="185" t="s">
        <v>19</v>
      </c>
      <c r="N177" s="186" t="s">
        <v>48</v>
      </c>
      <c r="O177" s="64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167</v>
      </c>
      <c r="AT177" s="189" t="s">
        <v>162</v>
      </c>
      <c r="AU177" s="189" t="s">
        <v>86</v>
      </c>
      <c r="AY177" s="17" t="s">
        <v>160</v>
      </c>
      <c r="BE177" s="190">
        <f>IF(N177="základní",J177,0)</f>
        <v>0</v>
      </c>
      <c r="BF177" s="190">
        <f>IF(N177="snížená",J177,0)</f>
        <v>0</v>
      </c>
      <c r="BG177" s="190">
        <f>IF(N177="zákl. přenesená",J177,0)</f>
        <v>0</v>
      </c>
      <c r="BH177" s="190">
        <f>IF(N177="sníž. přenesená",J177,0)</f>
        <v>0</v>
      </c>
      <c r="BI177" s="190">
        <f>IF(N177="nulová",J177,0)</f>
        <v>0</v>
      </c>
      <c r="BJ177" s="17" t="s">
        <v>84</v>
      </c>
      <c r="BK177" s="190">
        <f>ROUND(I177*H177,2)</f>
        <v>0</v>
      </c>
      <c r="BL177" s="17" t="s">
        <v>167</v>
      </c>
      <c r="BM177" s="189" t="s">
        <v>713</v>
      </c>
    </row>
    <row r="178" spans="1:47" s="2" customFormat="1" ht="11.25">
      <c r="A178" s="34"/>
      <c r="B178" s="35"/>
      <c r="C178" s="36"/>
      <c r="D178" s="191" t="s">
        <v>169</v>
      </c>
      <c r="E178" s="36"/>
      <c r="F178" s="192" t="s">
        <v>579</v>
      </c>
      <c r="G178" s="36"/>
      <c r="H178" s="36"/>
      <c r="I178" s="193"/>
      <c r="J178" s="36"/>
      <c r="K178" s="36"/>
      <c r="L178" s="39"/>
      <c r="M178" s="194"/>
      <c r="N178" s="195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169</v>
      </c>
      <c r="AU178" s="17" t="s">
        <v>86</v>
      </c>
    </row>
    <row r="179" spans="2:63" s="12" customFormat="1" ht="22.9" customHeight="1">
      <c r="B179" s="162"/>
      <c r="C179" s="163"/>
      <c r="D179" s="164" t="s">
        <v>76</v>
      </c>
      <c r="E179" s="176" t="s">
        <v>244</v>
      </c>
      <c r="F179" s="176" t="s">
        <v>245</v>
      </c>
      <c r="G179" s="163"/>
      <c r="H179" s="163"/>
      <c r="I179" s="166"/>
      <c r="J179" s="177">
        <f>BK179</f>
        <v>0</v>
      </c>
      <c r="K179" s="163"/>
      <c r="L179" s="168"/>
      <c r="M179" s="169"/>
      <c r="N179" s="170"/>
      <c r="O179" s="170"/>
      <c r="P179" s="171">
        <f>SUM(P180:P181)</f>
        <v>0</v>
      </c>
      <c r="Q179" s="170"/>
      <c r="R179" s="171">
        <f>SUM(R180:R181)</f>
        <v>0</v>
      </c>
      <c r="S179" s="170"/>
      <c r="T179" s="172">
        <f>SUM(T180:T181)</f>
        <v>0</v>
      </c>
      <c r="AR179" s="173" t="s">
        <v>84</v>
      </c>
      <c r="AT179" s="174" t="s">
        <v>76</v>
      </c>
      <c r="AU179" s="174" t="s">
        <v>84</v>
      </c>
      <c r="AY179" s="173" t="s">
        <v>160</v>
      </c>
      <c r="BK179" s="175">
        <f>SUM(BK180:BK181)</f>
        <v>0</v>
      </c>
    </row>
    <row r="180" spans="1:65" s="2" customFormat="1" ht="44.25" customHeight="1">
      <c r="A180" s="34"/>
      <c r="B180" s="35"/>
      <c r="C180" s="178" t="s">
        <v>413</v>
      </c>
      <c r="D180" s="178" t="s">
        <v>162</v>
      </c>
      <c r="E180" s="179" t="s">
        <v>247</v>
      </c>
      <c r="F180" s="180" t="s">
        <v>248</v>
      </c>
      <c r="G180" s="181" t="s">
        <v>220</v>
      </c>
      <c r="H180" s="182">
        <v>80.214</v>
      </c>
      <c r="I180" s="183"/>
      <c r="J180" s="184">
        <f>ROUND(I180*H180,2)</f>
        <v>0</v>
      </c>
      <c r="K180" s="180" t="s">
        <v>166</v>
      </c>
      <c r="L180" s="39"/>
      <c r="M180" s="185" t="s">
        <v>19</v>
      </c>
      <c r="N180" s="186" t="s">
        <v>48</v>
      </c>
      <c r="O180" s="64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167</v>
      </c>
      <c r="AT180" s="189" t="s">
        <v>162</v>
      </c>
      <c r="AU180" s="189" t="s">
        <v>86</v>
      </c>
      <c r="AY180" s="17" t="s">
        <v>160</v>
      </c>
      <c r="BE180" s="190">
        <f>IF(N180="základní",J180,0)</f>
        <v>0</v>
      </c>
      <c r="BF180" s="190">
        <f>IF(N180="snížená",J180,0)</f>
        <v>0</v>
      </c>
      <c r="BG180" s="190">
        <f>IF(N180="zákl. přenesená",J180,0)</f>
        <v>0</v>
      </c>
      <c r="BH180" s="190">
        <f>IF(N180="sníž. přenesená",J180,0)</f>
        <v>0</v>
      </c>
      <c r="BI180" s="190">
        <f>IF(N180="nulová",J180,0)</f>
        <v>0</v>
      </c>
      <c r="BJ180" s="17" t="s">
        <v>84</v>
      </c>
      <c r="BK180" s="190">
        <f>ROUND(I180*H180,2)</f>
        <v>0</v>
      </c>
      <c r="BL180" s="17" t="s">
        <v>167</v>
      </c>
      <c r="BM180" s="189" t="s">
        <v>714</v>
      </c>
    </row>
    <row r="181" spans="1:47" s="2" customFormat="1" ht="11.25">
      <c r="A181" s="34"/>
      <c r="B181" s="35"/>
      <c r="C181" s="36"/>
      <c r="D181" s="191" t="s">
        <v>169</v>
      </c>
      <c r="E181" s="36"/>
      <c r="F181" s="192" t="s">
        <v>250</v>
      </c>
      <c r="G181" s="36"/>
      <c r="H181" s="36"/>
      <c r="I181" s="193"/>
      <c r="J181" s="36"/>
      <c r="K181" s="36"/>
      <c r="L181" s="39"/>
      <c r="M181" s="218"/>
      <c r="N181" s="219"/>
      <c r="O181" s="220"/>
      <c r="P181" s="220"/>
      <c r="Q181" s="220"/>
      <c r="R181" s="220"/>
      <c r="S181" s="220"/>
      <c r="T181" s="221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169</v>
      </c>
      <c r="AU181" s="17" t="s">
        <v>86</v>
      </c>
    </row>
    <row r="182" spans="1:31" s="2" customFormat="1" ht="6.95" customHeight="1">
      <c r="A182" s="34"/>
      <c r="B182" s="47"/>
      <c r="C182" s="48"/>
      <c r="D182" s="48"/>
      <c r="E182" s="48"/>
      <c r="F182" s="48"/>
      <c r="G182" s="48"/>
      <c r="H182" s="48"/>
      <c r="I182" s="48"/>
      <c r="J182" s="48"/>
      <c r="K182" s="48"/>
      <c r="L182" s="39"/>
      <c r="M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</row>
  </sheetData>
  <sheetProtection algorithmName="SHA-512" hashValue="m3D+lh4vd2kgXlMABrWQ5cbnZYvvq76SIUi4M8RD3FR8VOcBQIo7IAt/d2Iq0NltaGXbWjEmkW9At4aoFuUsCw==" saltValue="ubFVF+aGjnH421A7WV9KzZilJmuJBnAjME77JDAnGmwNNdH3KtUkq0W0sITdwEWh+oAkQUoCDdNmk6FmE6K8Rg==" spinCount="100000" sheet="1" objects="1" scenarios="1" formatColumns="0" formatRows="0" autoFilter="0"/>
  <autoFilter ref="C94:K181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1_02/122252203"/>
    <hyperlink ref="F103" r:id="rId2" display="https://podminky.urs.cz/item/CS_URS_2021_02/132251101"/>
    <hyperlink ref="F106" r:id="rId3" display="https://podminky.urs.cz/item/CS_URS_2021_02/132251251"/>
    <hyperlink ref="F109" r:id="rId4" display="https://podminky.urs.cz/item/CS_URS_2021_02/162751117"/>
    <hyperlink ref="F113" r:id="rId5" display="https://podminky.urs.cz/item/CS_URS_2021_02/171201231"/>
    <hyperlink ref="F116" r:id="rId6" display="https://podminky.urs.cz/item/CS_URS_2021_02/175151101"/>
    <hyperlink ref="F119" r:id="rId7" display="https://podminky.urs.cz/item/CS_URS_2021_02/58344197"/>
    <hyperlink ref="F123" r:id="rId8" display="https://podminky.urs.cz/item/CS_URS_2021_02/181351003"/>
    <hyperlink ref="F127" r:id="rId9" display="https://podminky.urs.cz/item/CS_URS_2021_02/181411132"/>
    <hyperlink ref="F129" r:id="rId10" display="https://podminky.urs.cz/item/CS_URS_2021_02/00572474"/>
    <hyperlink ref="F132" r:id="rId11" display="https://podminky.urs.cz/item/CS_URS_2021_02/182151111"/>
    <hyperlink ref="F134" r:id="rId12" display="https://podminky.urs.cz/item/CS_URS_2021_02/184802211"/>
    <hyperlink ref="F137" r:id="rId13" display="https://podminky.urs.cz/item/CS_URS_2021_02/271572211"/>
    <hyperlink ref="F141" r:id="rId14" display="https://podminky.urs.cz/item/CS_URS_2021_02/451561112"/>
    <hyperlink ref="F145" r:id="rId15" display="https://podminky.urs.cz/item/CS_URS_2021_02/451571212"/>
    <hyperlink ref="F147" r:id="rId16" display="https://podminky.urs.cz/item/CS_URS_2021_02/452312171"/>
    <hyperlink ref="F151" r:id="rId17" display="https://podminky.urs.cz/item/CS_URS_2021_02/465513427"/>
    <hyperlink ref="F154" r:id="rId18" display="https://podminky.urs.cz/item/CS_URS_2021_02/810441811"/>
    <hyperlink ref="F157" r:id="rId19" display="https://podminky.urs.cz/item/CS_URS_2021_02/899623181"/>
    <hyperlink ref="F160" r:id="rId20" display="https://podminky.urs.cz/item/CS_URS_2021_02/899643111"/>
    <hyperlink ref="F165" r:id="rId21" display="https://podminky.urs.cz/item/CS_URS_2021_02/919441221"/>
    <hyperlink ref="F167" r:id="rId22" display="https://podminky.urs.cz/item/CS_URS_2021_02/919551114"/>
    <hyperlink ref="F169" r:id="rId23" display="https://podminky.urs.cz/item/CS_URS_2021_02/28614490"/>
    <hyperlink ref="F172" r:id="rId24" display="https://podminky.urs.cz/item/CS_URS_2021_02/997013501"/>
    <hyperlink ref="F174" r:id="rId25" display="https://podminky.urs.cz/item/CS_URS_2021_02/997013509"/>
    <hyperlink ref="F178" r:id="rId26" display="https://podminky.urs.cz/item/CS_URS_2021_02/997013861"/>
    <hyperlink ref="F181" r:id="rId27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109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131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64" t="str">
        <f>'Rekapitulace stavby'!K6</f>
        <v>II/183 Vodokrty X II/230</v>
      </c>
      <c r="F7" s="365"/>
      <c r="G7" s="365"/>
      <c r="H7" s="365"/>
      <c r="L7" s="20"/>
    </row>
    <row r="8" spans="2:12" s="1" customFormat="1" ht="12" customHeight="1">
      <c r="B8" s="20"/>
      <c r="D8" s="112" t="s">
        <v>132</v>
      </c>
      <c r="L8" s="20"/>
    </row>
    <row r="9" spans="1:31" s="2" customFormat="1" ht="16.5" customHeight="1">
      <c r="A9" s="34"/>
      <c r="B9" s="39"/>
      <c r="C9" s="34"/>
      <c r="D9" s="34"/>
      <c r="E9" s="364" t="s">
        <v>251</v>
      </c>
      <c r="F9" s="366"/>
      <c r="G9" s="366"/>
      <c r="H9" s="366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134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67" t="s">
        <v>715</v>
      </c>
      <c r="F11" s="366"/>
      <c r="G11" s="366"/>
      <c r="H11" s="366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19. 5. 2022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68" t="str">
        <f>'Rekapitulace stavby'!E14</f>
        <v>Vyplň údaj</v>
      </c>
      <c r="F20" s="369"/>
      <c r="G20" s="369"/>
      <c r="H20" s="369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0" t="s">
        <v>19</v>
      </c>
      <c r="F29" s="370"/>
      <c r="G29" s="370"/>
      <c r="H29" s="370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ROUND(J95,2)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2" t="s">
        <v>47</v>
      </c>
      <c r="E35" s="112" t="s">
        <v>48</v>
      </c>
      <c r="F35" s="123">
        <f>ROUND((SUM(BE95:BE183)),2)</f>
        <v>0</v>
      </c>
      <c r="G35" s="34"/>
      <c r="H35" s="34"/>
      <c r="I35" s="124">
        <v>0.21</v>
      </c>
      <c r="J35" s="123">
        <f>ROUND(((SUM(BE95:BE183))*I35),2)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49</v>
      </c>
      <c r="F36" s="123">
        <f>ROUND((SUM(BF95:BF183)),2)</f>
        <v>0</v>
      </c>
      <c r="G36" s="34"/>
      <c r="H36" s="34"/>
      <c r="I36" s="124">
        <v>0.15</v>
      </c>
      <c r="J36" s="123">
        <f>ROUND(((SUM(BF95:BF183))*I36),2)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50</v>
      </c>
      <c r="F37" s="123">
        <f>ROUND((SUM(BG95:BG183)),2)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51</v>
      </c>
      <c r="F38" s="123">
        <f>ROUND((SUM(BH95:BH183)),2)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52</v>
      </c>
      <c r="F39" s="123">
        <f>ROUND((SUM(BI95:BI183)),2)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136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1" t="str">
        <f>E7</f>
        <v>II/183 Vodokrty X II/230</v>
      </c>
      <c r="F50" s="372"/>
      <c r="G50" s="372"/>
      <c r="H50" s="372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132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1" t="s">
        <v>251</v>
      </c>
      <c r="F52" s="373"/>
      <c r="G52" s="373"/>
      <c r="H52" s="373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25" t="str">
        <f>E11</f>
        <v>06 - SO 106 - Oprava propustku Ø 500 v km 1,796</v>
      </c>
      <c r="F54" s="373"/>
      <c r="G54" s="373"/>
      <c r="H54" s="373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 xml:space="preserve"> </v>
      </c>
      <c r="G56" s="36"/>
      <c r="H56" s="36"/>
      <c r="I56" s="29" t="s">
        <v>23</v>
      </c>
      <c r="J56" s="59" t="str">
        <f>IF(J14="","",J14)</f>
        <v>19. 5. 2022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6"/>
      <c r="E58" s="36"/>
      <c r="F58" s="27" t="str">
        <f>E17</f>
        <v>SÚS PK, p.o.</v>
      </c>
      <c r="G58" s="36"/>
      <c r="H58" s="36"/>
      <c r="I58" s="29" t="s">
        <v>33</v>
      </c>
      <c r="J58" s="32" t="str">
        <f>E23</f>
        <v>IK Plzeň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Václav Nový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137</v>
      </c>
      <c r="D61" s="137"/>
      <c r="E61" s="137"/>
      <c r="F61" s="137"/>
      <c r="G61" s="137"/>
      <c r="H61" s="137"/>
      <c r="I61" s="137"/>
      <c r="J61" s="138" t="s">
        <v>138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J95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139</v>
      </c>
    </row>
    <row r="64" spans="2:12" s="9" customFormat="1" ht="24.95" customHeight="1">
      <c r="B64" s="140"/>
      <c r="C64" s="141"/>
      <c r="D64" s="142" t="s">
        <v>140</v>
      </c>
      <c r="E64" s="143"/>
      <c r="F64" s="143"/>
      <c r="G64" s="143"/>
      <c r="H64" s="143"/>
      <c r="I64" s="143"/>
      <c r="J64" s="144">
        <f>J96</f>
        <v>0</v>
      </c>
      <c r="K64" s="141"/>
      <c r="L64" s="145"/>
    </row>
    <row r="65" spans="2:12" s="10" customFormat="1" ht="19.9" customHeight="1">
      <c r="B65" s="146"/>
      <c r="C65" s="97"/>
      <c r="D65" s="147" t="s">
        <v>141</v>
      </c>
      <c r="E65" s="148"/>
      <c r="F65" s="148"/>
      <c r="G65" s="148"/>
      <c r="H65" s="148"/>
      <c r="I65" s="148"/>
      <c r="J65" s="149">
        <f>J97</f>
        <v>0</v>
      </c>
      <c r="K65" s="97"/>
      <c r="L65" s="150"/>
    </row>
    <row r="66" spans="2:12" s="10" customFormat="1" ht="19.9" customHeight="1">
      <c r="B66" s="146"/>
      <c r="C66" s="97"/>
      <c r="D66" s="147" t="s">
        <v>253</v>
      </c>
      <c r="E66" s="148"/>
      <c r="F66" s="148"/>
      <c r="G66" s="148"/>
      <c r="H66" s="148"/>
      <c r="I66" s="148"/>
      <c r="J66" s="149">
        <f>J122</f>
        <v>0</v>
      </c>
      <c r="K66" s="97"/>
      <c r="L66" s="150"/>
    </row>
    <row r="67" spans="2:12" s="10" customFormat="1" ht="19.9" customHeight="1">
      <c r="B67" s="146"/>
      <c r="C67" s="97"/>
      <c r="D67" s="147" t="s">
        <v>461</v>
      </c>
      <c r="E67" s="148"/>
      <c r="F67" s="148"/>
      <c r="G67" s="148"/>
      <c r="H67" s="148"/>
      <c r="I67" s="148"/>
      <c r="J67" s="149">
        <f>J136</f>
        <v>0</v>
      </c>
      <c r="K67" s="97"/>
      <c r="L67" s="150"/>
    </row>
    <row r="68" spans="2:12" s="10" customFormat="1" ht="19.9" customHeight="1">
      <c r="B68" s="146"/>
      <c r="C68" s="97"/>
      <c r="D68" s="147" t="s">
        <v>462</v>
      </c>
      <c r="E68" s="148"/>
      <c r="F68" s="148"/>
      <c r="G68" s="148"/>
      <c r="H68" s="148"/>
      <c r="I68" s="148"/>
      <c r="J68" s="149">
        <f>J140</f>
        <v>0</v>
      </c>
      <c r="K68" s="97"/>
      <c r="L68" s="150"/>
    </row>
    <row r="69" spans="2:12" s="10" customFormat="1" ht="19.9" customHeight="1">
      <c r="B69" s="146"/>
      <c r="C69" s="97"/>
      <c r="D69" s="147" t="s">
        <v>463</v>
      </c>
      <c r="E69" s="148"/>
      <c r="F69" s="148"/>
      <c r="G69" s="148"/>
      <c r="H69" s="148"/>
      <c r="I69" s="148"/>
      <c r="J69" s="149">
        <f>J154</f>
        <v>0</v>
      </c>
      <c r="K69" s="97"/>
      <c r="L69" s="150"/>
    </row>
    <row r="70" spans="2:12" s="10" customFormat="1" ht="19.9" customHeight="1">
      <c r="B70" s="146"/>
      <c r="C70" s="97"/>
      <c r="D70" s="147" t="s">
        <v>464</v>
      </c>
      <c r="E70" s="148"/>
      <c r="F70" s="148"/>
      <c r="G70" s="148"/>
      <c r="H70" s="148"/>
      <c r="I70" s="148"/>
      <c r="J70" s="149">
        <f>J157</f>
        <v>0</v>
      </c>
      <c r="K70" s="97"/>
      <c r="L70" s="150"/>
    </row>
    <row r="71" spans="2:12" s="10" customFormat="1" ht="19.9" customHeight="1">
      <c r="B71" s="146"/>
      <c r="C71" s="97"/>
      <c r="D71" s="147" t="s">
        <v>465</v>
      </c>
      <c r="E71" s="148"/>
      <c r="F71" s="148"/>
      <c r="G71" s="148"/>
      <c r="H71" s="148"/>
      <c r="I71" s="148"/>
      <c r="J71" s="149">
        <f>J165</f>
        <v>0</v>
      </c>
      <c r="K71" s="97"/>
      <c r="L71" s="150"/>
    </row>
    <row r="72" spans="2:12" s="10" customFormat="1" ht="19.9" customHeight="1">
      <c r="B72" s="146"/>
      <c r="C72" s="97"/>
      <c r="D72" s="147" t="s">
        <v>143</v>
      </c>
      <c r="E72" s="148"/>
      <c r="F72" s="148"/>
      <c r="G72" s="148"/>
      <c r="H72" s="148"/>
      <c r="I72" s="148"/>
      <c r="J72" s="149">
        <f>J172</f>
        <v>0</v>
      </c>
      <c r="K72" s="97"/>
      <c r="L72" s="150"/>
    </row>
    <row r="73" spans="2:12" s="10" customFormat="1" ht="19.9" customHeight="1">
      <c r="B73" s="146"/>
      <c r="C73" s="97"/>
      <c r="D73" s="147" t="s">
        <v>144</v>
      </c>
      <c r="E73" s="148"/>
      <c r="F73" s="148"/>
      <c r="G73" s="148"/>
      <c r="H73" s="148"/>
      <c r="I73" s="148"/>
      <c r="J73" s="149">
        <f>J181</f>
        <v>0</v>
      </c>
      <c r="K73" s="97"/>
      <c r="L73" s="150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1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1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5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1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5" customHeight="1">
      <c r="A80" s="34"/>
      <c r="B80" s="35"/>
      <c r="C80" s="23" t="s">
        <v>145</v>
      </c>
      <c r="D80" s="36"/>
      <c r="E80" s="36"/>
      <c r="F80" s="36"/>
      <c r="G80" s="36"/>
      <c r="H80" s="36"/>
      <c r="I80" s="36"/>
      <c r="J80" s="36"/>
      <c r="K80" s="36"/>
      <c r="L80" s="11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1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71" t="str">
        <f>E7</f>
        <v>II/183 Vodokrty X II/230</v>
      </c>
      <c r="F83" s="372"/>
      <c r="G83" s="372"/>
      <c r="H83" s="372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2:12" s="1" customFormat="1" ht="12" customHeight="1">
      <c r="B84" s="21"/>
      <c r="C84" s="29" t="s">
        <v>132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1:31" s="2" customFormat="1" ht="16.5" customHeight="1">
      <c r="A85" s="34"/>
      <c r="B85" s="35"/>
      <c r="C85" s="36"/>
      <c r="D85" s="36"/>
      <c r="E85" s="371" t="s">
        <v>251</v>
      </c>
      <c r="F85" s="373"/>
      <c r="G85" s="373"/>
      <c r="H85" s="373"/>
      <c r="I85" s="36"/>
      <c r="J85" s="36"/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134</v>
      </c>
      <c r="D86" s="36"/>
      <c r="E86" s="36"/>
      <c r="F86" s="36"/>
      <c r="G86" s="36"/>
      <c r="H86" s="36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25" t="str">
        <f>E11</f>
        <v>06 - SO 106 - Oprava propustku Ø 500 v km 1,796</v>
      </c>
      <c r="F87" s="373"/>
      <c r="G87" s="373"/>
      <c r="H87" s="373"/>
      <c r="I87" s="36"/>
      <c r="J87" s="36"/>
      <c r="K87" s="36"/>
      <c r="L87" s="11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6"/>
      <c r="E89" s="36"/>
      <c r="F89" s="27" t="str">
        <f>F14</f>
        <v xml:space="preserve"> </v>
      </c>
      <c r="G89" s="36"/>
      <c r="H89" s="36"/>
      <c r="I89" s="29" t="s">
        <v>23</v>
      </c>
      <c r="J89" s="59" t="str">
        <f>IF(J14="","",J14)</f>
        <v>19. 5. 2022</v>
      </c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25</v>
      </c>
      <c r="D91" s="36"/>
      <c r="E91" s="36"/>
      <c r="F91" s="27" t="str">
        <f>E17</f>
        <v>SÚS PK, p.o.</v>
      </c>
      <c r="G91" s="36"/>
      <c r="H91" s="36"/>
      <c r="I91" s="29" t="s">
        <v>33</v>
      </c>
      <c r="J91" s="32" t="str">
        <f>E23</f>
        <v>IK Plzeň s.r.o.</v>
      </c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31</v>
      </c>
      <c r="D92" s="36"/>
      <c r="E92" s="36"/>
      <c r="F92" s="27" t="str">
        <f>IF(E20="","",E20)</f>
        <v>Vyplň údaj</v>
      </c>
      <c r="G92" s="36"/>
      <c r="H92" s="36"/>
      <c r="I92" s="29" t="s">
        <v>38</v>
      </c>
      <c r="J92" s="32" t="str">
        <f>E26</f>
        <v>Václav Nový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11" customFormat="1" ht="29.25" customHeight="1">
      <c r="A94" s="151"/>
      <c r="B94" s="152"/>
      <c r="C94" s="153" t="s">
        <v>146</v>
      </c>
      <c r="D94" s="154" t="s">
        <v>62</v>
      </c>
      <c r="E94" s="154" t="s">
        <v>58</v>
      </c>
      <c r="F94" s="154" t="s">
        <v>59</v>
      </c>
      <c r="G94" s="154" t="s">
        <v>147</v>
      </c>
      <c r="H94" s="154" t="s">
        <v>148</v>
      </c>
      <c r="I94" s="154" t="s">
        <v>149</v>
      </c>
      <c r="J94" s="154" t="s">
        <v>138</v>
      </c>
      <c r="K94" s="155" t="s">
        <v>150</v>
      </c>
      <c r="L94" s="156"/>
      <c r="M94" s="68" t="s">
        <v>19</v>
      </c>
      <c r="N94" s="69" t="s">
        <v>47</v>
      </c>
      <c r="O94" s="69" t="s">
        <v>151</v>
      </c>
      <c r="P94" s="69" t="s">
        <v>152</v>
      </c>
      <c r="Q94" s="69" t="s">
        <v>153</v>
      </c>
      <c r="R94" s="69" t="s">
        <v>154</v>
      </c>
      <c r="S94" s="69" t="s">
        <v>155</v>
      </c>
      <c r="T94" s="70" t="s">
        <v>156</v>
      </c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</row>
    <row r="95" spans="1:63" s="2" customFormat="1" ht="22.9" customHeight="1">
      <c r="A95" s="34"/>
      <c r="B95" s="35"/>
      <c r="C95" s="75" t="s">
        <v>157</v>
      </c>
      <c r="D95" s="36"/>
      <c r="E95" s="36"/>
      <c r="F95" s="36"/>
      <c r="G95" s="36"/>
      <c r="H95" s="36"/>
      <c r="I95" s="36"/>
      <c r="J95" s="157">
        <f>BK95</f>
        <v>0</v>
      </c>
      <c r="K95" s="36"/>
      <c r="L95" s="39"/>
      <c r="M95" s="71"/>
      <c r="N95" s="158"/>
      <c r="O95" s="72"/>
      <c r="P95" s="159">
        <f>P96</f>
        <v>0</v>
      </c>
      <c r="Q95" s="72"/>
      <c r="R95" s="159">
        <f>R96</f>
        <v>51.03063451</v>
      </c>
      <c r="S95" s="72"/>
      <c r="T95" s="160">
        <f>T96</f>
        <v>5.6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76</v>
      </c>
      <c r="AU95" s="17" t="s">
        <v>139</v>
      </c>
      <c r="BK95" s="161">
        <f>BK96</f>
        <v>0</v>
      </c>
    </row>
    <row r="96" spans="2:63" s="12" customFormat="1" ht="25.9" customHeight="1">
      <c r="B96" s="162"/>
      <c r="C96" s="163"/>
      <c r="D96" s="164" t="s">
        <v>76</v>
      </c>
      <c r="E96" s="165" t="s">
        <v>158</v>
      </c>
      <c r="F96" s="165" t="s">
        <v>159</v>
      </c>
      <c r="G96" s="163"/>
      <c r="H96" s="163"/>
      <c r="I96" s="166"/>
      <c r="J96" s="167">
        <f>BK96</f>
        <v>0</v>
      </c>
      <c r="K96" s="163"/>
      <c r="L96" s="168"/>
      <c r="M96" s="169"/>
      <c r="N96" s="170"/>
      <c r="O96" s="170"/>
      <c r="P96" s="171">
        <f>P97+P122+P136+P140+P154+P157+P165+P172+P181</f>
        <v>0</v>
      </c>
      <c r="Q96" s="170"/>
      <c r="R96" s="171">
        <f>R97+R122+R136+R140+R154+R157+R165+R172+R181</f>
        <v>51.03063451</v>
      </c>
      <c r="S96" s="170"/>
      <c r="T96" s="172">
        <f>T97+T122+T136+T140+T154+T157+T165+T172+T181</f>
        <v>5.6</v>
      </c>
      <c r="AR96" s="173" t="s">
        <v>84</v>
      </c>
      <c r="AT96" s="174" t="s">
        <v>76</v>
      </c>
      <c r="AU96" s="174" t="s">
        <v>77</v>
      </c>
      <c r="AY96" s="173" t="s">
        <v>160</v>
      </c>
      <c r="BK96" s="175">
        <f>BK97+BK122+BK136+BK140+BK154+BK157+BK165+BK172+BK181</f>
        <v>0</v>
      </c>
    </row>
    <row r="97" spans="2:63" s="12" customFormat="1" ht="22.9" customHeight="1">
      <c r="B97" s="162"/>
      <c r="C97" s="163"/>
      <c r="D97" s="164" t="s">
        <v>76</v>
      </c>
      <c r="E97" s="176" t="s">
        <v>84</v>
      </c>
      <c r="F97" s="176" t="s">
        <v>161</v>
      </c>
      <c r="G97" s="163"/>
      <c r="H97" s="163"/>
      <c r="I97" s="166"/>
      <c r="J97" s="177">
        <f>BK97</f>
        <v>0</v>
      </c>
      <c r="K97" s="163"/>
      <c r="L97" s="168"/>
      <c r="M97" s="169"/>
      <c r="N97" s="170"/>
      <c r="O97" s="170"/>
      <c r="P97" s="171">
        <f>SUM(P98:P121)</f>
        <v>0</v>
      </c>
      <c r="Q97" s="170"/>
      <c r="R97" s="171">
        <f>SUM(R98:R121)</f>
        <v>9.672</v>
      </c>
      <c r="S97" s="170"/>
      <c r="T97" s="172">
        <f>SUM(T98:T121)</f>
        <v>0</v>
      </c>
      <c r="AR97" s="173" t="s">
        <v>84</v>
      </c>
      <c r="AT97" s="174" t="s">
        <v>76</v>
      </c>
      <c r="AU97" s="174" t="s">
        <v>84</v>
      </c>
      <c r="AY97" s="173" t="s">
        <v>160</v>
      </c>
      <c r="BK97" s="175">
        <f>SUM(BK98:BK121)</f>
        <v>0</v>
      </c>
    </row>
    <row r="98" spans="1:65" s="2" customFormat="1" ht="33" customHeight="1">
      <c r="A98" s="34"/>
      <c r="B98" s="35"/>
      <c r="C98" s="178" t="s">
        <v>84</v>
      </c>
      <c r="D98" s="178" t="s">
        <v>162</v>
      </c>
      <c r="E98" s="179" t="s">
        <v>466</v>
      </c>
      <c r="F98" s="180" t="s">
        <v>467</v>
      </c>
      <c r="G98" s="181" t="s">
        <v>273</v>
      </c>
      <c r="H98" s="182">
        <v>5.587</v>
      </c>
      <c r="I98" s="183"/>
      <c r="J98" s="184">
        <f>ROUND(I98*H98,2)</f>
        <v>0</v>
      </c>
      <c r="K98" s="180" t="s">
        <v>166</v>
      </c>
      <c r="L98" s="39"/>
      <c r="M98" s="185" t="s">
        <v>19</v>
      </c>
      <c r="N98" s="186" t="s">
        <v>48</v>
      </c>
      <c r="O98" s="64"/>
      <c r="P98" s="187">
        <f>O98*H98</f>
        <v>0</v>
      </c>
      <c r="Q98" s="187">
        <v>0</v>
      </c>
      <c r="R98" s="187">
        <f>Q98*H98</f>
        <v>0</v>
      </c>
      <c r="S98" s="187">
        <v>0</v>
      </c>
      <c r="T98" s="18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9" t="s">
        <v>167</v>
      </c>
      <c r="AT98" s="189" t="s">
        <v>162</v>
      </c>
      <c r="AU98" s="189" t="s">
        <v>86</v>
      </c>
      <c r="AY98" s="17" t="s">
        <v>160</v>
      </c>
      <c r="BE98" s="190">
        <f>IF(N98="základní",J98,0)</f>
        <v>0</v>
      </c>
      <c r="BF98" s="190">
        <f>IF(N98="snížená",J98,0)</f>
        <v>0</v>
      </c>
      <c r="BG98" s="190">
        <f>IF(N98="zákl. přenesená",J98,0)</f>
        <v>0</v>
      </c>
      <c r="BH98" s="190">
        <f>IF(N98="sníž. přenesená",J98,0)</f>
        <v>0</v>
      </c>
      <c r="BI98" s="190">
        <f>IF(N98="nulová",J98,0)</f>
        <v>0</v>
      </c>
      <c r="BJ98" s="17" t="s">
        <v>84</v>
      </c>
      <c r="BK98" s="190">
        <f>ROUND(I98*H98,2)</f>
        <v>0</v>
      </c>
      <c r="BL98" s="17" t="s">
        <v>167</v>
      </c>
      <c r="BM98" s="189" t="s">
        <v>716</v>
      </c>
    </row>
    <row r="99" spans="1:47" s="2" customFormat="1" ht="11.25">
      <c r="A99" s="34"/>
      <c r="B99" s="35"/>
      <c r="C99" s="36"/>
      <c r="D99" s="191" t="s">
        <v>169</v>
      </c>
      <c r="E99" s="36"/>
      <c r="F99" s="192" t="s">
        <v>469</v>
      </c>
      <c r="G99" s="36"/>
      <c r="H99" s="36"/>
      <c r="I99" s="193"/>
      <c r="J99" s="36"/>
      <c r="K99" s="36"/>
      <c r="L99" s="39"/>
      <c r="M99" s="194"/>
      <c r="N99" s="195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169</v>
      </c>
      <c r="AU99" s="17" t="s">
        <v>86</v>
      </c>
    </row>
    <row r="100" spans="2:51" s="13" customFormat="1" ht="11.25">
      <c r="B100" s="196"/>
      <c r="C100" s="197"/>
      <c r="D100" s="198" t="s">
        <v>171</v>
      </c>
      <c r="E100" s="199" t="s">
        <v>19</v>
      </c>
      <c r="F100" s="200" t="s">
        <v>470</v>
      </c>
      <c r="G100" s="197"/>
      <c r="H100" s="199" t="s">
        <v>19</v>
      </c>
      <c r="I100" s="201"/>
      <c r="J100" s="197"/>
      <c r="K100" s="197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171</v>
      </c>
      <c r="AU100" s="206" t="s">
        <v>86</v>
      </c>
      <c r="AV100" s="13" t="s">
        <v>84</v>
      </c>
      <c r="AW100" s="13" t="s">
        <v>37</v>
      </c>
      <c r="AX100" s="13" t="s">
        <v>77</v>
      </c>
      <c r="AY100" s="206" t="s">
        <v>160</v>
      </c>
    </row>
    <row r="101" spans="2:51" s="14" customFormat="1" ht="11.25">
      <c r="B101" s="207"/>
      <c r="C101" s="208"/>
      <c r="D101" s="198" t="s">
        <v>171</v>
      </c>
      <c r="E101" s="209" t="s">
        <v>19</v>
      </c>
      <c r="F101" s="210" t="s">
        <v>717</v>
      </c>
      <c r="G101" s="208"/>
      <c r="H101" s="211">
        <v>2.539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171</v>
      </c>
      <c r="AU101" s="217" t="s">
        <v>86</v>
      </c>
      <c r="AV101" s="14" t="s">
        <v>86</v>
      </c>
      <c r="AW101" s="14" t="s">
        <v>37</v>
      </c>
      <c r="AX101" s="14" t="s">
        <v>77</v>
      </c>
      <c r="AY101" s="217" t="s">
        <v>160</v>
      </c>
    </row>
    <row r="102" spans="2:51" s="14" customFormat="1" ht="11.25">
      <c r="B102" s="207"/>
      <c r="C102" s="208"/>
      <c r="D102" s="198" t="s">
        <v>171</v>
      </c>
      <c r="E102" s="209" t="s">
        <v>19</v>
      </c>
      <c r="F102" s="210" t="s">
        <v>718</v>
      </c>
      <c r="G102" s="208"/>
      <c r="H102" s="211">
        <v>3.048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171</v>
      </c>
      <c r="AU102" s="217" t="s">
        <v>86</v>
      </c>
      <c r="AV102" s="14" t="s">
        <v>86</v>
      </c>
      <c r="AW102" s="14" t="s">
        <v>37</v>
      </c>
      <c r="AX102" s="14" t="s">
        <v>77</v>
      </c>
      <c r="AY102" s="217" t="s">
        <v>160</v>
      </c>
    </row>
    <row r="103" spans="1:65" s="2" customFormat="1" ht="44.25" customHeight="1">
      <c r="A103" s="34"/>
      <c r="B103" s="35"/>
      <c r="C103" s="178" t="s">
        <v>86</v>
      </c>
      <c r="D103" s="178" t="s">
        <v>162</v>
      </c>
      <c r="E103" s="179" t="s">
        <v>473</v>
      </c>
      <c r="F103" s="180" t="s">
        <v>474</v>
      </c>
      <c r="G103" s="181" t="s">
        <v>273</v>
      </c>
      <c r="H103" s="182">
        <v>0.315</v>
      </c>
      <c r="I103" s="183"/>
      <c r="J103" s="184">
        <f>ROUND(I103*H103,2)</f>
        <v>0</v>
      </c>
      <c r="K103" s="180" t="s">
        <v>166</v>
      </c>
      <c r="L103" s="39"/>
      <c r="M103" s="185" t="s">
        <v>19</v>
      </c>
      <c r="N103" s="186" t="s">
        <v>48</v>
      </c>
      <c r="O103" s="64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167</v>
      </c>
      <c r="AT103" s="189" t="s">
        <v>162</v>
      </c>
      <c r="AU103" s="189" t="s">
        <v>86</v>
      </c>
      <c r="AY103" s="17" t="s">
        <v>160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7" t="s">
        <v>84</v>
      </c>
      <c r="BK103" s="190">
        <f>ROUND(I103*H103,2)</f>
        <v>0</v>
      </c>
      <c r="BL103" s="17" t="s">
        <v>167</v>
      </c>
      <c r="BM103" s="189" t="s">
        <v>719</v>
      </c>
    </row>
    <row r="104" spans="1:47" s="2" customFormat="1" ht="11.25">
      <c r="A104" s="34"/>
      <c r="B104" s="35"/>
      <c r="C104" s="36"/>
      <c r="D104" s="191" t="s">
        <v>169</v>
      </c>
      <c r="E104" s="36"/>
      <c r="F104" s="192" t="s">
        <v>476</v>
      </c>
      <c r="G104" s="36"/>
      <c r="H104" s="36"/>
      <c r="I104" s="193"/>
      <c r="J104" s="36"/>
      <c r="K104" s="36"/>
      <c r="L104" s="39"/>
      <c r="M104" s="194"/>
      <c r="N104" s="195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169</v>
      </c>
      <c r="AU104" s="17" t="s">
        <v>86</v>
      </c>
    </row>
    <row r="105" spans="2:51" s="14" customFormat="1" ht="11.25">
      <c r="B105" s="207"/>
      <c r="C105" s="208"/>
      <c r="D105" s="198" t="s">
        <v>171</v>
      </c>
      <c r="E105" s="209" t="s">
        <v>19</v>
      </c>
      <c r="F105" s="210" t="s">
        <v>477</v>
      </c>
      <c r="G105" s="208"/>
      <c r="H105" s="211">
        <v>0.315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171</v>
      </c>
      <c r="AU105" s="217" t="s">
        <v>86</v>
      </c>
      <c r="AV105" s="14" t="s">
        <v>86</v>
      </c>
      <c r="AW105" s="14" t="s">
        <v>37</v>
      </c>
      <c r="AX105" s="14" t="s">
        <v>77</v>
      </c>
      <c r="AY105" s="217" t="s">
        <v>160</v>
      </c>
    </row>
    <row r="106" spans="1:65" s="2" customFormat="1" ht="44.25" customHeight="1">
      <c r="A106" s="34"/>
      <c r="B106" s="35"/>
      <c r="C106" s="178" t="s">
        <v>191</v>
      </c>
      <c r="D106" s="178" t="s">
        <v>162</v>
      </c>
      <c r="E106" s="179" t="s">
        <v>478</v>
      </c>
      <c r="F106" s="180" t="s">
        <v>479</v>
      </c>
      <c r="G106" s="181" t="s">
        <v>273</v>
      </c>
      <c r="H106" s="182">
        <v>9.149</v>
      </c>
      <c r="I106" s="183"/>
      <c r="J106" s="184">
        <f>ROUND(I106*H106,2)</f>
        <v>0</v>
      </c>
      <c r="K106" s="180" t="s">
        <v>166</v>
      </c>
      <c r="L106" s="39"/>
      <c r="M106" s="185" t="s">
        <v>19</v>
      </c>
      <c r="N106" s="186" t="s">
        <v>48</v>
      </c>
      <c r="O106" s="64"/>
      <c r="P106" s="187">
        <f>O106*H106</f>
        <v>0</v>
      </c>
      <c r="Q106" s="187">
        <v>0</v>
      </c>
      <c r="R106" s="187">
        <f>Q106*H106</f>
        <v>0</v>
      </c>
      <c r="S106" s="187">
        <v>0</v>
      </c>
      <c r="T106" s="188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9" t="s">
        <v>167</v>
      </c>
      <c r="AT106" s="189" t="s">
        <v>162</v>
      </c>
      <c r="AU106" s="189" t="s">
        <v>86</v>
      </c>
      <c r="AY106" s="17" t="s">
        <v>160</v>
      </c>
      <c r="BE106" s="190">
        <f>IF(N106="základní",J106,0)</f>
        <v>0</v>
      </c>
      <c r="BF106" s="190">
        <f>IF(N106="snížená",J106,0)</f>
        <v>0</v>
      </c>
      <c r="BG106" s="190">
        <f>IF(N106="zákl. přenesená",J106,0)</f>
        <v>0</v>
      </c>
      <c r="BH106" s="190">
        <f>IF(N106="sníž. přenesená",J106,0)</f>
        <v>0</v>
      </c>
      <c r="BI106" s="190">
        <f>IF(N106="nulová",J106,0)</f>
        <v>0</v>
      </c>
      <c r="BJ106" s="17" t="s">
        <v>84</v>
      </c>
      <c r="BK106" s="190">
        <f>ROUND(I106*H106,2)</f>
        <v>0</v>
      </c>
      <c r="BL106" s="17" t="s">
        <v>167</v>
      </c>
      <c r="BM106" s="189" t="s">
        <v>720</v>
      </c>
    </row>
    <row r="107" spans="1:47" s="2" customFormat="1" ht="11.25">
      <c r="A107" s="34"/>
      <c r="B107" s="35"/>
      <c r="C107" s="36"/>
      <c r="D107" s="191" t="s">
        <v>169</v>
      </c>
      <c r="E107" s="36"/>
      <c r="F107" s="192" t="s">
        <v>481</v>
      </c>
      <c r="G107" s="36"/>
      <c r="H107" s="36"/>
      <c r="I107" s="193"/>
      <c r="J107" s="36"/>
      <c r="K107" s="36"/>
      <c r="L107" s="39"/>
      <c r="M107" s="194"/>
      <c r="N107" s="195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169</v>
      </c>
      <c r="AU107" s="17" t="s">
        <v>86</v>
      </c>
    </row>
    <row r="108" spans="2:51" s="14" customFormat="1" ht="11.25">
      <c r="B108" s="207"/>
      <c r="C108" s="208"/>
      <c r="D108" s="198" t="s">
        <v>171</v>
      </c>
      <c r="E108" s="209" t="s">
        <v>19</v>
      </c>
      <c r="F108" s="210" t="s">
        <v>721</v>
      </c>
      <c r="G108" s="208"/>
      <c r="H108" s="211">
        <v>9.149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171</v>
      </c>
      <c r="AU108" s="217" t="s">
        <v>86</v>
      </c>
      <c r="AV108" s="14" t="s">
        <v>86</v>
      </c>
      <c r="AW108" s="14" t="s">
        <v>37</v>
      </c>
      <c r="AX108" s="14" t="s">
        <v>77</v>
      </c>
      <c r="AY108" s="217" t="s">
        <v>160</v>
      </c>
    </row>
    <row r="109" spans="1:65" s="2" customFormat="1" ht="62.65" customHeight="1">
      <c r="A109" s="34"/>
      <c r="B109" s="35"/>
      <c r="C109" s="178" t="s">
        <v>167</v>
      </c>
      <c r="D109" s="178" t="s">
        <v>162</v>
      </c>
      <c r="E109" s="179" t="s">
        <v>279</v>
      </c>
      <c r="F109" s="180" t="s">
        <v>280</v>
      </c>
      <c r="G109" s="181" t="s">
        <v>273</v>
      </c>
      <c r="H109" s="182">
        <v>15.051</v>
      </c>
      <c r="I109" s="183"/>
      <c r="J109" s="184">
        <f>ROUND(I109*H109,2)</f>
        <v>0</v>
      </c>
      <c r="K109" s="180" t="s">
        <v>166</v>
      </c>
      <c r="L109" s="39"/>
      <c r="M109" s="185" t="s">
        <v>19</v>
      </c>
      <c r="N109" s="186" t="s">
        <v>48</v>
      </c>
      <c r="O109" s="64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167</v>
      </c>
      <c r="AT109" s="189" t="s">
        <v>162</v>
      </c>
      <c r="AU109" s="189" t="s">
        <v>86</v>
      </c>
      <c r="AY109" s="17" t="s">
        <v>160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7" t="s">
        <v>84</v>
      </c>
      <c r="BK109" s="190">
        <f>ROUND(I109*H109,2)</f>
        <v>0</v>
      </c>
      <c r="BL109" s="17" t="s">
        <v>167</v>
      </c>
      <c r="BM109" s="189" t="s">
        <v>722</v>
      </c>
    </row>
    <row r="110" spans="1:47" s="2" customFormat="1" ht="11.25">
      <c r="A110" s="34"/>
      <c r="B110" s="35"/>
      <c r="C110" s="36"/>
      <c r="D110" s="191" t="s">
        <v>169</v>
      </c>
      <c r="E110" s="36"/>
      <c r="F110" s="192" t="s">
        <v>282</v>
      </c>
      <c r="G110" s="36"/>
      <c r="H110" s="36"/>
      <c r="I110" s="193"/>
      <c r="J110" s="36"/>
      <c r="K110" s="36"/>
      <c r="L110" s="39"/>
      <c r="M110" s="194"/>
      <c r="N110" s="195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169</v>
      </c>
      <c r="AU110" s="17" t="s">
        <v>86</v>
      </c>
    </row>
    <row r="111" spans="2:51" s="13" customFormat="1" ht="11.25">
      <c r="B111" s="196"/>
      <c r="C111" s="197"/>
      <c r="D111" s="198" t="s">
        <v>171</v>
      </c>
      <c r="E111" s="199" t="s">
        <v>19</v>
      </c>
      <c r="F111" s="200" t="s">
        <v>484</v>
      </c>
      <c r="G111" s="197"/>
      <c r="H111" s="199" t="s">
        <v>19</v>
      </c>
      <c r="I111" s="201"/>
      <c r="J111" s="197"/>
      <c r="K111" s="197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171</v>
      </c>
      <c r="AU111" s="206" t="s">
        <v>86</v>
      </c>
      <c r="AV111" s="13" t="s">
        <v>84</v>
      </c>
      <c r="AW111" s="13" t="s">
        <v>37</v>
      </c>
      <c r="AX111" s="13" t="s">
        <v>77</v>
      </c>
      <c r="AY111" s="206" t="s">
        <v>160</v>
      </c>
    </row>
    <row r="112" spans="2:51" s="14" customFormat="1" ht="11.25">
      <c r="B112" s="207"/>
      <c r="C112" s="208"/>
      <c r="D112" s="198" t="s">
        <v>171</v>
      </c>
      <c r="E112" s="209" t="s">
        <v>19</v>
      </c>
      <c r="F112" s="210" t="s">
        <v>723</v>
      </c>
      <c r="G112" s="208"/>
      <c r="H112" s="211">
        <v>15.051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171</v>
      </c>
      <c r="AU112" s="217" t="s">
        <v>86</v>
      </c>
      <c r="AV112" s="14" t="s">
        <v>86</v>
      </c>
      <c r="AW112" s="14" t="s">
        <v>37</v>
      </c>
      <c r="AX112" s="14" t="s">
        <v>77</v>
      </c>
      <c r="AY112" s="217" t="s">
        <v>160</v>
      </c>
    </row>
    <row r="113" spans="1:65" s="2" customFormat="1" ht="44.25" customHeight="1">
      <c r="A113" s="34"/>
      <c r="B113" s="35"/>
      <c r="C113" s="178" t="s">
        <v>217</v>
      </c>
      <c r="D113" s="178" t="s">
        <v>162</v>
      </c>
      <c r="E113" s="179" t="s">
        <v>300</v>
      </c>
      <c r="F113" s="180" t="s">
        <v>301</v>
      </c>
      <c r="G113" s="181" t="s">
        <v>220</v>
      </c>
      <c r="H113" s="182">
        <v>27.844</v>
      </c>
      <c r="I113" s="183"/>
      <c r="J113" s="184">
        <f>ROUND(I113*H113,2)</f>
        <v>0</v>
      </c>
      <c r="K113" s="180" t="s">
        <v>166</v>
      </c>
      <c r="L113" s="39"/>
      <c r="M113" s="185" t="s">
        <v>19</v>
      </c>
      <c r="N113" s="186" t="s">
        <v>48</v>
      </c>
      <c r="O113" s="64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167</v>
      </c>
      <c r="AT113" s="189" t="s">
        <v>162</v>
      </c>
      <c r="AU113" s="189" t="s">
        <v>86</v>
      </c>
      <c r="AY113" s="17" t="s">
        <v>160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7" t="s">
        <v>84</v>
      </c>
      <c r="BK113" s="190">
        <f>ROUND(I113*H113,2)</f>
        <v>0</v>
      </c>
      <c r="BL113" s="17" t="s">
        <v>167</v>
      </c>
      <c r="BM113" s="189" t="s">
        <v>724</v>
      </c>
    </row>
    <row r="114" spans="1:47" s="2" customFormat="1" ht="11.25">
      <c r="A114" s="34"/>
      <c r="B114" s="35"/>
      <c r="C114" s="36"/>
      <c r="D114" s="191" t="s">
        <v>169</v>
      </c>
      <c r="E114" s="36"/>
      <c r="F114" s="192" t="s">
        <v>303</v>
      </c>
      <c r="G114" s="36"/>
      <c r="H114" s="36"/>
      <c r="I114" s="193"/>
      <c r="J114" s="36"/>
      <c r="K114" s="36"/>
      <c r="L114" s="39"/>
      <c r="M114" s="194"/>
      <c r="N114" s="195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169</v>
      </c>
      <c r="AU114" s="17" t="s">
        <v>86</v>
      </c>
    </row>
    <row r="115" spans="2:51" s="14" customFormat="1" ht="11.25">
      <c r="B115" s="207"/>
      <c r="C115" s="208"/>
      <c r="D115" s="198" t="s">
        <v>171</v>
      </c>
      <c r="E115" s="209" t="s">
        <v>19</v>
      </c>
      <c r="F115" s="210" t="s">
        <v>725</v>
      </c>
      <c r="G115" s="208"/>
      <c r="H115" s="211">
        <v>27.844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171</v>
      </c>
      <c r="AU115" s="217" t="s">
        <v>86</v>
      </c>
      <c r="AV115" s="14" t="s">
        <v>86</v>
      </c>
      <c r="AW115" s="14" t="s">
        <v>37</v>
      </c>
      <c r="AX115" s="14" t="s">
        <v>77</v>
      </c>
      <c r="AY115" s="217" t="s">
        <v>160</v>
      </c>
    </row>
    <row r="116" spans="1:65" s="2" customFormat="1" ht="66.75" customHeight="1">
      <c r="A116" s="34"/>
      <c r="B116" s="35"/>
      <c r="C116" s="178" t="s">
        <v>230</v>
      </c>
      <c r="D116" s="178" t="s">
        <v>162</v>
      </c>
      <c r="E116" s="179" t="s">
        <v>488</v>
      </c>
      <c r="F116" s="180" t="s">
        <v>489</v>
      </c>
      <c r="G116" s="181" t="s">
        <v>273</v>
      </c>
      <c r="H116" s="182">
        <v>5.228</v>
      </c>
      <c r="I116" s="183"/>
      <c r="J116" s="184">
        <f>ROUND(I116*H116,2)</f>
        <v>0</v>
      </c>
      <c r="K116" s="180" t="s">
        <v>166</v>
      </c>
      <c r="L116" s="39"/>
      <c r="M116" s="185" t="s">
        <v>19</v>
      </c>
      <c r="N116" s="186" t="s">
        <v>48</v>
      </c>
      <c r="O116" s="64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167</v>
      </c>
      <c r="AT116" s="189" t="s">
        <v>162</v>
      </c>
      <c r="AU116" s="189" t="s">
        <v>86</v>
      </c>
      <c r="AY116" s="17" t="s">
        <v>160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7" t="s">
        <v>84</v>
      </c>
      <c r="BK116" s="190">
        <f>ROUND(I116*H116,2)</f>
        <v>0</v>
      </c>
      <c r="BL116" s="17" t="s">
        <v>167</v>
      </c>
      <c r="BM116" s="189" t="s">
        <v>726</v>
      </c>
    </row>
    <row r="117" spans="1:47" s="2" customFormat="1" ht="11.25">
      <c r="A117" s="34"/>
      <c r="B117" s="35"/>
      <c r="C117" s="36"/>
      <c r="D117" s="191" t="s">
        <v>169</v>
      </c>
      <c r="E117" s="36"/>
      <c r="F117" s="192" t="s">
        <v>491</v>
      </c>
      <c r="G117" s="36"/>
      <c r="H117" s="36"/>
      <c r="I117" s="193"/>
      <c r="J117" s="36"/>
      <c r="K117" s="36"/>
      <c r="L117" s="39"/>
      <c r="M117" s="194"/>
      <c r="N117" s="19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169</v>
      </c>
      <c r="AU117" s="17" t="s">
        <v>86</v>
      </c>
    </row>
    <row r="118" spans="2:51" s="14" customFormat="1" ht="11.25">
      <c r="B118" s="207"/>
      <c r="C118" s="208"/>
      <c r="D118" s="198" t="s">
        <v>171</v>
      </c>
      <c r="E118" s="209" t="s">
        <v>19</v>
      </c>
      <c r="F118" s="210" t="s">
        <v>727</v>
      </c>
      <c r="G118" s="208"/>
      <c r="H118" s="211">
        <v>5.228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171</v>
      </c>
      <c r="AU118" s="217" t="s">
        <v>86</v>
      </c>
      <c r="AV118" s="14" t="s">
        <v>86</v>
      </c>
      <c r="AW118" s="14" t="s">
        <v>37</v>
      </c>
      <c r="AX118" s="14" t="s">
        <v>77</v>
      </c>
      <c r="AY118" s="217" t="s">
        <v>160</v>
      </c>
    </row>
    <row r="119" spans="1:65" s="2" customFormat="1" ht="16.5" customHeight="1">
      <c r="A119" s="34"/>
      <c r="B119" s="35"/>
      <c r="C119" s="222" t="s">
        <v>239</v>
      </c>
      <c r="D119" s="222" t="s">
        <v>294</v>
      </c>
      <c r="E119" s="223" t="s">
        <v>493</v>
      </c>
      <c r="F119" s="224" t="s">
        <v>494</v>
      </c>
      <c r="G119" s="225" t="s">
        <v>220</v>
      </c>
      <c r="H119" s="226">
        <v>9.672</v>
      </c>
      <c r="I119" s="227"/>
      <c r="J119" s="228">
        <f>ROUND(I119*H119,2)</f>
        <v>0</v>
      </c>
      <c r="K119" s="224" t="s">
        <v>166</v>
      </c>
      <c r="L119" s="229"/>
      <c r="M119" s="230" t="s">
        <v>19</v>
      </c>
      <c r="N119" s="231" t="s">
        <v>48</v>
      </c>
      <c r="O119" s="64"/>
      <c r="P119" s="187">
        <f>O119*H119</f>
        <v>0</v>
      </c>
      <c r="Q119" s="187">
        <v>1</v>
      </c>
      <c r="R119" s="187">
        <f>Q119*H119</f>
        <v>9.672</v>
      </c>
      <c r="S119" s="187">
        <v>0</v>
      </c>
      <c r="T119" s="18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246</v>
      </c>
      <c r="AT119" s="189" t="s">
        <v>294</v>
      </c>
      <c r="AU119" s="189" t="s">
        <v>86</v>
      </c>
      <c r="AY119" s="17" t="s">
        <v>160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7" t="s">
        <v>84</v>
      </c>
      <c r="BK119" s="190">
        <f>ROUND(I119*H119,2)</f>
        <v>0</v>
      </c>
      <c r="BL119" s="17" t="s">
        <v>167</v>
      </c>
      <c r="BM119" s="189" t="s">
        <v>728</v>
      </c>
    </row>
    <row r="120" spans="1:47" s="2" customFormat="1" ht="11.25">
      <c r="A120" s="34"/>
      <c r="B120" s="35"/>
      <c r="C120" s="36"/>
      <c r="D120" s="191" t="s">
        <v>169</v>
      </c>
      <c r="E120" s="36"/>
      <c r="F120" s="192" t="s">
        <v>496</v>
      </c>
      <c r="G120" s="36"/>
      <c r="H120" s="36"/>
      <c r="I120" s="193"/>
      <c r="J120" s="36"/>
      <c r="K120" s="36"/>
      <c r="L120" s="39"/>
      <c r="M120" s="194"/>
      <c r="N120" s="195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169</v>
      </c>
      <c r="AU120" s="17" t="s">
        <v>86</v>
      </c>
    </row>
    <row r="121" spans="2:51" s="14" customFormat="1" ht="11.25">
      <c r="B121" s="207"/>
      <c r="C121" s="208"/>
      <c r="D121" s="198" t="s">
        <v>171</v>
      </c>
      <c r="E121" s="209" t="s">
        <v>19</v>
      </c>
      <c r="F121" s="210" t="s">
        <v>729</v>
      </c>
      <c r="G121" s="208"/>
      <c r="H121" s="211">
        <v>9.672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171</v>
      </c>
      <c r="AU121" s="217" t="s">
        <v>86</v>
      </c>
      <c r="AV121" s="14" t="s">
        <v>86</v>
      </c>
      <c r="AW121" s="14" t="s">
        <v>37</v>
      </c>
      <c r="AX121" s="14" t="s">
        <v>77</v>
      </c>
      <c r="AY121" s="217" t="s">
        <v>160</v>
      </c>
    </row>
    <row r="122" spans="2:63" s="12" customFormat="1" ht="22.9" customHeight="1">
      <c r="B122" s="162"/>
      <c r="C122" s="163"/>
      <c r="D122" s="164" t="s">
        <v>76</v>
      </c>
      <c r="E122" s="176" t="s">
        <v>311</v>
      </c>
      <c r="F122" s="176" t="s">
        <v>312</v>
      </c>
      <c r="G122" s="163"/>
      <c r="H122" s="163"/>
      <c r="I122" s="166"/>
      <c r="J122" s="177">
        <f>BK122</f>
        <v>0</v>
      </c>
      <c r="K122" s="163"/>
      <c r="L122" s="168"/>
      <c r="M122" s="169"/>
      <c r="N122" s="170"/>
      <c r="O122" s="170"/>
      <c r="P122" s="171">
        <f>SUM(P123:P135)</f>
        <v>0</v>
      </c>
      <c r="Q122" s="170"/>
      <c r="R122" s="171">
        <f>SUM(R123:R135)</f>
        <v>0.00024</v>
      </c>
      <c r="S122" s="170"/>
      <c r="T122" s="172">
        <f>SUM(T123:T135)</f>
        <v>0</v>
      </c>
      <c r="AR122" s="173" t="s">
        <v>84</v>
      </c>
      <c r="AT122" s="174" t="s">
        <v>76</v>
      </c>
      <c r="AU122" s="174" t="s">
        <v>84</v>
      </c>
      <c r="AY122" s="173" t="s">
        <v>160</v>
      </c>
      <c r="BK122" s="175">
        <f>SUM(BK123:BK135)</f>
        <v>0</v>
      </c>
    </row>
    <row r="123" spans="1:65" s="2" customFormat="1" ht="37.9" customHeight="1">
      <c r="A123" s="34"/>
      <c r="B123" s="35"/>
      <c r="C123" s="178" t="s">
        <v>246</v>
      </c>
      <c r="D123" s="178" t="s">
        <v>162</v>
      </c>
      <c r="E123" s="179" t="s">
        <v>498</v>
      </c>
      <c r="F123" s="180" t="s">
        <v>499</v>
      </c>
      <c r="G123" s="181" t="s">
        <v>165</v>
      </c>
      <c r="H123" s="182">
        <v>16</v>
      </c>
      <c r="I123" s="183"/>
      <c r="J123" s="184">
        <f>ROUND(I123*H123,2)</f>
        <v>0</v>
      </c>
      <c r="K123" s="180" t="s">
        <v>166</v>
      </c>
      <c r="L123" s="39"/>
      <c r="M123" s="185" t="s">
        <v>19</v>
      </c>
      <c r="N123" s="186" t="s">
        <v>48</v>
      </c>
      <c r="O123" s="64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167</v>
      </c>
      <c r="AT123" s="189" t="s">
        <v>162</v>
      </c>
      <c r="AU123" s="189" t="s">
        <v>86</v>
      </c>
      <c r="AY123" s="17" t="s">
        <v>160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17" t="s">
        <v>84</v>
      </c>
      <c r="BK123" s="190">
        <f>ROUND(I123*H123,2)</f>
        <v>0</v>
      </c>
      <c r="BL123" s="17" t="s">
        <v>167</v>
      </c>
      <c r="BM123" s="189" t="s">
        <v>730</v>
      </c>
    </row>
    <row r="124" spans="1:47" s="2" customFormat="1" ht="11.25">
      <c r="A124" s="34"/>
      <c r="B124" s="35"/>
      <c r="C124" s="36"/>
      <c r="D124" s="191" t="s">
        <v>169</v>
      </c>
      <c r="E124" s="36"/>
      <c r="F124" s="192" t="s">
        <v>501</v>
      </c>
      <c r="G124" s="36"/>
      <c r="H124" s="36"/>
      <c r="I124" s="193"/>
      <c r="J124" s="36"/>
      <c r="K124" s="36"/>
      <c r="L124" s="39"/>
      <c r="M124" s="194"/>
      <c r="N124" s="195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169</v>
      </c>
      <c r="AU124" s="17" t="s">
        <v>86</v>
      </c>
    </row>
    <row r="125" spans="2:51" s="13" customFormat="1" ht="11.25">
      <c r="B125" s="196"/>
      <c r="C125" s="197"/>
      <c r="D125" s="198" t="s">
        <v>171</v>
      </c>
      <c r="E125" s="199" t="s">
        <v>19</v>
      </c>
      <c r="F125" s="200" t="s">
        <v>502</v>
      </c>
      <c r="G125" s="197"/>
      <c r="H125" s="199" t="s">
        <v>19</v>
      </c>
      <c r="I125" s="201"/>
      <c r="J125" s="197"/>
      <c r="K125" s="197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171</v>
      </c>
      <c r="AU125" s="206" t="s">
        <v>86</v>
      </c>
      <c r="AV125" s="13" t="s">
        <v>84</v>
      </c>
      <c r="AW125" s="13" t="s">
        <v>37</v>
      </c>
      <c r="AX125" s="13" t="s">
        <v>77</v>
      </c>
      <c r="AY125" s="206" t="s">
        <v>160</v>
      </c>
    </row>
    <row r="126" spans="2:51" s="14" customFormat="1" ht="11.25">
      <c r="B126" s="207"/>
      <c r="C126" s="208"/>
      <c r="D126" s="198" t="s">
        <v>171</v>
      </c>
      <c r="E126" s="209" t="s">
        <v>19</v>
      </c>
      <c r="F126" s="210" t="s">
        <v>503</v>
      </c>
      <c r="G126" s="208"/>
      <c r="H126" s="211">
        <v>16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171</v>
      </c>
      <c r="AU126" s="217" t="s">
        <v>86</v>
      </c>
      <c r="AV126" s="14" t="s">
        <v>86</v>
      </c>
      <c r="AW126" s="14" t="s">
        <v>37</v>
      </c>
      <c r="AX126" s="14" t="s">
        <v>77</v>
      </c>
      <c r="AY126" s="217" t="s">
        <v>160</v>
      </c>
    </row>
    <row r="127" spans="1:65" s="2" customFormat="1" ht="37.9" customHeight="1">
      <c r="A127" s="34"/>
      <c r="B127" s="35"/>
      <c r="C127" s="178" t="s">
        <v>198</v>
      </c>
      <c r="D127" s="178" t="s">
        <v>162</v>
      </c>
      <c r="E127" s="179" t="s">
        <v>313</v>
      </c>
      <c r="F127" s="180" t="s">
        <v>314</v>
      </c>
      <c r="G127" s="181" t="s">
        <v>165</v>
      </c>
      <c r="H127" s="182">
        <v>16</v>
      </c>
      <c r="I127" s="183"/>
      <c r="J127" s="184">
        <f>ROUND(I127*H127,2)</f>
        <v>0</v>
      </c>
      <c r="K127" s="180" t="s">
        <v>166</v>
      </c>
      <c r="L127" s="39"/>
      <c r="M127" s="185" t="s">
        <v>19</v>
      </c>
      <c r="N127" s="186" t="s">
        <v>48</v>
      </c>
      <c r="O127" s="64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167</v>
      </c>
      <c r="AT127" s="189" t="s">
        <v>162</v>
      </c>
      <c r="AU127" s="189" t="s">
        <v>86</v>
      </c>
      <c r="AY127" s="17" t="s">
        <v>160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7" t="s">
        <v>84</v>
      </c>
      <c r="BK127" s="190">
        <f>ROUND(I127*H127,2)</f>
        <v>0</v>
      </c>
      <c r="BL127" s="17" t="s">
        <v>167</v>
      </c>
      <c r="BM127" s="189" t="s">
        <v>731</v>
      </c>
    </row>
    <row r="128" spans="1:47" s="2" customFormat="1" ht="11.25">
      <c r="A128" s="34"/>
      <c r="B128" s="35"/>
      <c r="C128" s="36"/>
      <c r="D128" s="191" t="s">
        <v>169</v>
      </c>
      <c r="E128" s="36"/>
      <c r="F128" s="192" t="s">
        <v>316</v>
      </c>
      <c r="G128" s="36"/>
      <c r="H128" s="36"/>
      <c r="I128" s="193"/>
      <c r="J128" s="36"/>
      <c r="K128" s="36"/>
      <c r="L128" s="39"/>
      <c r="M128" s="194"/>
      <c r="N128" s="195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169</v>
      </c>
      <c r="AU128" s="17" t="s">
        <v>86</v>
      </c>
    </row>
    <row r="129" spans="1:65" s="2" customFormat="1" ht="16.5" customHeight="1">
      <c r="A129" s="34"/>
      <c r="B129" s="35"/>
      <c r="C129" s="222" t="s">
        <v>119</v>
      </c>
      <c r="D129" s="222" t="s">
        <v>294</v>
      </c>
      <c r="E129" s="223" t="s">
        <v>318</v>
      </c>
      <c r="F129" s="224" t="s">
        <v>319</v>
      </c>
      <c r="G129" s="225" t="s">
        <v>320</v>
      </c>
      <c r="H129" s="226">
        <v>0.24</v>
      </c>
      <c r="I129" s="227"/>
      <c r="J129" s="228">
        <f>ROUND(I129*H129,2)</f>
        <v>0</v>
      </c>
      <c r="K129" s="224" t="s">
        <v>166</v>
      </c>
      <c r="L129" s="229"/>
      <c r="M129" s="230" t="s">
        <v>19</v>
      </c>
      <c r="N129" s="231" t="s">
        <v>48</v>
      </c>
      <c r="O129" s="64"/>
      <c r="P129" s="187">
        <f>O129*H129</f>
        <v>0</v>
      </c>
      <c r="Q129" s="187">
        <v>0.001</v>
      </c>
      <c r="R129" s="187">
        <f>Q129*H129</f>
        <v>0.00024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246</v>
      </c>
      <c r="AT129" s="189" t="s">
        <v>294</v>
      </c>
      <c r="AU129" s="189" t="s">
        <v>86</v>
      </c>
      <c r="AY129" s="17" t="s">
        <v>160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7" t="s">
        <v>84</v>
      </c>
      <c r="BK129" s="190">
        <f>ROUND(I129*H129,2)</f>
        <v>0</v>
      </c>
      <c r="BL129" s="17" t="s">
        <v>167</v>
      </c>
      <c r="BM129" s="189" t="s">
        <v>732</v>
      </c>
    </row>
    <row r="130" spans="1:47" s="2" customFormat="1" ht="11.25">
      <c r="A130" s="34"/>
      <c r="B130" s="35"/>
      <c r="C130" s="36"/>
      <c r="D130" s="191" t="s">
        <v>169</v>
      </c>
      <c r="E130" s="36"/>
      <c r="F130" s="192" t="s">
        <v>322</v>
      </c>
      <c r="G130" s="36"/>
      <c r="H130" s="36"/>
      <c r="I130" s="193"/>
      <c r="J130" s="36"/>
      <c r="K130" s="36"/>
      <c r="L130" s="39"/>
      <c r="M130" s="194"/>
      <c r="N130" s="195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169</v>
      </c>
      <c r="AU130" s="17" t="s">
        <v>86</v>
      </c>
    </row>
    <row r="131" spans="2:51" s="14" customFormat="1" ht="11.25">
      <c r="B131" s="207"/>
      <c r="C131" s="208"/>
      <c r="D131" s="198" t="s">
        <v>171</v>
      </c>
      <c r="E131" s="209" t="s">
        <v>19</v>
      </c>
      <c r="F131" s="210" t="s">
        <v>506</v>
      </c>
      <c r="G131" s="208"/>
      <c r="H131" s="211">
        <v>0.24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171</v>
      </c>
      <c r="AU131" s="217" t="s">
        <v>86</v>
      </c>
      <c r="AV131" s="14" t="s">
        <v>86</v>
      </c>
      <c r="AW131" s="14" t="s">
        <v>37</v>
      </c>
      <c r="AX131" s="14" t="s">
        <v>77</v>
      </c>
      <c r="AY131" s="217" t="s">
        <v>160</v>
      </c>
    </row>
    <row r="132" spans="1:65" s="2" customFormat="1" ht="49.15" customHeight="1">
      <c r="A132" s="34"/>
      <c r="B132" s="35"/>
      <c r="C132" s="178" t="s">
        <v>317</v>
      </c>
      <c r="D132" s="178" t="s">
        <v>162</v>
      </c>
      <c r="E132" s="179" t="s">
        <v>325</v>
      </c>
      <c r="F132" s="180" t="s">
        <v>326</v>
      </c>
      <c r="G132" s="181" t="s">
        <v>165</v>
      </c>
      <c r="H132" s="182">
        <v>16</v>
      </c>
      <c r="I132" s="183"/>
      <c r="J132" s="184">
        <f>ROUND(I132*H132,2)</f>
        <v>0</v>
      </c>
      <c r="K132" s="180" t="s">
        <v>166</v>
      </c>
      <c r="L132" s="39"/>
      <c r="M132" s="185" t="s">
        <v>19</v>
      </c>
      <c r="N132" s="186" t="s">
        <v>48</v>
      </c>
      <c r="O132" s="64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167</v>
      </c>
      <c r="AT132" s="189" t="s">
        <v>162</v>
      </c>
      <c r="AU132" s="189" t="s">
        <v>86</v>
      </c>
      <c r="AY132" s="17" t="s">
        <v>160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7" t="s">
        <v>84</v>
      </c>
      <c r="BK132" s="190">
        <f>ROUND(I132*H132,2)</f>
        <v>0</v>
      </c>
      <c r="BL132" s="17" t="s">
        <v>167</v>
      </c>
      <c r="BM132" s="189" t="s">
        <v>733</v>
      </c>
    </row>
    <row r="133" spans="1:47" s="2" customFormat="1" ht="11.25">
      <c r="A133" s="34"/>
      <c r="B133" s="35"/>
      <c r="C133" s="36"/>
      <c r="D133" s="191" t="s">
        <v>169</v>
      </c>
      <c r="E133" s="36"/>
      <c r="F133" s="192" t="s">
        <v>328</v>
      </c>
      <c r="G133" s="36"/>
      <c r="H133" s="36"/>
      <c r="I133" s="193"/>
      <c r="J133" s="36"/>
      <c r="K133" s="36"/>
      <c r="L133" s="39"/>
      <c r="M133" s="194"/>
      <c r="N133" s="195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169</v>
      </c>
      <c r="AU133" s="17" t="s">
        <v>86</v>
      </c>
    </row>
    <row r="134" spans="1:65" s="2" customFormat="1" ht="49.15" customHeight="1">
      <c r="A134" s="34"/>
      <c r="B134" s="35"/>
      <c r="C134" s="178" t="s">
        <v>324</v>
      </c>
      <c r="D134" s="178" t="s">
        <v>162</v>
      </c>
      <c r="E134" s="179" t="s">
        <v>508</v>
      </c>
      <c r="F134" s="180" t="s">
        <v>509</v>
      </c>
      <c r="G134" s="181" t="s">
        <v>165</v>
      </c>
      <c r="H134" s="182">
        <v>16</v>
      </c>
      <c r="I134" s="183"/>
      <c r="J134" s="184">
        <f>ROUND(I134*H134,2)</f>
        <v>0</v>
      </c>
      <c r="K134" s="180" t="s">
        <v>166</v>
      </c>
      <c r="L134" s="39"/>
      <c r="M134" s="185" t="s">
        <v>19</v>
      </c>
      <c r="N134" s="186" t="s">
        <v>48</v>
      </c>
      <c r="O134" s="64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167</v>
      </c>
      <c r="AT134" s="189" t="s">
        <v>162</v>
      </c>
      <c r="AU134" s="189" t="s">
        <v>86</v>
      </c>
      <c r="AY134" s="17" t="s">
        <v>160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17" t="s">
        <v>84</v>
      </c>
      <c r="BK134" s="190">
        <f>ROUND(I134*H134,2)</f>
        <v>0</v>
      </c>
      <c r="BL134" s="17" t="s">
        <v>167</v>
      </c>
      <c r="BM134" s="189" t="s">
        <v>734</v>
      </c>
    </row>
    <row r="135" spans="1:47" s="2" customFormat="1" ht="11.25">
      <c r="A135" s="34"/>
      <c r="B135" s="35"/>
      <c r="C135" s="36"/>
      <c r="D135" s="191" t="s">
        <v>169</v>
      </c>
      <c r="E135" s="36"/>
      <c r="F135" s="192" t="s">
        <v>511</v>
      </c>
      <c r="G135" s="36"/>
      <c r="H135" s="36"/>
      <c r="I135" s="193"/>
      <c r="J135" s="36"/>
      <c r="K135" s="36"/>
      <c r="L135" s="39"/>
      <c r="M135" s="194"/>
      <c r="N135" s="195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169</v>
      </c>
      <c r="AU135" s="17" t="s">
        <v>86</v>
      </c>
    </row>
    <row r="136" spans="2:63" s="12" customFormat="1" ht="22.9" customHeight="1">
      <c r="B136" s="162"/>
      <c r="C136" s="163"/>
      <c r="D136" s="164" t="s">
        <v>76</v>
      </c>
      <c r="E136" s="176" t="s">
        <v>86</v>
      </c>
      <c r="F136" s="176" t="s">
        <v>512</v>
      </c>
      <c r="G136" s="163"/>
      <c r="H136" s="163"/>
      <c r="I136" s="166"/>
      <c r="J136" s="177">
        <f>BK136</f>
        <v>0</v>
      </c>
      <c r="K136" s="163"/>
      <c r="L136" s="168"/>
      <c r="M136" s="169"/>
      <c r="N136" s="170"/>
      <c r="O136" s="170"/>
      <c r="P136" s="171">
        <f>SUM(P137:P139)</f>
        <v>0</v>
      </c>
      <c r="Q136" s="170"/>
      <c r="R136" s="171">
        <f>SUM(R137:R139)</f>
        <v>2.47104</v>
      </c>
      <c r="S136" s="170"/>
      <c r="T136" s="172">
        <f>SUM(T137:T139)</f>
        <v>0</v>
      </c>
      <c r="AR136" s="173" t="s">
        <v>84</v>
      </c>
      <c r="AT136" s="174" t="s">
        <v>76</v>
      </c>
      <c r="AU136" s="174" t="s">
        <v>84</v>
      </c>
      <c r="AY136" s="173" t="s">
        <v>160</v>
      </c>
      <c r="BK136" s="175">
        <f>SUM(BK137:BK139)</f>
        <v>0</v>
      </c>
    </row>
    <row r="137" spans="1:65" s="2" customFormat="1" ht="24.2" customHeight="1">
      <c r="A137" s="34"/>
      <c r="B137" s="35"/>
      <c r="C137" s="178" t="s">
        <v>331</v>
      </c>
      <c r="D137" s="178" t="s">
        <v>162</v>
      </c>
      <c r="E137" s="179" t="s">
        <v>513</v>
      </c>
      <c r="F137" s="180" t="s">
        <v>514</v>
      </c>
      <c r="G137" s="181" t="s">
        <v>273</v>
      </c>
      <c r="H137" s="182">
        <v>1.248</v>
      </c>
      <c r="I137" s="183"/>
      <c r="J137" s="184">
        <f>ROUND(I137*H137,2)</f>
        <v>0</v>
      </c>
      <c r="K137" s="180" t="s">
        <v>166</v>
      </c>
      <c r="L137" s="39"/>
      <c r="M137" s="185" t="s">
        <v>19</v>
      </c>
      <c r="N137" s="186" t="s">
        <v>48</v>
      </c>
      <c r="O137" s="64"/>
      <c r="P137" s="187">
        <f>O137*H137</f>
        <v>0</v>
      </c>
      <c r="Q137" s="187">
        <v>1.98</v>
      </c>
      <c r="R137" s="187">
        <f>Q137*H137</f>
        <v>2.47104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167</v>
      </c>
      <c r="AT137" s="189" t="s">
        <v>162</v>
      </c>
      <c r="AU137" s="189" t="s">
        <v>86</v>
      </c>
      <c r="AY137" s="17" t="s">
        <v>160</v>
      </c>
      <c r="BE137" s="190">
        <f>IF(N137="základní",J137,0)</f>
        <v>0</v>
      </c>
      <c r="BF137" s="190">
        <f>IF(N137="snížená",J137,0)</f>
        <v>0</v>
      </c>
      <c r="BG137" s="190">
        <f>IF(N137="zákl. přenesená",J137,0)</f>
        <v>0</v>
      </c>
      <c r="BH137" s="190">
        <f>IF(N137="sníž. přenesená",J137,0)</f>
        <v>0</v>
      </c>
      <c r="BI137" s="190">
        <f>IF(N137="nulová",J137,0)</f>
        <v>0</v>
      </c>
      <c r="BJ137" s="17" t="s">
        <v>84</v>
      </c>
      <c r="BK137" s="190">
        <f>ROUND(I137*H137,2)</f>
        <v>0</v>
      </c>
      <c r="BL137" s="17" t="s">
        <v>167</v>
      </c>
      <c r="BM137" s="189" t="s">
        <v>735</v>
      </c>
    </row>
    <row r="138" spans="1:47" s="2" customFormat="1" ht="11.25">
      <c r="A138" s="34"/>
      <c r="B138" s="35"/>
      <c r="C138" s="36"/>
      <c r="D138" s="191" t="s">
        <v>169</v>
      </c>
      <c r="E138" s="36"/>
      <c r="F138" s="192" t="s">
        <v>516</v>
      </c>
      <c r="G138" s="36"/>
      <c r="H138" s="36"/>
      <c r="I138" s="193"/>
      <c r="J138" s="36"/>
      <c r="K138" s="36"/>
      <c r="L138" s="39"/>
      <c r="M138" s="194"/>
      <c r="N138" s="195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169</v>
      </c>
      <c r="AU138" s="17" t="s">
        <v>86</v>
      </c>
    </row>
    <row r="139" spans="2:51" s="14" customFormat="1" ht="11.25">
      <c r="B139" s="207"/>
      <c r="C139" s="208"/>
      <c r="D139" s="198" t="s">
        <v>171</v>
      </c>
      <c r="E139" s="209" t="s">
        <v>19</v>
      </c>
      <c r="F139" s="210" t="s">
        <v>736</v>
      </c>
      <c r="G139" s="208"/>
      <c r="H139" s="211">
        <v>1.248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171</v>
      </c>
      <c r="AU139" s="217" t="s">
        <v>86</v>
      </c>
      <c r="AV139" s="14" t="s">
        <v>86</v>
      </c>
      <c r="AW139" s="14" t="s">
        <v>37</v>
      </c>
      <c r="AX139" s="14" t="s">
        <v>77</v>
      </c>
      <c r="AY139" s="217" t="s">
        <v>160</v>
      </c>
    </row>
    <row r="140" spans="2:63" s="12" customFormat="1" ht="22.9" customHeight="1">
      <c r="B140" s="162"/>
      <c r="C140" s="163"/>
      <c r="D140" s="164" t="s">
        <v>76</v>
      </c>
      <c r="E140" s="176" t="s">
        <v>167</v>
      </c>
      <c r="F140" s="176" t="s">
        <v>518</v>
      </c>
      <c r="G140" s="163"/>
      <c r="H140" s="163"/>
      <c r="I140" s="166"/>
      <c r="J140" s="177">
        <f>BK140</f>
        <v>0</v>
      </c>
      <c r="K140" s="163"/>
      <c r="L140" s="168"/>
      <c r="M140" s="169"/>
      <c r="N140" s="170"/>
      <c r="O140" s="170"/>
      <c r="P140" s="171">
        <f>SUM(P141:P153)</f>
        <v>0</v>
      </c>
      <c r="Q140" s="170"/>
      <c r="R140" s="171">
        <f>SUM(R141:R153)</f>
        <v>15.78070276</v>
      </c>
      <c r="S140" s="170"/>
      <c r="T140" s="172">
        <f>SUM(T141:T153)</f>
        <v>0</v>
      </c>
      <c r="AR140" s="173" t="s">
        <v>84</v>
      </c>
      <c r="AT140" s="174" t="s">
        <v>76</v>
      </c>
      <c r="AU140" s="174" t="s">
        <v>84</v>
      </c>
      <c r="AY140" s="173" t="s">
        <v>160</v>
      </c>
      <c r="BK140" s="175">
        <f>SUM(BK141:BK153)</f>
        <v>0</v>
      </c>
    </row>
    <row r="141" spans="1:65" s="2" customFormat="1" ht="24.2" customHeight="1">
      <c r="A141" s="34"/>
      <c r="B141" s="35"/>
      <c r="C141" s="178" t="s">
        <v>336</v>
      </c>
      <c r="D141" s="178" t="s">
        <v>162</v>
      </c>
      <c r="E141" s="179" t="s">
        <v>519</v>
      </c>
      <c r="F141" s="180" t="s">
        <v>520</v>
      </c>
      <c r="G141" s="181" t="s">
        <v>165</v>
      </c>
      <c r="H141" s="182">
        <v>6.984</v>
      </c>
      <c r="I141" s="183"/>
      <c r="J141" s="184">
        <f>ROUND(I141*H141,2)</f>
        <v>0</v>
      </c>
      <c r="K141" s="180" t="s">
        <v>166</v>
      </c>
      <c r="L141" s="39"/>
      <c r="M141" s="185" t="s">
        <v>19</v>
      </c>
      <c r="N141" s="186" t="s">
        <v>48</v>
      </c>
      <c r="O141" s="64"/>
      <c r="P141" s="187">
        <f>O141*H141</f>
        <v>0</v>
      </c>
      <c r="Q141" s="187">
        <v>0.30006</v>
      </c>
      <c r="R141" s="187">
        <f>Q141*H141</f>
        <v>2.09561904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167</v>
      </c>
      <c r="AT141" s="189" t="s">
        <v>162</v>
      </c>
      <c r="AU141" s="189" t="s">
        <v>86</v>
      </c>
      <c r="AY141" s="17" t="s">
        <v>160</v>
      </c>
      <c r="BE141" s="190">
        <f>IF(N141="základní",J141,0)</f>
        <v>0</v>
      </c>
      <c r="BF141" s="190">
        <f>IF(N141="snížená",J141,0)</f>
        <v>0</v>
      </c>
      <c r="BG141" s="190">
        <f>IF(N141="zákl. přenesená",J141,0)</f>
        <v>0</v>
      </c>
      <c r="BH141" s="190">
        <f>IF(N141="sníž. přenesená",J141,0)</f>
        <v>0</v>
      </c>
      <c r="BI141" s="190">
        <f>IF(N141="nulová",J141,0)</f>
        <v>0</v>
      </c>
      <c r="BJ141" s="17" t="s">
        <v>84</v>
      </c>
      <c r="BK141" s="190">
        <f>ROUND(I141*H141,2)</f>
        <v>0</v>
      </c>
      <c r="BL141" s="17" t="s">
        <v>167</v>
      </c>
      <c r="BM141" s="189" t="s">
        <v>737</v>
      </c>
    </row>
    <row r="142" spans="1:47" s="2" customFormat="1" ht="11.25">
      <c r="A142" s="34"/>
      <c r="B142" s="35"/>
      <c r="C142" s="36"/>
      <c r="D142" s="191" t="s">
        <v>169</v>
      </c>
      <c r="E142" s="36"/>
      <c r="F142" s="192" t="s">
        <v>522</v>
      </c>
      <c r="G142" s="36"/>
      <c r="H142" s="36"/>
      <c r="I142" s="193"/>
      <c r="J142" s="36"/>
      <c r="K142" s="36"/>
      <c r="L142" s="39"/>
      <c r="M142" s="194"/>
      <c r="N142" s="195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169</v>
      </c>
      <c r="AU142" s="17" t="s">
        <v>86</v>
      </c>
    </row>
    <row r="143" spans="2:51" s="13" customFormat="1" ht="11.25">
      <c r="B143" s="196"/>
      <c r="C143" s="197"/>
      <c r="D143" s="198" t="s">
        <v>171</v>
      </c>
      <c r="E143" s="199" t="s">
        <v>19</v>
      </c>
      <c r="F143" s="200" t="s">
        <v>470</v>
      </c>
      <c r="G143" s="197"/>
      <c r="H143" s="199" t="s">
        <v>19</v>
      </c>
      <c r="I143" s="201"/>
      <c r="J143" s="197"/>
      <c r="K143" s="197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171</v>
      </c>
      <c r="AU143" s="206" t="s">
        <v>86</v>
      </c>
      <c r="AV143" s="13" t="s">
        <v>84</v>
      </c>
      <c r="AW143" s="13" t="s">
        <v>37</v>
      </c>
      <c r="AX143" s="13" t="s">
        <v>77</v>
      </c>
      <c r="AY143" s="206" t="s">
        <v>160</v>
      </c>
    </row>
    <row r="144" spans="2:51" s="14" customFormat="1" ht="11.25">
      <c r="B144" s="207"/>
      <c r="C144" s="208"/>
      <c r="D144" s="198" t="s">
        <v>171</v>
      </c>
      <c r="E144" s="209" t="s">
        <v>19</v>
      </c>
      <c r="F144" s="210" t="s">
        <v>738</v>
      </c>
      <c r="G144" s="208"/>
      <c r="H144" s="211">
        <v>3.174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171</v>
      </c>
      <c r="AU144" s="217" t="s">
        <v>86</v>
      </c>
      <c r="AV144" s="14" t="s">
        <v>86</v>
      </c>
      <c r="AW144" s="14" t="s">
        <v>37</v>
      </c>
      <c r="AX144" s="14" t="s">
        <v>77</v>
      </c>
      <c r="AY144" s="217" t="s">
        <v>160</v>
      </c>
    </row>
    <row r="145" spans="2:51" s="14" customFormat="1" ht="11.25">
      <c r="B145" s="207"/>
      <c r="C145" s="208"/>
      <c r="D145" s="198" t="s">
        <v>171</v>
      </c>
      <c r="E145" s="209" t="s">
        <v>19</v>
      </c>
      <c r="F145" s="210" t="s">
        <v>739</v>
      </c>
      <c r="G145" s="208"/>
      <c r="H145" s="211">
        <v>3.81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171</v>
      </c>
      <c r="AU145" s="217" t="s">
        <v>86</v>
      </c>
      <c r="AV145" s="14" t="s">
        <v>86</v>
      </c>
      <c r="AW145" s="14" t="s">
        <v>37</v>
      </c>
      <c r="AX145" s="14" t="s">
        <v>77</v>
      </c>
      <c r="AY145" s="217" t="s">
        <v>160</v>
      </c>
    </row>
    <row r="146" spans="1:65" s="2" customFormat="1" ht="24.2" customHeight="1">
      <c r="A146" s="34"/>
      <c r="B146" s="35"/>
      <c r="C146" s="178" t="s">
        <v>8</v>
      </c>
      <c r="D146" s="178" t="s">
        <v>162</v>
      </c>
      <c r="E146" s="179" t="s">
        <v>525</v>
      </c>
      <c r="F146" s="180" t="s">
        <v>526</v>
      </c>
      <c r="G146" s="181" t="s">
        <v>165</v>
      </c>
      <c r="H146" s="182">
        <v>6.984</v>
      </c>
      <c r="I146" s="183"/>
      <c r="J146" s="184">
        <f>ROUND(I146*H146,2)</f>
        <v>0</v>
      </c>
      <c r="K146" s="180" t="s">
        <v>166</v>
      </c>
      <c r="L146" s="39"/>
      <c r="M146" s="185" t="s">
        <v>19</v>
      </c>
      <c r="N146" s="186" t="s">
        <v>48</v>
      </c>
      <c r="O146" s="64"/>
      <c r="P146" s="187">
        <f>O146*H146</f>
        <v>0</v>
      </c>
      <c r="Q146" s="187">
        <v>0.31879</v>
      </c>
      <c r="R146" s="187">
        <f>Q146*H146</f>
        <v>2.22642936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167</v>
      </c>
      <c r="AT146" s="189" t="s">
        <v>162</v>
      </c>
      <c r="AU146" s="189" t="s">
        <v>86</v>
      </c>
      <c r="AY146" s="17" t="s">
        <v>160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17" t="s">
        <v>84</v>
      </c>
      <c r="BK146" s="190">
        <f>ROUND(I146*H146,2)</f>
        <v>0</v>
      </c>
      <c r="BL146" s="17" t="s">
        <v>167</v>
      </c>
      <c r="BM146" s="189" t="s">
        <v>740</v>
      </c>
    </row>
    <row r="147" spans="1:47" s="2" customFormat="1" ht="11.25">
      <c r="A147" s="34"/>
      <c r="B147" s="35"/>
      <c r="C147" s="36"/>
      <c r="D147" s="191" t="s">
        <v>169</v>
      </c>
      <c r="E147" s="36"/>
      <c r="F147" s="192" t="s">
        <v>528</v>
      </c>
      <c r="G147" s="36"/>
      <c r="H147" s="36"/>
      <c r="I147" s="193"/>
      <c r="J147" s="36"/>
      <c r="K147" s="36"/>
      <c r="L147" s="39"/>
      <c r="M147" s="194"/>
      <c r="N147" s="195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169</v>
      </c>
      <c r="AU147" s="17" t="s">
        <v>86</v>
      </c>
    </row>
    <row r="148" spans="1:65" s="2" customFormat="1" ht="37.9" customHeight="1">
      <c r="A148" s="34"/>
      <c r="B148" s="35"/>
      <c r="C148" s="178" t="s">
        <v>346</v>
      </c>
      <c r="D148" s="178" t="s">
        <v>162</v>
      </c>
      <c r="E148" s="179" t="s">
        <v>529</v>
      </c>
      <c r="F148" s="180" t="s">
        <v>530</v>
      </c>
      <c r="G148" s="181" t="s">
        <v>273</v>
      </c>
      <c r="H148" s="182">
        <v>1.469</v>
      </c>
      <c r="I148" s="183"/>
      <c r="J148" s="184">
        <f>ROUND(I148*H148,2)</f>
        <v>0</v>
      </c>
      <c r="K148" s="180" t="s">
        <v>166</v>
      </c>
      <c r="L148" s="39"/>
      <c r="M148" s="185" t="s">
        <v>19</v>
      </c>
      <c r="N148" s="186" t="s">
        <v>48</v>
      </c>
      <c r="O148" s="64"/>
      <c r="P148" s="187">
        <f>O148*H148</f>
        <v>0</v>
      </c>
      <c r="Q148" s="187">
        <v>2.429</v>
      </c>
      <c r="R148" s="187">
        <f>Q148*H148</f>
        <v>3.5682009999999997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167</v>
      </c>
      <c r="AT148" s="189" t="s">
        <v>162</v>
      </c>
      <c r="AU148" s="189" t="s">
        <v>86</v>
      </c>
      <c r="AY148" s="17" t="s">
        <v>160</v>
      </c>
      <c r="BE148" s="190">
        <f>IF(N148="základní",J148,0)</f>
        <v>0</v>
      </c>
      <c r="BF148" s="190">
        <f>IF(N148="snížená",J148,0)</f>
        <v>0</v>
      </c>
      <c r="BG148" s="190">
        <f>IF(N148="zákl. přenesená",J148,0)</f>
        <v>0</v>
      </c>
      <c r="BH148" s="190">
        <f>IF(N148="sníž. přenesená",J148,0)</f>
        <v>0</v>
      </c>
      <c r="BI148" s="190">
        <f>IF(N148="nulová",J148,0)</f>
        <v>0</v>
      </c>
      <c r="BJ148" s="17" t="s">
        <v>84</v>
      </c>
      <c r="BK148" s="190">
        <f>ROUND(I148*H148,2)</f>
        <v>0</v>
      </c>
      <c r="BL148" s="17" t="s">
        <v>167</v>
      </c>
      <c r="BM148" s="189" t="s">
        <v>741</v>
      </c>
    </row>
    <row r="149" spans="1:47" s="2" customFormat="1" ht="11.25">
      <c r="A149" s="34"/>
      <c r="B149" s="35"/>
      <c r="C149" s="36"/>
      <c r="D149" s="191" t="s">
        <v>169</v>
      </c>
      <c r="E149" s="36"/>
      <c r="F149" s="192" t="s">
        <v>532</v>
      </c>
      <c r="G149" s="36"/>
      <c r="H149" s="36"/>
      <c r="I149" s="193"/>
      <c r="J149" s="36"/>
      <c r="K149" s="36"/>
      <c r="L149" s="39"/>
      <c r="M149" s="194"/>
      <c r="N149" s="195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169</v>
      </c>
      <c r="AU149" s="17" t="s">
        <v>86</v>
      </c>
    </row>
    <row r="150" spans="2:51" s="14" customFormat="1" ht="11.25">
      <c r="B150" s="207"/>
      <c r="C150" s="208"/>
      <c r="D150" s="198" t="s">
        <v>171</v>
      </c>
      <c r="E150" s="209" t="s">
        <v>19</v>
      </c>
      <c r="F150" s="210" t="s">
        <v>742</v>
      </c>
      <c r="G150" s="208"/>
      <c r="H150" s="211">
        <v>1.248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171</v>
      </c>
      <c r="AU150" s="217" t="s">
        <v>86</v>
      </c>
      <c r="AV150" s="14" t="s">
        <v>86</v>
      </c>
      <c r="AW150" s="14" t="s">
        <v>37</v>
      </c>
      <c r="AX150" s="14" t="s">
        <v>77</v>
      </c>
      <c r="AY150" s="217" t="s">
        <v>160</v>
      </c>
    </row>
    <row r="151" spans="2:51" s="14" customFormat="1" ht="11.25">
      <c r="B151" s="207"/>
      <c r="C151" s="208"/>
      <c r="D151" s="198" t="s">
        <v>171</v>
      </c>
      <c r="E151" s="209" t="s">
        <v>19</v>
      </c>
      <c r="F151" s="210" t="s">
        <v>534</v>
      </c>
      <c r="G151" s="208"/>
      <c r="H151" s="211">
        <v>0.221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171</v>
      </c>
      <c r="AU151" s="217" t="s">
        <v>86</v>
      </c>
      <c r="AV151" s="14" t="s">
        <v>86</v>
      </c>
      <c r="AW151" s="14" t="s">
        <v>37</v>
      </c>
      <c r="AX151" s="14" t="s">
        <v>77</v>
      </c>
      <c r="AY151" s="217" t="s">
        <v>160</v>
      </c>
    </row>
    <row r="152" spans="1:65" s="2" customFormat="1" ht="44.25" customHeight="1">
      <c r="A152" s="34"/>
      <c r="B152" s="35"/>
      <c r="C152" s="178" t="s">
        <v>353</v>
      </c>
      <c r="D152" s="178" t="s">
        <v>162</v>
      </c>
      <c r="E152" s="179" t="s">
        <v>535</v>
      </c>
      <c r="F152" s="180" t="s">
        <v>536</v>
      </c>
      <c r="G152" s="181" t="s">
        <v>165</v>
      </c>
      <c r="H152" s="182">
        <v>6.984</v>
      </c>
      <c r="I152" s="183"/>
      <c r="J152" s="184">
        <f>ROUND(I152*H152,2)</f>
        <v>0</v>
      </c>
      <c r="K152" s="180" t="s">
        <v>166</v>
      </c>
      <c r="L152" s="39"/>
      <c r="M152" s="185" t="s">
        <v>19</v>
      </c>
      <c r="N152" s="186" t="s">
        <v>48</v>
      </c>
      <c r="O152" s="64"/>
      <c r="P152" s="187">
        <f>O152*H152</f>
        <v>0</v>
      </c>
      <c r="Q152" s="187">
        <v>1.12979</v>
      </c>
      <c r="R152" s="187">
        <f>Q152*H152</f>
        <v>7.89045336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167</v>
      </c>
      <c r="AT152" s="189" t="s">
        <v>162</v>
      </c>
      <c r="AU152" s="189" t="s">
        <v>86</v>
      </c>
      <c r="AY152" s="17" t="s">
        <v>160</v>
      </c>
      <c r="BE152" s="190">
        <f>IF(N152="základní",J152,0)</f>
        <v>0</v>
      </c>
      <c r="BF152" s="190">
        <f>IF(N152="snížená",J152,0)</f>
        <v>0</v>
      </c>
      <c r="BG152" s="190">
        <f>IF(N152="zákl. přenesená",J152,0)</f>
        <v>0</v>
      </c>
      <c r="BH152" s="190">
        <f>IF(N152="sníž. přenesená",J152,0)</f>
        <v>0</v>
      </c>
      <c r="BI152" s="190">
        <f>IF(N152="nulová",J152,0)</f>
        <v>0</v>
      </c>
      <c r="BJ152" s="17" t="s">
        <v>84</v>
      </c>
      <c r="BK152" s="190">
        <f>ROUND(I152*H152,2)</f>
        <v>0</v>
      </c>
      <c r="BL152" s="17" t="s">
        <v>167</v>
      </c>
      <c r="BM152" s="189" t="s">
        <v>743</v>
      </c>
    </row>
    <row r="153" spans="1:47" s="2" customFormat="1" ht="11.25">
      <c r="A153" s="34"/>
      <c r="B153" s="35"/>
      <c r="C153" s="36"/>
      <c r="D153" s="191" t="s">
        <v>169</v>
      </c>
      <c r="E153" s="36"/>
      <c r="F153" s="192" t="s">
        <v>538</v>
      </c>
      <c r="G153" s="36"/>
      <c r="H153" s="36"/>
      <c r="I153" s="193"/>
      <c r="J153" s="36"/>
      <c r="K153" s="36"/>
      <c r="L153" s="39"/>
      <c r="M153" s="194"/>
      <c r="N153" s="195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169</v>
      </c>
      <c r="AU153" s="17" t="s">
        <v>86</v>
      </c>
    </row>
    <row r="154" spans="2:63" s="12" customFormat="1" ht="22.9" customHeight="1">
      <c r="B154" s="162"/>
      <c r="C154" s="163"/>
      <c r="D154" s="164" t="s">
        <v>76</v>
      </c>
      <c r="E154" s="176" t="s">
        <v>539</v>
      </c>
      <c r="F154" s="176" t="s">
        <v>540</v>
      </c>
      <c r="G154" s="163"/>
      <c r="H154" s="163"/>
      <c r="I154" s="166"/>
      <c r="J154" s="177">
        <f>BK154</f>
        <v>0</v>
      </c>
      <c r="K154" s="163"/>
      <c r="L154" s="168"/>
      <c r="M154" s="169"/>
      <c r="N154" s="170"/>
      <c r="O154" s="170"/>
      <c r="P154" s="171">
        <f>SUM(P155:P156)</f>
        <v>0</v>
      </c>
      <c r="Q154" s="170"/>
      <c r="R154" s="171">
        <f>SUM(R155:R156)</f>
        <v>0</v>
      </c>
      <c r="S154" s="170"/>
      <c r="T154" s="172">
        <f>SUM(T155:T156)</f>
        <v>5.6</v>
      </c>
      <c r="AR154" s="173" t="s">
        <v>84</v>
      </c>
      <c r="AT154" s="174" t="s">
        <v>76</v>
      </c>
      <c r="AU154" s="174" t="s">
        <v>84</v>
      </c>
      <c r="AY154" s="173" t="s">
        <v>160</v>
      </c>
      <c r="BK154" s="175">
        <f>SUM(BK155:BK156)</f>
        <v>0</v>
      </c>
    </row>
    <row r="155" spans="1:65" s="2" customFormat="1" ht="24.2" customHeight="1">
      <c r="A155" s="34"/>
      <c r="B155" s="35"/>
      <c r="C155" s="178" t="s">
        <v>311</v>
      </c>
      <c r="D155" s="178" t="s">
        <v>162</v>
      </c>
      <c r="E155" s="179" t="s">
        <v>541</v>
      </c>
      <c r="F155" s="180" t="s">
        <v>542</v>
      </c>
      <c r="G155" s="181" t="s">
        <v>202</v>
      </c>
      <c r="H155" s="182">
        <v>8</v>
      </c>
      <c r="I155" s="183"/>
      <c r="J155" s="184">
        <f>ROUND(I155*H155,2)</f>
        <v>0</v>
      </c>
      <c r="K155" s="180" t="s">
        <v>166</v>
      </c>
      <c r="L155" s="39"/>
      <c r="M155" s="185" t="s">
        <v>19</v>
      </c>
      <c r="N155" s="186" t="s">
        <v>48</v>
      </c>
      <c r="O155" s="64"/>
      <c r="P155" s="187">
        <f>O155*H155</f>
        <v>0</v>
      </c>
      <c r="Q155" s="187">
        <v>0</v>
      </c>
      <c r="R155" s="187">
        <f>Q155*H155</f>
        <v>0</v>
      </c>
      <c r="S155" s="187">
        <v>0.7</v>
      </c>
      <c r="T155" s="188">
        <f>S155*H155</f>
        <v>5.6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167</v>
      </c>
      <c r="AT155" s="189" t="s">
        <v>162</v>
      </c>
      <c r="AU155" s="189" t="s">
        <v>86</v>
      </c>
      <c r="AY155" s="17" t="s">
        <v>160</v>
      </c>
      <c r="BE155" s="190">
        <f>IF(N155="základní",J155,0)</f>
        <v>0</v>
      </c>
      <c r="BF155" s="190">
        <f>IF(N155="snížená",J155,0)</f>
        <v>0</v>
      </c>
      <c r="BG155" s="190">
        <f>IF(N155="zákl. přenesená",J155,0)</f>
        <v>0</v>
      </c>
      <c r="BH155" s="190">
        <f>IF(N155="sníž. přenesená",J155,0)</f>
        <v>0</v>
      </c>
      <c r="BI155" s="190">
        <f>IF(N155="nulová",J155,0)</f>
        <v>0</v>
      </c>
      <c r="BJ155" s="17" t="s">
        <v>84</v>
      </c>
      <c r="BK155" s="190">
        <f>ROUND(I155*H155,2)</f>
        <v>0</v>
      </c>
      <c r="BL155" s="17" t="s">
        <v>167</v>
      </c>
      <c r="BM155" s="189" t="s">
        <v>744</v>
      </c>
    </row>
    <row r="156" spans="1:47" s="2" customFormat="1" ht="11.25">
      <c r="A156" s="34"/>
      <c r="B156" s="35"/>
      <c r="C156" s="36"/>
      <c r="D156" s="191" t="s">
        <v>169</v>
      </c>
      <c r="E156" s="36"/>
      <c r="F156" s="192" t="s">
        <v>544</v>
      </c>
      <c r="G156" s="36"/>
      <c r="H156" s="36"/>
      <c r="I156" s="193"/>
      <c r="J156" s="36"/>
      <c r="K156" s="36"/>
      <c r="L156" s="39"/>
      <c r="M156" s="194"/>
      <c r="N156" s="195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169</v>
      </c>
      <c r="AU156" s="17" t="s">
        <v>86</v>
      </c>
    </row>
    <row r="157" spans="2:63" s="12" customFormat="1" ht="22.9" customHeight="1">
      <c r="B157" s="162"/>
      <c r="C157" s="163"/>
      <c r="D157" s="164" t="s">
        <v>76</v>
      </c>
      <c r="E157" s="176" t="s">
        <v>545</v>
      </c>
      <c r="F157" s="176" t="s">
        <v>546</v>
      </c>
      <c r="G157" s="163"/>
      <c r="H157" s="163"/>
      <c r="I157" s="166"/>
      <c r="J157" s="177">
        <f>BK157</f>
        <v>0</v>
      </c>
      <c r="K157" s="163"/>
      <c r="L157" s="168"/>
      <c r="M157" s="169"/>
      <c r="N157" s="170"/>
      <c r="O157" s="170"/>
      <c r="P157" s="171">
        <f>SUM(P158:P164)</f>
        <v>0</v>
      </c>
      <c r="Q157" s="170"/>
      <c r="R157" s="171">
        <f>SUM(R158:R164)</f>
        <v>8.989651749999998</v>
      </c>
      <c r="S157" s="170"/>
      <c r="T157" s="172">
        <f>SUM(T158:T164)</f>
        <v>0</v>
      </c>
      <c r="AR157" s="173" t="s">
        <v>84</v>
      </c>
      <c r="AT157" s="174" t="s">
        <v>76</v>
      </c>
      <c r="AU157" s="174" t="s">
        <v>84</v>
      </c>
      <c r="AY157" s="173" t="s">
        <v>160</v>
      </c>
      <c r="BK157" s="175">
        <f>SUM(BK158:BK164)</f>
        <v>0</v>
      </c>
    </row>
    <row r="158" spans="1:65" s="2" customFormat="1" ht="24.2" customHeight="1">
      <c r="A158" s="34"/>
      <c r="B158" s="35"/>
      <c r="C158" s="178" t="s">
        <v>370</v>
      </c>
      <c r="D158" s="178" t="s">
        <v>162</v>
      </c>
      <c r="E158" s="179" t="s">
        <v>547</v>
      </c>
      <c r="F158" s="180" t="s">
        <v>548</v>
      </c>
      <c r="G158" s="181" t="s">
        <v>273</v>
      </c>
      <c r="H158" s="182">
        <v>3.643</v>
      </c>
      <c r="I158" s="183"/>
      <c r="J158" s="184">
        <f>ROUND(I158*H158,2)</f>
        <v>0</v>
      </c>
      <c r="K158" s="180" t="s">
        <v>166</v>
      </c>
      <c r="L158" s="39"/>
      <c r="M158" s="185" t="s">
        <v>19</v>
      </c>
      <c r="N158" s="186" t="s">
        <v>48</v>
      </c>
      <c r="O158" s="64"/>
      <c r="P158" s="187">
        <f>O158*H158</f>
        <v>0</v>
      </c>
      <c r="Q158" s="187">
        <v>2.45329</v>
      </c>
      <c r="R158" s="187">
        <f>Q158*H158</f>
        <v>8.937335469999999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167</v>
      </c>
      <c r="AT158" s="189" t="s">
        <v>162</v>
      </c>
      <c r="AU158" s="189" t="s">
        <v>86</v>
      </c>
      <c r="AY158" s="17" t="s">
        <v>160</v>
      </c>
      <c r="BE158" s="190">
        <f>IF(N158="základní",J158,0)</f>
        <v>0</v>
      </c>
      <c r="BF158" s="190">
        <f>IF(N158="snížená",J158,0)</f>
        <v>0</v>
      </c>
      <c r="BG158" s="190">
        <f>IF(N158="zákl. přenesená",J158,0)</f>
        <v>0</v>
      </c>
      <c r="BH158" s="190">
        <f>IF(N158="sníž. přenesená",J158,0)</f>
        <v>0</v>
      </c>
      <c r="BI158" s="190">
        <f>IF(N158="nulová",J158,0)</f>
        <v>0</v>
      </c>
      <c r="BJ158" s="17" t="s">
        <v>84</v>
      </c>
      <c r="BK158" s="190">
        <f>ROUND(I158*H158,2)</f>
        <v>0</v>
      </c>
      <c r="BL158" s="17" t="s">
        <v>167</v>
      </c>
      <c r="BM158" s="189" t="s">
        <v>745</v>
      </c>
    </row>
    <row r="159" spans="1:47" s="2" customFormat="1" ht="11.25">
      <c r="A159" s="34"/>
      <c r="B159" s="35"/>
      <c r="C159" s="36"/>
      <c r="D159" s="191" t="s">
        <v>169</v>
      </c>
      <c r="E159" s="36"/>
      <c r="F159" s="192" t="s">
        <v>550</v>
      </c>
      <c r="G159" s="36"/>
      <c r="H159" s="36"/>
      <c r="I159" s="193"/>
      <c r="J159" s="36"/>
      <c r="K159" s="36"/>
      <c r="L159" s="39"/>
      <c r="M159" s="194"/>
      <c r="N159" s="195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169</v>
      </c>
      <c r="AU159" s="17" t="s">
        <v>86</v>
      </c>
    </row>
    <row r="160" spans="2:51" s="14" customFormat="1" ht="11.25">
      <c r="B160" s="207"/>
      <c r="C160" s="208"/>
      <c r="D160" s="198" t="s">
        <v>171</v>
      </c>
      <c r="E160" s="209" t="s">
        <v>19</v>
      </c>
      <c r="F160" s="210" t="s">
        <v>746</v>
      </c>
      <c r="G160" s="208"/>
      <c r="H160" s="211">
        <v>3.643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171</v>
      </c>
      <c r="AU160" s="217" t="s">
        <v>86</v>
      </c>
      <c r="AV160" s="14" t="s">
        <v>86</v>
      </c>
      <c r="AW160" s="14" t="s">
        <v>37</v>
      </c>
      <c r="AX160" s="14" t="s">
        <v>77</v>
      </c>
      <c r="AY160" s="217" t="s">
        <v>160</v>
      </c>
    </row>
    <row r="161" spans="1:65" s="2" customFormat="1" ht="21.75" customHeight="1">
      <c r="A161" s="34"/>
      <c r="B161" s="35"/>
      <c r="C161" s="178" t="s">
        <v>375</v>
      </c>
      <c r="D161" s="178" t="s">
        <v>162</v>
      </c>
      <c r="E161" s="179" t="s">
        <v>552</v>
      </c>
      <c r="F161" s="180" t="s">
        <v>553</v>
      </c>
      <c r="G161" s="181" t="s">
        <v>165</v>
      </c>
      <c r="H161" s="182">
        <v>13.014</v>
      </c>
      <c r="I161" s="183"/>
      <c r="J161" s="184">
        <f>ROUND(I161*H161,2)</f>
        <v>0</v>
      </c>
      <c r="K161" s="180" t="s">
        <v>166</v>
      </c>
      <c r="L161" s="39"/>
      <c r="M161" s="185" t="s">
        <v>19</v>
      </c>
      <c r="N161" s="186" t="s">
        <v>48</v>
      </c>
      <c r="O161" s="64"/>
      <c r="P161" s="187">
        <f>O161*H161</f>
        <v>0</v>
      </c>
      <c r="Q161" s="187">
        <v>0.00402</v>
      </c>
      <c r="R161" s="187">
        <f>Q161*H161</f>
        <v>0.05231628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167</v>
      </c>
      <c r="AT161" s="189" t="s">
        <v>162</v>
      </c>
      <c r="AU161" s="189" t="s">
        <v>86</v>
      </c>
      <c r="AY161" s="17" t="s">
        <v>160</v>
      </c>
      <c r="BE161" s="190">
        <f>IF(N161="základní",J161,0)</f>
        <v>0</v>
      </c>
      <c r="BF161" s="190">
        <f>IF(N161="snížená",J161,0)</f>
        <v>0</v>
      </c>
      <c r="BG161" s="190">
        <f>IF(N161="zákl. přenesená",J161,0)</f>
        <v>0</v>
      </c>
      <c r="BH161" s="190">
        <f>IF(N161="sníž. přenesená",J161,0)</f>
        <v>0</v>
      </c>
      <c r="BI161" s="190">
        <f>IF(N161="nulová",J161,0)</f>
        <v>0</v>
      </c>
      <c r="BJ161" s="17" t="s">
        <v>84</v>
      </c>
      <c r="BK161" s="190">
        <f>ROUND(I161*H161,2)</f>
        <v>0</v>
      </c>
      <c r="BL161" s="17" t="s">
        <v>167</v>
      </c>
      <c r="BM161" s="189" t="s">
        <v>747</v>
      </c>
    </row>
    <row r="162" spans="1:47" s="2" customFormat="1" ht="11.25">
      <c r="A162" s="34"/>
      <c r="B162" s="35"/>
      <c r="C162" s="36"/>
      <c r="D162" s="191" t="s">
        <v>169</v>
      </c>
      <c r="E162" s="36"/>
      <c r="F162" s="192" t="s">
        <v>555</v>
      </c>
      <c r="G162" s="36"/>
      <c r="H162" s="36"/>
      <c r="I162" s="193"/>
      <c r="J162" s="36"/>
      <c r="K162" s="36"/>
      <c r="L162" s="39"/>
      <c r="M162" s="194"/>
      <c r="N162" s="195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169</v>
      </c>
      <c r="AU162" s="17" t="s">
        <v>86</v>
      </c>
    </row>
    <row r="163" spans="2:51" s="14" customFormat="1" ht="11.25">
      <c r="B163" s="207"/>
      <c r="C163" s="208"/>
      <c r="D163" s="198" t="s">
        <v>171</v>
      </c>
      <c r="E163" s="209" t="s">
        <v>19</v>
      </c>
      <c r="F163" s="210" t="s">
        <v>748</v>
      </c>
      <c r="G163" s="208"/>
      <c r="H163" s="211">
        <v>12.357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171</v>
      </c>
      <c r="AU163" s="217" t="s">
        <v>86</v>
      </c>
      <c r="AV163" s="14" t="s">
        <v>86</v>
      </c>
      <c r="AW163" s="14" t="s">
        <v>37</v>
      </c>
      <c r="AX163" s="14" t="s">
        <v>77</v>
      </c>
      <c r="AY163" s="217" t="s">
        <v>160</v>
      </c>
    </row>
    <row r="164" spans="2:51" s="14" customFormat="1" ht="11.25">
      <c r="B164" s="207"/>
      <c r="C164" s="208"/>
      <c r="D164" s="198" t="s">
        <v>171</v>
      </c>
      <c r="E164" s="209" t="s">
        <v>19</v>
      </c>
      <c r="F164" s="210" t="s">
        <v>557</v>
      </c>
      <c r="G164" s="208"/>
      <c r="H164" s="211">
        <v>0.657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171</v>
      </c>
      <c r="AU164" s="217" t="s">
        <v>86</v>
      </c>
      <c r="AV164" s="14" t="s">
        <v>86</v>
      </c>
      <c r="AW164" s="14" t="s">
        <v>37</v>
      </c>
      <c r="AX164" s="14" t="s">
        <v>77</v>
      </c>
      <c r="AY164" s="217" t="s">
        <v>160</v>
      </c>
    </row>
    <row r="165" spans="2:63" s="12" customFormat="1" ht="22.9" customHeight="1">
      <c r="B165" s="162"/>
      <c r="C165" s="163"/>
      <c r="D165" s="164" t="s">
        <v>76</v>
      </c>
      <c r="E165" s="176" t="s">
        <v>558</v>
      </c>
      <c r="F165" s="176" t="s">
        <v>559</v>
      </c>
      <c r="G165" s="163"/>
      <c r="H165" s="163"/>
      <c r="I165" s="166"/>
      <c r="J165" s="177">
        <f>BK165</f>
        <v>0</v>
      </c>
      <c r="K165" s="163"/>
      <c r="L165" s="168"/>
      <c r="M165" s="169"/>
      <c r="N165" s="170"/>
      <c r="O165" s="170"/>
      <c r="P165" s="171">
        <f>SUM(P166:P171)</f>
        <v>0</v>
      </c>
      <c r="Q165" s="170"/>
      <c r="R165" s="171">
        <f>SUM(R166:R171)</f>
        <v>14.116999999999999</v>
      </c>
      <c r="S165" s="170"/>
      <c r="T165" s="172">
        <f>SUM(T166:T171)</f>
        <v>0</v>
      </c>
      <c r="AR165" s="173" t="s">
        <v>84</v>
      </c>
      <c r="AT165" s="174" t="s">
        <v>76</v>
      </c>
      <c r="AU165" s="174" t="s">
        <v>84</v>
      </c>
      <c r="AY165" s="173" t="s">
        <v>160</v>
      </c>
      <c r="BK165" s="175">
        <f>SUM(BK166:BK171)</f>
        <v>0</v>
      </c>
    </row>
    <row r="166" spans="1:65" s="2" customFormat="1" ht="33" customHeight="1">
      <c r="A166" s="34"/>
      <c r="B166" s="35"/>
      <c r="C166" s="178" t="s">
        <v>7</v>
      </c>
      <c r="D166" s="178" t="s">
        <v>162</v>
      </c>
      <c r="E166" s="179" t="s">
        <v>615</v>
      </c>
      <c r="F166" s="180" t="s">
        <v>616</v>
      </c>
      <c r="G166" s="181" t="s">
        <v>432</v>
      </c>
      <c r="H166" s="182">
        <v>2</v>
      </c>
      <c r="I166" s="183"/>
      <c r="J166" s="184">
        <f>ROUND(I166*H166,2)</f>
        <v>0</v>
      </c>
      <c r="K166" s="180" t="s">
        <v>166</v>
      </c>
      <c r="L166" s="39"/>
      <c r="M166" s="185" t="s">
        <v>19</v>
      </c>
      <c r="N166" s="186" t="s">
        <v>48</v>
      </c>
      <c r="O166" s="64"/>
      <c r="P166" s="187">
        <f>O166*H166</f>
        <v>0</v>
      </c>
      <c r="Q166" s="187">
        <v>7.00566</v>
      </c>
      <c r="R166" s="187">
        <f>Q166*H166</f>
        <v>14.01132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167</v>
      </c>
      <c r="AT166" s="189" t="s">
        <v>162</v>
      </c>
      <c r="AU166" s="189" t="s">
        <v>86</v>
      </c>
      <c r="AY166" s="17" t="s">
        <v>160</v>
      </c>
      <c r="BE166" s="190">
        <f>IF(N166="základní",J166,0)</f>
        <v>0</v>
      </c>
      <c r="BF166" s="190">
        <f>IF(N166="snížená",J166,0)</f>
        <v>0</v>
      </c>
      <c r="BG166" s="190">
        <f>IF(N166="zákl. přenesená",J166,0)</f>
        <v>0</v>
      </c>
      <c r="BH166" s="190">
        <f>IF(N166="sníž. přenesená",J166,0)</f>
        <v>0</v>
      </c>
      <c r="BI166" s="190">
        <f>IF(N166="nulová",J166,0)</f>
        <v>0</v>
      </c>
      <c r="BJ166" s="17" t="s">
        <v>84</v>
      </c>
      <c r="BK166" s="190">
        <f>ROUND(I166*H166,2)</f>
        <v>0</v>
      </c>
      <c r="BL166" s="17" t="s">
        <v>167</v>
      </c>
      <c r="BM166" s="189" t="s">
        <v>749</v>
      </c>
    </row>
    <row r="167" spans="1:47" s="2" customFormat="1" ht="11.25">
      <c r="A167" s="34"/>
      <c r="B167" s="35"/>
      <c r="C167" s="36"/>
      <c r="D167" s="191" t="s">
        <v>169</v>
      </c>
      <c r="E167" s="36"/>
      <c r="F167" s="192" t="s">
        <v>618</v>
      </c>
      <c r="G167" s="36"/>
      <c r="H167" s="36"/>
      <c r="I167" s="193"/>
      <c r="J167" s="36"/>
      <c r="K167" s="36"/>
      <c r="L167" s="39"/>
      <c r="M167" s="194"/>
      <c r="N167" s="195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169</v>
      </c>
      <c r="AU167" s="17" t="s">
        <v>86</v>
      </c>
    </row>
    <row r="168" spans="1:65" s="2" customFormat="1" ht="33" customHeight="1">
      <c r="A168" s="34"/>
      <c r="B168" s="35"/>
      <c r="C168" s="178" t="s">
        <v>384</v>
      </c>
      <c r="D168" s="178" t="s">
        <v>162</v>
      </c>
      <c r="E168" s="179" t="s">
        <v>619</v>
      </c>
      <c r="F168" s="180" t="s">
        <v>620</v>
      </c>
      <c r="G168" s="181" t="s">
        <v>202</v>
      </c>
      <c r="H168" s="182">
        <v>7.921</v>
      </c>
      <c r="I168" s="183"/>
      <c r="J168" s="184">
        <f>ROUND(I168*H168,2)</f>
        <v>0</v>
      </c>
      <c r="K168" s="180" t="s">
        <v>166</v>
      </c>
      <c r="L168" s="39"/>
      <c r="M168" s="185" t="s">
        <v>19</v>
      </c>
      <c r="N168" s="186" t="s">
        <v>48</v>
      </c>
      <c r="O168" s="64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167</v>
      </c>
      <c r="AT168" s="189" t="s">
        <v>162</v>
      </c>
      <c r="AU168" s="189" t="s">
        <v>86</v>
      </c>
      <c r="AY168" s="17" t="s">
        <v>160</v>
      </c>
      <c r="BE168" s="190">
        <f>IF(N168="základní",J168,0)</f>
        <v>0</v>
      </c>
      <c r="BF168" s="190">
        <f>IF(N168="snížená",J168,0)</f>
        <v>0</v>
      </c>
      <c r="BG168" s="190">
        <f>IF(N168="zákl. přenesená",J168,0)</f>
        <v>0</v>
      </c>
      <c r="BH168" s="190">
        <f>IF(N168="sníž. přenesená",J168,0)</f>
        <v>0</v>
      </c>
      <c r="BI168" s="190">
        <f>IF(N168="nulová",J168,0)</f>
        <v>0</v>
      </c>
      <c r="BJ168" s="17" t="s">
        <v>84</v>
      </c>
      <c r="BK168" s="190">
        <f>ROUND(I168*H168,2)</f>
        <v>0</v>
      </c>
      <c r="BL168" s="17" t="s">
        <v>167</v>
      </c>
      <c r="BM168" s="189" t="s">
        <v>750</v>
      </c>
    </row>
    <row r="169" spans="1:47" s="2" customFormat="1" ht="11.25">
      <c r="A169" s="34"/>
      <c r="B169" s="35"/>
      <c r="C169" s="36"/>
      <c r="D169" s="191" t="s">
        <v>169</v>
      </c>
      <c r="E169" s="36"/>
      <c r="F169" s="192" t="s">
        <v>622</v>
      </c>
      <c r="G169" s="36"/>
      <c r="H169" s="36"/>
      <c r="I169" s="193"/>
      <c r="J169" s="36"/>
      <c r="K169" s="36"/>
      <c r="L169" s="39"/>
      <c r="M169" s="194"/>
      <c r="N169" s="195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169</v>
      </c>
      <c r="AU169" s="17" t="s">
        <v>86</v>
      </c>
    </row>
    <row r="170" spans="1:65" s="2" customFormat="1" ht="24.2" customHeight="1">
      <c r="A170" s="34"/>
      <c r="B170" s="35"/>
      <c r="C170" s="222" t="s">
        <v>391</v>
      </c>
      <c r="D170" s="222" t="s">
        <v>294</v>
      </c>
      <c r="E170" s="223" t="s">
        <v>623</v>
      </c>
      <c r="F170" s="224" t="s">
        <v>624</v>
      </c>
      <c r="G170" s="225" t="s">
        <v>202</v>
      </c>
      <c r="H170" s="226">
        <v>8</v>
      </c>
      <c r="I170" s="227"/>
      <c r="J170" s="228">
        <f>ROUND(I170*H170,2)</f>
        <v>0</v>
      </c>
      <c r="K170" s="224" t="s">
        <v>166</v>
      </c>
      <c r="L170" s="229"/>
      <c r="M170" s="230" t="s">
        <v>19</v>
      </c>
      <c r="N170" s="231" t="s">
        <v>48</v>
      </c>
      <c r="O170" s="64"/>
      <c r="P170" s="187">
        <f>O170*H170</f>
        <v>0</v>
      </c>
      <c r="Q170" s="187">
        <v>0.01321</v>
      </c>
      <c r="R170" s="187">
        <f>Q170*H170</f>
        <v>0.10568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246</v>
      </c>
      <c r="AT170" s="189" t="s">
        <v>294</v>
      </c>
      <c r="AU170" s="189" t="s">
        <v>86</v>
      </c>
      <c r="AY170" s="17" t="s">
        <v>160</v>
      </c>
      <c r="BE170" s="190">
        <f>IF(N170="základní",J170,0)</f>
        <v>0</v>
      </c>
      <c r="BF170" s="190">
        <f>IF(N170="snížená",J170,0)</f>
        <v>0</v>
      </c>
      <c r="BG170" s="190">
        <f>IF(N170="zákl. přenesená",J170,0)</f>
        <v>0</v>
      </c>
      <c r="BH170" s="190">
        <f>IF(N170="sníž. přenesená",J170,0)</f>
        <v>0</v>
      </c>
      <c r="BI170" s="190">
        <f>IF(N170="nulová",J170,0)</f>
        <v>0</v>
      </c>
      <c r="BJ170" s="17" t="s">
        <v>84</v>
      </c>
      <c r="BK170" s="190">
        <f>ROUND(I170*H170,2)</f>
        <v>0</v>
      </c>
      <c r="BL170" s="17" t="s">
        <v>167</v>
      </c>
      <c r="BM170" s="189" t="s">
        <v>751</v>
      </c>
    </row>
    <row r="171" spans="1:47" s="2" customFormat="1" ht="11.25">
      <c r="A171" s="34"/>
      <c r="B171" s="35"/>
      <c r="C171" s="36"/>
      <c r="D171" s="191" t="s">
        <v>169</v>
      </c>
      <c r="E171" s="36"/>
      <c r="F171" s="192" t="s">
        <v>626</v>
      </c>
      <c r="G171" s="36"/>
      <c r="H171" s="36"/>
      <c r="I171" s="193"/>
      <c r="J171" s="36"/>
      <c r="K171" s="36"/>
      <c r="L171" s="39"/>
      <c r="M171" s="194"/>
      <c r="N171" s="195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169</v>
      </c>
      <c r="AU171" s="17" t="s">
        <v>86</v>
      </c>
    </row>
    <row r="172" spans="2:63" s="12" customFormat="1" ht="22.9" customHeight="1">
      <c r="B172" s="162"/>
      <c r="C172" s="163"/>
      <c r="D172" s="164" t="s">
        <v>76</v>
      </c>
      <c r="E172" s="176" t="s">
        <v>215</v>
      </c>
      <c r="F172" s="176" t="s">
        <v>216</v>
      </c>
      <c r="G172" s="163"/>
      <c r="H172" s="163"/>
      <c r="I172" s="166"/>
      <c r="J172" s="177">
        <f>BK172</f>
        <v>0</v>
      </c>
      <c r="K172" s="163"/>
      <c r="L172" s="168"/>
      <c r="M172" s="169"/>
      <c r="N172" s="170"/>
      <c r="O172" s="170"/>
      <c r="P172" s="171">
        <f>SUM(P173:P180)</f>
        <v>0</v>
      </c>
      <c r="Q172" s="170"/>
      <c r="R172" s="171">
        <f>SUM(R173:R180)</f>
        <v>0</v>
      </c>
      <c r="S172" s="170"/>
      <c r="T172" s="172">
        <f>SUM(T173:T180)</f>
        <v>0</v>
      </c>
      <c r="AR172" s="173" t="s">
        <v>84</v>
      </c>
      <c r="AT172" s="174" t="s">
        <v>76</v>
      </c>
      <c r="AU172" s="174" t="s">
        <v>84</v>
      </c>
      <c r="AY172" s="173" t="s">
        <v>160</v>
      </c>
      <c r="BK172" s="175">
        <f>SUM(BK173:BK180)</f>
        <v>0</v>
      </c>
    </row>
    <row r="173" spans="1:65" s="2" customFormat="1" ht="33" customHeight="1">
      <c r="A173" s="34"/>
      <c r="B173" s="35"/>
      <c r="C173" s="178" t="s">
        <v>397</v>
      </c>
      <c r="D173" s="178" t="s">
        <v>162</v>
      </c>
      <c r="E173" s="179" t="s">
        <v>218</v>
      </c>
      <c r="F173" s="180" t="s">
        <v>219</v>
      </c>
      <c r="G173" s="181" t="s">
        <v>220</v>
      </c>
      <c r="H173" s="182">
        <v>5.6</v>
      </c>
      <c r="I173" s="183"/>
      <c r="J173" s="184">
        <f>ROUND(I173*H173,2)</f>
        <v>0</v>
      </c>
      <c r="K173" s="180" t="s">
        <v>166</v>
      </c>
      <c r="L173" s="39"/>
      <c r="M173" s="185" t="s">
        <v>19</v>
      </c>
      <c r="N173" s="186" t="s">
        <v>48</v>
      </c>
      <c r="O173" s="64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167</v>
      </c>
      <c r="AT173" s="189" t="s">
        <v>162</v>
      </c>
      <c r="AU173" s="189" t="s">
        <v>86</v>
      </c>
      <c r="AY173" s="17" t="s">
        <v>160</v>
      </c>
      <c r="BE173" s="190">
        <f>IF(N173="základní",J173,0)</f>
        <v>0</v>
      </c>
      <c r="BF173" s="190">
        <f>IF(N173="snížená",J173,0)</f>
        <v>0</v>
      </c>
      <c r="BG173" s="190">
        <f>IF(N173="zákl. přenesená",J173,0)</f>
        <v>0</v>
      </c>
      <c r="BH173" s="190">
        <f>IF(N173="sníž. přenesená",J173,0)</f>
        <v>0</v>
      </c>
      <c r="BI173" s="190">
        <f>IF(N173="nulová",J173,0)</f>
        <v>0</v>
      </c>
      <c r="BJ173" s="17" t="s">
        <v>84</v>
      </c>
      <c r="BK173" s="190">
        <f>ROUND(I173*H173,2)</f>
        <v>0</v>
      </c>
      <c r="BL173" s="17" t="s">
        <v>167</v>
      </c>
      <c r="BM173" s="189" t="s">
        <v>752</v>
      </c>
    </row>
    <row r="174" spans="1:47" s="2" customFormat="1" ht="11.25">
      <c r="A174" s="34"/>
      <c r="B174" s="35"/>
      <c r="C174" s="36"/>
      <c r="D174" s="191" t="s">
        <v>169</v>
      </c>
      <c r="E174" s="36"/>
      <c r="F174" s="192" t="s">
        <v>222</v>
      </c>
      <c r="G174" s="36"/>
      <c r="H174" s="36"/>
      <c r="I174" s="193"/>
      <c r="J174" s="36"/>
      <c r="K174" s="36"/>
      <c r="L174" s="39"/>
      <c r="M174" s="194"/>
      <c r="N174" s="195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169</v>
      </c>
      <c r="AU174" s="17" t="s">
        <v>86</v>
      </c>
    </row>
    <row r="175" spans="1:65" s="2" customFormat="1" ht="44.25" customHeight="1">
      <c r="A175" s="34"/>
      <c r="B175" s="35"/>
      <c r="C175" s="178" t="s">
        <v>403</v>
      </c>
      <c r="D175" s="178" t="s">
        <v>162</v>
      </c>
      <c r="E175" s="179" t="s">
        <v>231</v>
      </c>
      <c r="F175" s="180" t="s">
        <v>232</v>
      </c>
      <c r="G175" s="181" t="s">
        <v>220</v>
      </c>
      <c r="H175" s="182">
        <v>56</v>
      </c>
      <c r="I175" s="183"/>
      <c r="J175" s="184">
        <f>ROUND(I175*H175,2)</f>
        <v>0</v>
      </c>
      <c r="K175" s="180" t="s">
        <v>166</v>
      </c>
      <c r="L175" s="39"/>
      <c r="M175" s="185" t="s">
        <v>19</v>
      </c>
      <c r="N175" s="186" t="s">
        <v>48</v>
      </c>
      <c r="O175" s="64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167</v>
      </c>
      <c r="AT175" s="189" t="s">
        <v>162</v>
      </c>
      <c r="AU175" s="189" t="s">
        <v>86</v>
      </c>
      <c r="AY175" s="17" t="s">
        <v>160</v>
      </c>
      <c r="BE175" s="190">
        <f>IF(N175="základní",J175,0)</f>
        <v>0</v>
      </c>
      <c r="BF175" s="190">
        <f>IF(N175="snížená",J175,0)</f>
        <v>0</v>
      </c>
      <c r="BG175" s="190">
        <f>IF(N175="zákl. přenesená",J175,0)</f>
        <v>0</v>
      </c>
      <c r="BH175" s="190">
        <f>IF(N175="sníž. přenesená",J175,0)</f>
        <v>0</v>
      </c>
      <c r="BI175" s="190">
        <f>IF(N175="nulová",J175,0)</f>
        <v>0</v>
      </c>
      <c r="BJ175" s="17" t="s">
        <v>84</v>
      </c>
      <c r="BK175" s="190">
        <f>ROUND(I175*H175,2)</f>
        <v>0</v>
      </c>
      <c r="BL175" s="17" t="s">
        <v>167</v>
      </c>
      <c r="BM175" s="189" t="s">
        <v>753</v>
      </c>
    </row>
    <row r="176" spans="1:47" s="2" customFormat="1" ht="11.25">
      <c r="A176" s="34"/>
      <c r="B176" s="35"/>
      <c r="C176" s="36"/>
      <c r="D176" s="191" t="s">
        <v>169</v>
      </c>
      <c r="E176" s="36"/>
      <c r="F176" s="192" t="s">
        <v>234</v>
      </c>
      <c r="G176" s="36"/>
      <c r="H176" s="36"/>
      <c r="I176" s="193"/>
      <c r="J176" s="36"/>
      <c r="K176" s="36"/>
      <c r="L176" s="39"/>
      <c r="M176" s="194"/>
      <c r="N176" s="195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169</v>
      </c>
      <c r="AU176" s="17" t="s">
        <v>86</v>
      </c>
    </row>
    <row r="177" spans="2:51" s="14" customFormat="1" ht="11.25">
      <c r="B177" s="207"/>
      <c r="C177" s="208"/>
      <c r="D177" s="198" t="s">
        <v>171</v>
      </c>
      <c r="E177" s="209" t="s">
        <v>19</v>
      </c>
      <c r="F177" s="210" t="s">
        <v>574</v>
      </c>
      <c r="G177" s="208"/>
      <c r="H177" s="211">
        <v>5.6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171</v>
      </c>
      <c r="AU177" s="217" t="s">
        <v>86</v>
      </c>
      <c r="AV177" s="14" t="s">
        <v>86</v>
      </c>
      <c r="AW177" s="14" t="s">
        <v>37</v>
      </c>
      <c r="AX177" s="14" t="s">
        <v>77</v>
      </c>
      <c r="AY177" s="217" t="s">
        <v>160</v>
      </c>
    </row>
    <row r="178" spans="2:51" s="14" customFormat="1" ht="11.25">
      <c r="B178" s="207"/>
      <c r="C178" s="208"/>
      <c r="D178" s="198" t="s">
        <v>171</v>
      </c>
      <c r="E178" s="208"/>
      <c r="F178" s="210" t="s">
        <v>575</v>
      </c>
      <c r="G178" s="208"/>
      <c r="H178" s="211">
        <v>56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171</v>
      </c>
      <c r="AU178" s="217" t="s">
        <v>86</v>
      </c>
      <c r="AV178" s="14" t="s">
        <v>86</v>
      </c>
      <c r="AW178" s="14" t="s">
        <v>4</v>
      </c>
      <c r="AX178" s="14" t="s">
        <v>84</v>
      </c>
      <c r="AY178" s="217" t="s">
        <v>160</v>
      </c>
    </row>
    <row r="179" spans="1:65" s="2" customFormat="1" ht="44.25" customHeight="1">
      <c r="A179" s="34"/>
      <c r="B179" s="35"/>
      <c r="C179" s="178" t="s">
        <v>408</v>
      </c>
      <c r="D179" s="178" t="s">
        <v>162</v>
      </c>
      <c r="E179" s="179" t="s">
        <v>576</v>
      </c>
      <c r="F179" s="180" t="s">
        <v>577</v>
      </c>
      <c r="G179" s="181" t="s">
        <v>220</v>
      </c>
      <c r="H179" s="182">
        <v>5.6</v>
      </c>
      <c r="I179" s="183"/>
      <c r="J179" s="184">
        <f>ROUND(I179*H179,2)</f>
        <v>0</v>
      </c>
      <c r="K179" s="180" t="s">
        <v>166</v>
      </c>
      <c r="L179" s="39"/>
      <c r="M179" s="185" t="s">
        <v>19</v>
      </c>
      <c r="N179" s="186" t="s">
        <v>48</v>
      </c>
      <c r="O179" s="64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167</v>
      </c>
      <c r="AT179" s="189" t="s">
        <v>162</v>
      </c>
      <c r="AU179" s="189" t="s">
        <v>86</v>
      </c>
      <c r="AY179" s="17" t="s">
        <v>160</v>
      </c>
      <c r="BE179" s="190">
        <f>IF(N179="základní",J179,0)</f>
        <v>0</v>
      </c>
      <c r="BF179" s="190">
        <f>IF(N179="snížená",J179,0)</f>
        <v>0</v>
      </c>
      <c r="BG179" s="190">
        <f>IF(N179="zákl. přenesená",J179,0)</f>
        <v>0</v>
      </c>
      <c r="BH179" s="190">
        <f>IF(N179="sníž. přenesená",J179,0)</f>
        <v>0</v>
      </c>
      <c r="BI179" s="190">
        <f>IF(N179="nulová",J179,0)</f>
        <v>0</v>
      </c>
      <c r="BJ179" s="17" t="s">
        <v>84</v>
      </c>
      <c r="BK179" s="190">
        <f>ROUND(I179*H179,2)</f>
        <v>0</v>
      </c>
      <c r="BL179" s="17" t="s">
        <v>167</v>
      </c>
      <c r="BM179" s="189" t="s">
        <v>754</v>
      </c>
    </row>
    <row r="180" spans="1:47" s="2" customFormat="1" ht="11.25">
      <c r="A180" s="34"/>
      <c r="B180" s="35"/>
      <c r="C180" s="36"/>
      <c r="D180" s="191" t="s">
        <v>169</v>
      </c>
      <c r="E180" s="36"/>
      <c r="F180" s="192" t="s">
        <v>579</v>
      </c>
      <c r="G180" s="36"/>
      <c r="H180" s="36"/>
      <c r="I180" s="193"/>
      <c r="J180" s="36"/>
      <c r="K180" s="36"/>
      <c r="L180" s="39"/>
      <c r="M180" s="194"/>
      <c r="N180" s="195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169</v>
      </c>
      <c r="AU180" s="17" t="s">
        <v>86</v>
      </c>
    </row>
    <row r="181" spans="2:63" s="12" customFormat="1" ht="22.9" customHeight="1">
      <c r="B181" s="162"/>
      <c r="C181" s="163"/>
      <c r="D181" s="164" t="s">
        <v>76</v>
      </c>
      <c r="E181" s="176" t="s">
        <v>244</v>
      </c>
      <c r="F181" s="176" t="s">
        <v>245</v>
      </c>
      <c r="G181" s="163"/>
      <c r="H181" s="163"/>
      <c r="I181" s="166"/>
      <c r="J181" s="177">
        <f>BK181</f>
        <v>0</v>
      </c>
      <c r="K181" s="163"/>
      <c r="L181" s="168"/>
      <c r="M181" s="169"/>
      <c r="N181" s="170"/>
      <c r="O181" s="170"/>
      <c r="P181" s="171">
        <f>SUM(P182:P183)</f>
        <v>0</v>
      </c>
      <c r="Q181" s="170"/>
      <c r="R181" s="171">
        <f>SUM(R182:R183)</f>
        <v>0</v>
      </c>
      <c r="S181" s="170"/>
      <c r="T181" s="172">
        <f>SUM(T182:T183)</f>
        <v>0</v>
      </c>
      <c r="AR181" s="173" t="s">
        <v>84</v>
      </c>
      <c r="AT181" s="174" t="s">
        <v>76</v>
      </c>
      <c r="AU181" s="174" t="s">
        <v>84</v>
      </c>
      <c r="AY181" s="173" t="s">
        <v>160</v>
      </c>
      <c r="BK181" s="175">
        <f>SUM(BK182:BK183)</f>
        <v>0</v>
      </c>
    </row>
    <row r="182" spans="1:65" s="2" customFormat="1" ht="44.25" customHeight="1">
      <c r="A182" s="34"/>
      <c r="B182" s="35"/>
      <c r="C182" s="178" t="s">
        <v>413</v>
      </c>
      <c r="D182" s="178" t="s">
        <v>162</v>
      </c>
      <c r="E182" s="179" t="s">
        <v>247</v>
      </c>
      <c r="F182" s="180" t="s">
        <v>248</v>
      </c>
      <c r="G182" s="181" t="s">
        <v>220</v>
      </c>
      <c r="H182" s="182">
        <v>51.031</v>
      </c>
      <c r="I182" s="183"/>
      <c r="J182" s="184">
        <f>ROUND(I182*H182,2)</f>
        <v>0</v>
      </c>
      <c r="K182" s="180" t="s">
        <v>166</v>
      </c>
      <c r="L182" s="39"/>
      <c r="M182" s="185" t="s">
        <v>19</v>
      </c>
      <c r="N182" s="186" t="s">
        <v>48</v>
      </c>
      <c r="O182" s="64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167</v>
      </c>
      <c r="AT182" s="189" t="s">
        <v>162</v>
      </c>
      <c r="AU182" s="189" t="s">
        <v>86</v>
      </c>
      <c r="AY182" s="17" t="s">
        <v>160</v>
      </c>
      <c r="BE182" s="190">
        <f>IF(N182="základní",J182,0)</f>
        <v>0</v>
      </c>
      <c r="BF182" s="190">
        <f>IF(N182="snížená",J182,0)</f>
        <v>0</v>
      </c>
      <c r="BG182" s="190">
        <f>IF(N182="zákl. přenesená",J182,0)</f>
        <v>0</v>
      </c>
      <c r="BH182" s="190">
        <f>IF(N182="sníž. přenesená",J182,0)</f>
        <v>0</v>
      </c>
      <c r="BI182" s="190">
        <f>IF(N182="nulová",J182,0)</f>
        <v>0</v>
      </c>
      <c r="BJ182" s="17" t="s">
        <v>84</v>
      </c>
      <c r="BK182" s="190">
        <f>ROUND(I182*H182,2)</f>
        <v>0</v>
      </c>
      <c r="BL182" s="17" t="s">
        <v>167</v>
      </c>
      <c r="BM182" s="189" t="s">
        <v>755</v>
      </c>
    </row>
    <row r="183" spans="1:47" s="2" customFormat="1" ht="11.25">
      <c r="A183" s="34"/>
      <c r="B183" s="35"/>
      <c r="C183" s="36"/>
      <c r="D183" s="191" t="s">
        <v>169</v>
      </c>
      <c r="E183" s="36"/>
      <c r="F183" s="192" t="s">
        <v>250</v>
      </c>
      <c r="G183" s="36"/>
      <c r="H183" s="36"/>
      <c r="I183" s="193"/>
      <c r="J183" s="36"/>
      <c r="K183" s="36"/>
      <c r="L183" s="39"/>
      <c r="M183" s="218"/>
      <c r="N183" s="219"/>
      <c r="O183" s="220"/>
      <c r="P183" s="220"/>
      <c r="Q183" s="220"/>
      <c r="R183" s="220"/>
      <c r="S183" s="220"/>
      <c r="T183" s="221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169</v>
      </c>
      <c r="AU183" s="17" t="s">
        <v>86</v>
      </c>
    </row>
    <row r="184" spans="1:31" s="2" customFormat="1" ht="6.95" customHeight="1">
      <c r="A184" s="34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39"/>
      <c r="M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</sheetData>
  <sheetProtection algorithmName="SHA-512" hashValue="zrCj8pSrnxsesAvxTXpy7NeGbaeFgJPRMLVT4agDlOQ1zsuSB4b13kxOGogoSjmt4u+rjEQgO1f1uA77X7TSzA==" saltValue="CV90kL2VHTxKEO9qZqZXr9/ElRbc/4IuL93bIOacz/McHIHdmrasQegB2s2/CodppJYcH4y6e6egk1SOazARpQ==" spinCount="100000" sheet="1" objects="1" scenarios="1" formatColumns="0" formatRows="0" autoFilter="0"/>
  <autoFilter ref="C94:K183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1_02/122252203"/>
    <hyperlink ref="F104" r:id="rId2" display="https://podminky.urs.cz/item/CS_URS_2021_02/132251101"/>
    <hyperlink ref="F107" r:id="rId3" display="https://podminky.urs.cz/item/CS_URS_2021_02/132251251"/>
    <hyperlink ref="F110" r:id="rId4" display="https://podminky.urs.cz/item/CS_URS_2021_02/162751117"/>
    <hyperlink ref="F114" r:id="rId5" display="https://podminky.urs.cz/item/CS_URS_2021_02/171201231"/>
    <hyperlink ref="F117" r:id="rId6" display="https://podminky.urs.cz/item/CS_URS_2021_02/175151101"/>
    <hyperlink ref="F120" r:id="rId7" display="https://podminky.urs.cz/item/CS_URS_2021_02/58344197"/>
    <hyperlink ref="F124" r:id="rId8" display="https://podminky.urs.cz/item/CS_URS_2021_02/181351003"/>
    <hyperlink ref="F128" r:id="rId9" display="https://podminky.urs.cz/item/CS_URS_2021_02/181411132"/>
    <hyperlink ref="F130" r:id="rId10" display="https://podminky.urs.cz/item/CS_URS_2021_02/00572474"/>
    <hyperlink ref="F133" r:id="rId11" display="https://podminky.urs.cz/item/CS_URS_2021_02/182151111"/>
    <hyperlink ref="F135" r:id="rId12" display="https://podminky.urs.cz/item/CS_URS_2021_02/184802211"/>
    <hyperlink ref="F138" r:id="rId13" display="https://podminky.urs.cz/item/CS_URS_2021_02/271572211"/>
    <hyperlink ref="F142" r:id="rId14" display="https://podminky.urs.cz/item/CS_URS_2021_02/451561112"/>
    <hyperlink ref="F147" r:id="rId15" display="https://podminky.urs.cz/item/CS_URS_2021_02/451571212"/>
    <hyperlink ref="F149" r:id="rId16" display="https://podminky.urs.cz/item/CS_URS_2021_02/452312171"/>
    <hyperlink ref="F153" r:id="rId17" display="https://podminky.urs.cz/item/CS_URS_2021_02/465513427"/>
    <hyperlink ref="F156" r:id="rId18" display="https://podminky.urs.cz/item/CS_URS_2021_02/810441811"/>
    <hyperlink ref="F159" r:id="rId19" display="https://podminky.urs.cz/item/CS_URS_2021_02/899623181"/>
    <hyperlink ref="F162" r:id="rId20" display="https://podminky.urs.cz/item/CS_URS_2021_02/899643111"/>
    <hyperlink ref="F167" r:id="rId21" display="https://podminky.urs.cz/item/CS_URS_2021_02/919441211"/>
    <hyperlink ref="F169" r:id="rId22" display="https://podminky.urs.cz/item/CS_URS_2021_02/919551113"/>
    <hyperlink ref="F171" r:id="rId23" display="https://podminky.urs.cz/item/CS_URS_2021_02/28617280"/>
    <hyperlink ref="F174" r:id="rId24" display="https://podminky.urs.cz/item/CS_URS_2021_02/997013501"/>
    <hyperlink ref="F176" r:id="rId25" display="https://podminky.urs.cz/item/CS_URS_2021_02/997013509"/>
    <hyperlink ref="F180" r:id="rId26" display="https://podminky.urs.cz/item/CS_URS_2021_02/997013861"/>
    <hyperlink ref="F183" r:id="rId27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112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131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64" t="str">
        <f>'Rekapitulace stavby'!K6</f>
        <v>II/183 Vodokrty X II/230</v>
      </c>
      <c r="F7" s="365"/>
      <c r="G7" s="365"/>
      <c r="H7" s="365"/>
      <c r="L7" s="20"/>
    </row>
    <row r="8" spans="2:12" s="1" customFormat="1" ht="12" customHeight="1">
      <c r="B8" s="20"/>
      <c r="D8" s="112" t="s">
        <v>132</v>
      </c>
      <c r="L8" s="20"/>
    </row>
    <row r="9" spans="1:31" s="2" customFormat="1" ht="16.5" customHeight="1">
      <c r="A9" s="34"/>
      <c r="B9" s="39"/>
      <c r="C9" s="34"/>
      <c r="D9" s="34"/>
      <c r="E9" s="364" t="s">
        <v>251</v>
      </c>
      <c r="F9" s="366"/>
      <c r="G9" s="366"/>
      <c r="H9" s="366"/>
      <c r="I9" s="34"/>
      <c r="J9" s="34"/>
      <c r="K9" s="34"/>
      <c r="L9" s="11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2" t="s">
        <v>134</v>
      </c>
      <c r="E10" s="34"/>
      <c r="F10" s="34"/>
      <c r="G10" s="34"/>
      <c r="H10" s="34"/>
      <c r="I10" s="34"/>
      <c r="J10" s="34"/>
      <c r="K10" s="34"/>
      <c r="L10" s="1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67" t="s">
        <v>756</v>
      </c>
      <c r="F11" s="366"/>
      <c r="G11" s="366"/>
      <c r="H11" s="366"/>
      <c r="I11" s="34"/>
      <c r="J11" s="34"/>
      <c r="K11" s="34"/>
      <c r="L11" s="1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1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2" t="s">
        <v>18</v>
      </c>
      <c r="E13" s="34"/>
      <c r="F13" s="103" t="s">
        <v>19</v>
      </c>
      <c r="G13" s="34"/>
      <c r="H13" s="34"/>
      <c r="I13" s="112" t="s">
        <v>20</v>
      </c>
      <c r="J13" s="103" t="s">
        <v>19</v>
      </c>
      <c r="K13" s="34"/>
      <c r="L13" s="1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21</v>
      </c>
      <c r="E14" s="34"/>
      <c r="F14" s="103" t="s">
        <v>22</v>
      </c>
      <c r="G14" s="34"/>
      <c r="H14" s="34"/>
      <c r="I14" s="112" t="s">
        <v>23</v>
      </c>
      <c r="J14" s="114" t="str">
        <f>'Rekapitulace stavby'!AN8</f>
        <v>19. 5. 2022</v>
      </c>
      <c r="K14" s="34"/>
      <c r="L14" s="1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1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2" t="s">
        <v>25</v>
      </c>
      <c r="E16" s="34"/>
      <c r="F16" s="34"/>
      <c r="G16" s="34"/>
      <c r="H16" s="34"/>
      <c r="I16" s="112" t="s">
        <v>26</v>
      </c>
      <c r="J16" s="103" t="s">
        <v>27</v>
      </c>
      <c r="K16" s="34"/>
      <c r="L16" s="1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03" t="s">
        <v>28</v>
      </c>
      <c r="F17" s="34"/>
      <c r="G17" s="34"/>
      <c r="H17" s="34"/>
      <c r="I17" s="112" t="s">
        <v>29</v>
      </c>
      <c r="J17" s="103" t="s">
        <v>30</v>
      </c>
      <c r="K17" s="34"/>
      <c r="L17" s="1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1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2" t="s">
        <v>31</v>
      </c>
      <c r="E19" s="34"/>
      <c r="F19" s="34"/>
      <c r="G19" s="34"/>
      <c r="H19" s="34"/>
      <c r="I19" s="112" t="s">
        <v>26</v>
      </c>
      <c r="J19" s="30" t="str">
        <f>'Rekapitulace stavby'!AN13</f>
        <v>Vyplň údaj</v>
      </c>
      <c r="K19" s="34"/>
      <c r="L19" s="1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68" t="str">
        <f>'Rekapitulace stavby'!E14</f>
        <v>Vyplň údaj</v>
      </c>
      <c r="F20" s="369"/>
      <c r="G20" s="369"/>
      <c r="H20" s="369"/>
      <c r="I20" s="112" t="s">
        <v>29</v>
      </c>
      <c r="J20" s="30" t="str">
        <f>'Rekapitulace stavby'!AN14</f>
        <v>Vyplň údaj</v>
      </c>
      <c r="K20" s="34"/>
      <c r="L20" s="11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11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2" t="s">
        <v>33</v>
      </c>
      <c r="E22" s="34"/>
      <c r="F22" s="34"/>
      <c r="G22" s="34"/>
      <c r="H22" s="34"/>
      <c r="I22" s="112" t="s">
        <v>26</v>
      </c>
      <c r="J22" s="103" t="s">
        <v>34</v>
      </c>
      <c r="K22" s="34"/>
      <c r="L22" s="11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03" t="s">
        <v>35</v>
      </c>
      <c r="F23" s="34"/>
      <c r="G23" s="34"/>
      <c r="H23" s="34"/>
      <c r="I23" s="112" t="s">
        <v>29</v>
      </c>
      <c r="J23" s="103" t="s">
        <v>36</v>
      </c>
      <c r="K23" s="34"/>
      <c r="L23" s="11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1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2" t="s">
        <v>38</v>
      </c>
      <c r="E25" s="34"/>
      <c r="F25" s="34"/>
      <c r="G25" s="34"/>
      <c r="H25" s="34"/>
      <c r="I25" s="112" t="s">
        <v>26</v>
      </c>
      <c r="J25" s="103" t="s">
        <v>39</v>
      </c>
      <c r="K25" s="34"/>
      <c r="L25" s="11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03" t="s">
        <v>40</v>
      </c>
      <c r="F26" s="34"/>
      <c r="G26" s="34"/>
      <c r="H26" s="34"/>
      <c r="I26" s="112" t="s">
        <v>29</v>
      </c>
      <c r="J26" s="103" t="s">
        <v>19</v>
      </c>
      <c r="K26" s="34"/>
      <c r="L26" s="11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11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2" t="s">
        <v>41</v>
      </c>
      <c r="E28" s="34"/>
      <c r="F28" s="34"/>
      <c r="G28" s="34"/>
      <c r="H28" s="34"/>
      <c r="I28" s="34"/>
      <c r="J28" s="34"/>
      <c r="K28" s="34"/>
      <c r="L28" s="1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15"/>
      <c r="B29" s="116"/>
      <c r="C29" s="115"/>
      <c r="D29" s="115"/>
      <c r="E29" s="370" t="s">
        <v>19</v>
      </c>
      <c r="F29" s="370"/>
      <c r="G29" s="370"/>
      <c r="H29" s="370"/>
      <c r="I29" s="115"/>
      <c r="J29" s="115"/>
      <c r="K29" s="115"/>
      <c r="L29" s="117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1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1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19" t="s">
        <v>43</v>
      </c>
      <c r="E32" s="34"/>
      <c r="F32" s="34"/>
      <c r="G32" s="34"/>
      <c r="H32" s="34"/>
      <c r="I32" s="34"/>
      <c r="J32" s="120">
        <f>ROUND(J98,2)</f>
        <v>0</v>
      </c>
      <c r="K32" s="34"/>
      <c r="L32" s="1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1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1" t="s">
        <v>45</v>
      </c>
      <c r="G34" s="34"/>
      <c r="H34" s="34"/>
      <c r="I34" s="121" t="s">
        <v>44</v>
      </c>
      <c r="J34" s="121" t="s">
        <v>46</v>
      </c>
      <c r="K34" s="34"/>
      <c r="L34" s="1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2" t="s">
        <v>47</v>
      </c>
      <c r="E35" s="112" t="s">
        <v>48</v>
      </c>
      <c r="F35" s="123">
        <f>ROUND((SUM(BE98:BE283)),2)</f>
        <v>0</v>
      </c>
      <c r="G35" s="34"/>
      <c r="H35" s="34"/>
      <c r="I35" s="124">
        <v>0.21</v>
      </c>
      <c r="J35" s="123">
        <f>ROUND(((SUM(BE98:BE283))*I35),2)</f>
        <v>0</v>
      </c>
      <c r="K35" s="34"/>
      <c r="L35" s="1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49</v>
      </c>
      <c r="F36" s="123">
        <f>ROUND((SUM(BF98:BF283)),2)</f>
        <v>0</v>
      </c>
      <c r="G36" s="34"/>
      <c r="H36" s="34"/>
      <c r="I36" s="124">
        <v>0.15</v>
      </c>
      <c r="J36" s="123">
        <f>ROUND(((SUM(BF98:BF283))*I36),2)</f>
        <v>0</v>
      </c>
      <c r="K36" s="34"/>
      <c r="L36" s="1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50</v>
      </c>
      <c r="F37" s="123">
        <f>ROUND((SUM(BG98:BG283)),2)</f>
        <v>0</v>
      </c>
      <c r="G37" s="34"/>
      <c r="H37" s="34"/>
      <c r="I37" s="124">
        <v>0.21</v>
      </c>
      <c r="J37" s="123">
        <f>0</f>
        <v>0</v>
      </c>
      <c r="K37" s="34"/>
      <c r="L37" s="1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51</v>
      </c>
      <c r="F38" s="123">
        <f>ROUND((SUM(BH98:BH283)),2)</f>
        <v>0</v>
      </c>
      <c r="G38" s="34"/>
      <c r="H38" s="34"/>
      <c r="I38" s="124">
        <v>0.15</v>
      </c>
      <c r="J38" s="123">
        <f>0</f>
        <v>0</v>
      </c>
      <c r="K38" s="34"/>
      <c r="L38" s="1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52</v>
      </c>
      <c r="F39" s="123">
        <f>ROUND((SUM(BI98:BI283)),2)</f>
        <v>0</v>
      </c>
      <c r="G39" s="34"/>
      <c r="H39" s="34"/>
      <c r="I39" s="124">
        <v>0</v>
      </c>
      <c r="J39" s="123">
        <f>0</f>
        <v>0</v>
      </c>
      <c r="K39" s="34"/>
      <c r="L39" s="1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5"/>
      <c r="D41" s="126" t="s">
        <v>53</v>
      </c>
      <c r="E41" s="127"/>
      <c r="F41" s="127"/>
      <c r="G41" s="128" t="s">
        <v>54</v>
      </c>
      <c r="H41" s="129" t="s">
        <v>55</v>
      </c>
      <c r="I41" s="127"/>
      <c r="J41" s="130">
        <f>SUM(J32:J39)</f>
        <v>0</v>
      </c>
      <c r="K41" s="131"/>
      <c r="L41" s="1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1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136</v>
      </c>
      <c r="D47" s="36"/>
      <c r="E47" s="36"/>
      <c r="F47" s="36"/>
      <c r="G47" s="36"/>
      <c r="H47" s="36"/>
      <c r="I47" s="36"/>
      <c r="J47" s="36"/>
      <c r="K47" s="36"/>
      <c r="L47" s="1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11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16</v>
      </c>
      <c r="D49" s="36"/>
      <c r="E49" s="36"/>
      <c r="F49" s="36"/>
      <c r="G49" s="36"/>
      <c r="H49" s="36"/>
      <c r="I49" s="36"/>
      <c r="J49" s="36"/>
      <c r="K49" s="36"/>
      <c r="L49" s="11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71" t="str">
        <f>E7</f>
        <v>II/183 Vodokrty X II/230</v>
      </c>
      <c r="F50" s="372"/>
      <c r="G50" s="372"/>
      <c r="H50" s="372"/>
      <c r="I50" s="36"/>
      <c r="J50" s="36"/>
      <c r="K50" s="36"/>
      <c r="L50" s="11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1"/>
      <c r="C51" s="29" t="s">
        <v>132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4"/>
      <c r="B52" s="35"/>
      <c r="C52" s="36"/>
      <c r="D52" s="36"/>
      <c r="E52" s="371" t="s">
        <v>251</v>
      </c>
      <c r="F52" s="373"/>
      <c r="G52" s="373"/>
      <c r="H52" s="373"/>
      <c r="I52" s="36"/>
      <c r="J52" s="36"/>
      <c r="K52" s="36"/>
      <c r="L52" s="11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134</v>
      </c>
      <c r="D53" s="36"/>
      <c r="E53" s="36"/>
      <c r="F53" s="36"/>
      <c r="G53" s="36"/>
      <c r="H53" s="36"/>
      <c r="I53" s="36"/>
      <c r="J53" s="36"/>
      <c r="K53" s="36"/>
      <c r="L53" s="11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6"/>
      <c r="D54" s="36"/>
      <c r="E54" s="325" t="str">
        <f>E11</f>
        <v>07 - SO 134 - Oprava čel propustků</v>
      </c>
      <c r="F54" s="373"/>
      <c r="G54" s="373"/>
      <c r="H54" s="373"/>
      <c r="I54" s="36"/>
      <c r="J54" s="36"/>
      <c r="K54" s="36"/>
      <c r="L54" s="11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11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6"/>
      <c r="E56" s="36"/>
      <c r="F56" s="27" t="str">
        <f>F14</f>
        <v xml:space="preserve"> </v>
      </c>
      <c r="G56" s="36"/>
      <c r="H56" s="36"/>
      <c r="I56" s="29" t="s">
        <v>23</v>
      </c>
      <c r="J56" s="59" t="str">
        <f>IF(J14="","",J14)</f>
        <v>19. 5. 2022</v>
      </c>
      <c r="K56" s="36"/>
      <c r="L56" s="11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11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6"/>
      <c r="E58" s="36"/>
      <c r="F58" s="27" t="str">
        <f>E17</f>
        <v>SÚS PK, p.o.</v>
      </c>
      <c r="G58" s="36"/>
      <c r="H58" s="36"/>
      <c r="I58" s="29" t="s">
        <v>33</v>
      </c>
      <c r="J58" s="32" t="str">
        <f>E23</f>
        <v>IK Plzeň s.r.o.</v>
      </c>
      <c r="K58" s="36"/>
      <c r="L58" s="11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31</v>
      </c>
      <c r="D59" s="36"/>
      <c r="E59" s="36"/>
      <c r="F59" s="27" t="str">
        <f>IF(E20="","",E20)</f>
        <v>Vyplň údaj</v>
      </c>
      <c r="G59" s="36"/>
      <c r="H59" s="36"/>
      <c r="I59" s="29" t="s">
        <v>38</v>
      </c>
      <c r="J59" s="32" t="str">
        <f>E26</f>
        <v>Václav Nový</v>
      </c>
      <c r="K59" s="36"/>
      <c r="L59" s="11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1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36" t="s">
        <v>137</v>
      </c>
      <c r="D61" s="137"/>
      <c r="E61" s="137"/>
      <c r="F61" s="137"/>
      <c r="G61" s="137"/>
      <c r="H61" s="137"/>
      <c r="I61" s="137"/>
      <c r="J61" s="138" t="s">
        <v>138</v>
      </c>
      <c r="K61" s="137"/>
      <c r="L61" s="11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1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39" t="s">
        <v>75</v>
      </c>
      <c r="D63" s="36"/>
      <c r="E63" s="36"/>
      <c r="F63" s="36"/>
      <c r="G63" s="36"/>
      <c r="H63" s="36"/>
      <c r="I63" s="36"/>
      <c r="J63" s="77">
        <f>J98</f>
        <v>0</v>
      </c>
      <c r="K63" s="36"/>
      <c r="L63" s="11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7" t="s">
        <v>139</v>
      </c>
    </row>
    <row r="64" spans="2:12" s="9" customFormat="1" ht="24.95" customHeight="1">
      <c r="B64" s="140"/>
      <c r="C64" s="141"/>
      <c r="D64" s="142" t="s">
        <v>140</v>
      </c>
      <c r="E64" s="143"/>
      <c r="F64" s="143"/>
      <c r="G64" s="143"/>
      <c r="H64" s="143"/>
      <c r="I64" s="143"/>
      <c r="J64" s="144">
        <f>J99</f>
        <v>0</v>
      </c>
      <c r="K64" s="141"/>
      <c r="L64" s="145"/>
    </row>
    <row r="65" spans="2:12" s="10" customFormat="1" ht="19.9" customHeight="1">
      <c r="B65" s="146"/>
      <c r="C65" s="97"/>
      <c r="D65" s="147" t="s">
        <v>141</v>
      </c>
      <c r="E65" s="148"/>
      <c r="F65" s="148"/>
      <c r="G65" s="148"/>
      <c r="H65" s="148"/>
      <c r="I65" s="148"/>
      <c r="J65" s="149">
        <f>J100</f>
        <v>0</v>
      </c>
      <c r="K65" s="97"/>
      <c r="L65" s="150"/>
    </row>
    <row r="66" spans="2:12" s="10" customFormat="1" ht="19.9" customHeight="1">
      <c r="B66" s="146"/>
      <c r="C66" s="97"/>
      <c r="D66" s="147" t="s">
        <v>253</v>
      </c>
      <c r="E66" s="148"/>
      <c r="F66" s="148"/>
      <c r="G66" s="148"/>
      <c r="H66" s="148"/>
      <c r="I66" s="148"/>
      <c r="J66" s="149">
        <f>J150</f>
        <v>0</v>
      </c>
      <c r="K66" s="97"/>
      <c r="L66" s="150"/>
    </row>
    <row r="67" spans="2:12" s="10" customFormat="1" ht="19.9" customHeight="1">
      <c r="B67" s="146"/>
      <c r="C67" s="97"/>
      <c r="D67" s="147" t="s">
        <v>461</v>
      </c>
      <c r="E67" s="148"/>
      <c r="F67" s="148"/>
      <c r="G67" s="148"/>
      <c r="H67" s="148"/>
      <c r="I67" s="148"/>
      <c r="J67" s="149">
        <f>J168</f>
        <v>0</v>
      </c>
      <c r="K67" s="97"/>
      <c r="L67" s="150"/>
    </row>
    <row r="68" spans="2:12" s="10" customFormat="1" ht="19.9" customHeight="1">
      <c r="B68" s="146"/>
      <c r="C68" s="97"/>
      <c r="D68" s="147" t="s">
        <v>462</v>
      </c>
      <c r="E68" s="148"/>
      <c r="F68" s="148"/>
      <c r="G68" s="148"/>
      <c r="H68" s="148"/>
      <c r="I68" s="148"/>
      <c r="J68" s="149">
        <f>J188</f>
        <v>0</v>
      </c>
      <c r="K68" s="97"/>
      <c r="L68" s="150"/>
    </row>
    <row r="69" spans="2:12" s="10" customFormat="1" ht="19.9" customHeight="1">
      <c r="B69" s="146"/>
      <c r="C69" s="97"/>
      <c r="D69" s="147" t="s">
        <v>463</v>
      </c>
      <c r="E69" s="148"/>
      <c r="F69" s="148"/>
      <c r="G69" s="148"/>
      <c r="H69" s="148"/>
      <c r="I69" s="148"/>
      <c r="J69" s="149">
        <f>J211</f>
        <v>0</v>
      </c>
      <c r="K69" s="97"/>
      <c r="L69" s="150"/>
    </row>
    <row r="70" spans="2:12" s="10" customFormat="1" ht="19.9" customHeight="1">
      <c r="B70" s="146"/>
      <c r="C70" s="97"/>
      <c r="D70" s="147" t="s">
        <v>464</v>
      </c>
      <c r="E70" s="148"/>
      <c r="F70" s="148"/>
      <c r="G70" s="148"/>
      <c r="H70" s="148"/>
      <c r="I70" s="148"/>
      <c r="J70" s="149">
        <f>J217</f>
        <v>0</v>
      </c>
      <c r="K70" s="97"/>
      <c r="L70" s="150"/>
    </row>
    <row r="71" spans="2:12" s="10" customFormat="1" ht="19.9" customHeight="1">
      <c r="B71" s="146"/>
      <c r="C71" s="97"/>
      <c r="D71" s="147" t="s">
        <v>142</v>
      </c>
      <c r="E71" s="148"/>
      <c r="F71" s="148"/>
      <c r="G71" s="148"/>
      <c r="H71" s="148"/>
      <c r="I71" s="148"/>
      <c r="J71" s="149">
        <f>J225</f>
        <v>0</v>
      </c>
      <c r="K71" s="97"/>
      <c r="L71" s="150"/>
    </row>
    <row r="72" spans="2:12" s="10" customFormat="1" ht="19.9" customHeight="1">
      <c r="B72" s="146"/>
      <c r="C72" s="97"/>
      <c r="D72" s="147" t="s">
        <v>465</v>
      </c>
      <c r="E72" s="148"/>
      <c r="F72" s="148"/>
      <c r="G72" s="148"/>
      <c r="H72" s="148"/>
      <c r="I72" s="148"/>
      <c r="J72" s="149">
        <f>J243</f>
        <v>0</v>
      </c>
      <c r="K72" s="97"/>
      <c r="L72" s="150"/>
    </row>
    <row r="73" spans="2:12" s="10" customFormat="1" ht="19.9" customHeight="1">
      <c r="B73" s="146"/>
      <c r="C73" s="97"/>
      <c r="D73" s="147" t="s">
        <v>143</v>
      </c>
      <c r="E73" s="148"/>
      <c r="F73" s="148"/>
      <c r="G73" s="148"/>
      <c r="H73" s="148"/>
      <c r="I73" s="148"/>
      <c r="J73" s="149">
        <f>J266</f>
        <v>0</v>
      </c>
      <c r="K73" s="97"/>
      <c r="L73" s="150"/>
    </row>
    <row r="74" spans="2:12" s="10" customFormat="1" ht="19.9" customHeight="1">
      <c r="B74" s="146"/>
      <c r="C74" s="97"/>
      <c r="D74" s="147" t="s">
        <v>144</v>
      </c>
      <c r="E74" s="148"/>
      <c r="F74" s="148"/>
      <c r="G74" s="148"/>
      <c r="H74" s="148"/>
      <c r="I74" s="148"/>
      <c r="J74" s="149">
        <f>J278</f>
        <v>0</v>
      </c>
      <c r="K74" s="97"/>
      <c r="L74" s="150"/>
    </row>
    <row r="75" spans="2:12" s="9" customFormat="1" ht="24.95" customHeight="1">
      <c r="B75" s="140"/>
      <c r="C75" s="141"/>
      <c r="D75" s="142" t="s">
        <v>757</v>
      </c>
      <c r="E75" s="143"/>
      <c r="F75" s="143"/>
      <c r="G75" s="143"/>
      <c r="H75" s="143"/>
      <c r="I75" s="143"/>
      <c r="J75" s="144">
        <f>J281</f>
        <v>0</v>
      </c>
      <c r="K75" s="141"/>
      <c r="L75" s="145"/>
    </row>
    <row r="76" spans="2:12" s="10" customFormat="1" ht="19.9" customHeight="1">
      <c r="B76" s="146"/>
      <c r="C76" s="97"/>
      <c r="D76" s="147" t="s">
        <v>758</v>
      </c>
      <c r="E76" s="148"/>
      <c r="F76" s="148"/>
      <c r="G76" s="148"/>
      <c r="H76" s="148"/>
      <c r="I76" s="148"/>
      <c r="J76" s="149">
        <f>J282</f>
        <v>0</v>
      </c>
      <c r="K76" s="97"/>
      <c r="L76" s="150"/>
    </row>
    <row r="77" spans="1:31" s="2" customFormat="1" ht="21.7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1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11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82" spans="1:31" s="2" customFormat="1" ht="6.95" customHeight="1">
      <c r="A82" s="34"/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11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24.95" customHeight="1">
      <c r="A83" s="34"/>
      <c r="B83" s="35"/>
      <c r="C83" s="23" t="s">
        <v>145</v>
      </c>
      <c r="D83" s="36"/>
      <c r="E83" s="36"/>
      <c r="F83" s="36"/>
      <c r="G83" s="36"/>
      <c r="H83" s="36"/>
      <c r="I83" s="36"/>
      <c r="J83" s="36"/>
      <c r="K83" s="36"/>
      <c r="L83" s="11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1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16</v>
      </c>
      <c r="D85" s="36"/>
      <c r="E85" s="36"/>
      <c r="F85" s="36"/>
      <c r="G85" s="36"/>
      <c r="H85" s="36"/>
      <c r="I85" s="36"/>
      <c r="J85" s="36"/>
      <c r="K85" s="36"/>
      <c r="L85" s="11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6.5" customHeight="1">
      <c r="A86" s="34"/>
      <c r="B86" s="35"/>
      <c r="C86" s="36"/>
      <c r="D86" s="36"/>
      <c r="E86" s="371" t="str">
        <f>E7</f>
        <v>II/183 Vodokrty X II/230</v>
      </c>
      <c r="F86" s="372"/>
      <c r="G86" s="372"/>
      <c r="H86" s="372"/>
      <c r="I86" s="36"/>
      <c r="J86" s="36"/>
      <c r="K86" s="36"/>
      <c r="L86" s="11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2:12" s="1" customFormat="1" ht="12" customHeight="1">
      <c r="B87" s="21"/>
      <c r="C87" s="29" t="s">
        <v>132</v>
      </c>
      <c r="D87" s="22"/>
      <c r="E87" s="22"/>
      <c r="F87" s="22"/>
      <c r="G87" s="22"/>
      <c r="H87" s="22"/>
      <c r="I87" s="22"/>
      <c r="J87" s="22"/>
      <c r="K87" s="22"/>
      <c r="L87" s="20"/>
    </row>
    <row r="88" spans="1:31" s="2" customFormat="1" ht="16.5" customHeight="1">
      <c r="A88" s="34"/>
      <c r="B88" s="35"/>
      <c r="C88" s="36"/>
      <c r="D88" s="36"/>
      <c r="E88" s="371" t="s">
        <v>251</v>
      </c>
      <c r="F88" s="373"/>
      <c r="G88" s="373"/>
      <c r="H88" s="373"/>
      <c r="I88" s="36"/>
      <c r="J88" s="36"/>
      <c r="K88" s="36"/>
      <c r="L88" s="11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134</v>
      </c>
      <c r="D89" s="36"/>
      <c r="E89" s="36"/>
      <c r="F89" s="36"/>
      <c r="G89" s="36"/>
      <c r="H89" s="36"/>
      <c r="I89" s="36"/>
      <c r="J89" s="36"/>
      <c r="K89" s="36"/>
      <c r="L89" s="11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6.5" customHeight="1">
      <c r="A90" s="34"/>
      <c r="B90" s="35"/>
      <c r="C90" s="36"/>
      <c r="D90" s="36"/>
      <c r="E90" s="325" t="str">
        <f>E11</f>
        <v>07 - SO 134 - Oprava čel propustků</v>
      </c>
      <c r="F90" s="373"/>
      <c r="G90" s="373"/>
      <c r="H90" s="373"/>
      <c r="I90" s="36"/>
      <c r="J90" s="36"/>
      <c r="K90" s="36"/>
      <c r="L90" s="11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6.9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1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2" customHeight="1">
      <c r="A92" s="34"/>
      <c r="B92" s="35"/>
      <c r="C92" s="29" t="s">
        <v>21</v>
      </c>
      <c r="D92" s="36"/>
      <c r="E92" s="36"/>
      <c r="F92" s="27" t="str">
        <f>F14</f>
        <v xml:space="preserve"> </v>
      </c>
      <c r="G92" s="36"/>
      <c r="H92" s="36"/>
      <c r="I92" s="29" t="s">
        <v>23</v>
      </c>
      <c r="J92" s="59" t="str">
        <f>IF(J14="","",J14)</f>
        <v>19. 5. 2022</v>
      </c>
      <c r="K92" s="36"/>
      <c r="L92" s="11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6.9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11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25</v>
      </c>
      <c r="D94" s="36"/>
      <c r="E94" s="36"/>
      <c r="F94" s="27" t="str">
        <f>E17</f>
        <v>SÚS PK, p.o.</v>
      </c>
      <c r="G94" s="36"/>
      <c r="H94" s="36"/>
      <c r="I94" s="29" t="s">
        <v>33</v>
      </c>
      <c r="J94" s="32" t="str">
        <f>E23</f>
        <v>IK Plzeň s.r.o.</v>
      </c>
      <c r="K94" s="36"/>
      <c r="L94" s="11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5.2" customHeight="1">
      <c r="A95" s="34"/>
      <c r="B95" s="35"/>
      <c r="C95" s="29" t="s">
        <v>31</v>
      </c>
      <c r="D95" s="36"/>
      <c r="E95" s="36"/>
      <c r="F95" s="27" t="str">
        <f>IF(E20="","",E20)</f>
        <v>Vyplň údaj</v>
      </c>
      <c r="G95" s="36"/>
      <c r="H95" s="36"/>
      <c r="I95" s="29" t="s">
        <v>38</v>
      </c>
      <c r="J95" s="32" t="str">
        <f>E26</f>
        <v>Václav Nový</v>
      </c>
      <c r="K95" s="36"/>
      <c r="L95" s="113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0.35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113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11" customFormat="1" ht="29.25" customHeight="1">
      <c r="A97" s="151"/>
      <c r="B97" s="152"/>
      <c r="C97" s="153" t="s">
        <v>146</v>
      </c>
      <c r="D97" s="154" t="s">
        <v>62</v>
      </c>
      <c r="E97" s="154" t="s">
        <v>58</v>
      </c>
      <c r="F97" s="154" t="s">
        <v>59</v>
      </c>
      <c r="G97" s="154" t="s">
        <v>147</v>
      </c>
      <c r="H97" s="154" t="s">
        <v>148</v>
      </c>
      <c r="I97" s="154" t="s">
        <v>149</v>
      </c>
      <c r="J97" s="154" t="s">
        <v>138</v>
      </c>
      <c r="K97" s="155" t="s">
        <v>150</v>
      </c>
      <c r="L97" s="156"/>
      <c r="M97" s="68" t="s">
        <v>19</v>
      </c>
      <c r="N97" s="69" t="s">
        <v>47</v>
      </c>
      <c r="O97" s="69" t="s">
        <v>151</v>
      </c>
      <c r="P97" s="69" t="s">
        <v>152</v>
      </c>
      <c r="Q97" s="69" t="s">
        <v>153</v>
      </c>
      <c r="R97" s="69" t="s">
        <v>154</v>
      </c>
      <c r="S97" s="69" t="s">
        <v>155</v>
      </c>
      <c r="T97" s="70" t="s">
        <v>156</v>
      </c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</row>
    <row r="98" spans="1:63" s="2" customFormat="1" ht="22.9" customHeight="1">
      <c r="A98" s="34"/>
      <c r="B98" s="35"/>
      <c r="C98" s="75" t="s">
        <v>157</v>
      </c>
      <c r="D98" s="36"/>
      <c r="E98" s="36"/>
      <c r="F98" s="36"/>
      <c r="G98" s="36"/>
      <c r="H98" s="36"/>
      <c r="I98" s="36"/>
      <c r="J98" s="157">
        <f>BK98</f>
        <v>0</v>
      </c>
      <c r="K98" s="36"/>
      <c r="L98" s="39"/>
      <c r="M98" s="71"/>
      <c r="N98" s="158"/>
      <c r="O98" s="72"/>
      <c r="P98" s="159">
        <f>P99+P281</f>
        <v>0</v>
      </c>
      <c r="Q98" s="72"/>
      <c r="R98" s="159">
        <f>R99+R281</f>
        <v>513.04180653</v>
      </c>
      <c r="S98" s="72"/>
      <c r="T98" s="160">
        <f>T99+T281</f>
        <v>56.1148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76</v>
      </c>
      <c r="AU98" s="17" t="s">
        <v>139</v>
      </c>
      <c r="BK98" s="161">
        <f>BK99+BK281</f>
        <v>0</v>
      </c>
    </row>
    <row r="99" spans="2:63" s="12" customFormat="1" ht="25.9" customHeight="1">
      <c r="B99" s="162"/>
      <c r="C99" s="163"/>
      <c r="D99" s="164" t="s">
        <v>76</v>
      </c>
      <c r="E99" s="165" t="s">
        <v>158</v>
      </c>
      <c r="F99" s="165" t="s">
        <v>159</v>
      </c>
      <c r="G99" s="163"/>
      <c r="H99" s="163"/>
      <c r="I99" s="166"/>
      <c r="J99" s="167">
        <f>BK99</f>
        <v>0</v>
      </c>
      <c r="K99" s="163"/>
      <c r="L99" s="168"/>
      <c r="M99" s="169"/>
      <c r="N99" s="170"/>
      <c r="O99" s="170"/>
      <c r="P99" s="171">
        <f>P100+P150+P168+P188+P211+P217+P225+P243+P266+P278</f>
        <v>0</v>
      </c>
      <c r="Q99" s="170"/>
      <c r="R99" s="171">
        <f>R100+R150+R168+R188+R211+R217+R225+R243+R266+R278</f>
        <v>513.04180653</v>
      </c>
      <c r="S99" s="170"/>
      <c r="T99" s="172">
        <f>T100+T150+T168+T188+T211+T217+T225+T243+T266+T278</f>
        <v>56.1148</v>
      </c>
      <c r="AR99" s="173" t="s">
        <v>84</v>
      </c>
      <c r="AT99" s="174" t="s">
        <v>76</v>
      </c>
      <c r="AU99" s="174" t="s">
        <v>77</v>
      </c>
      <c r="AY99" s="173" t="s">
        <v>160</v>
      </c>
      <c r="BK99" s="175">
        <f>BK100+BK150+BK168+BK188+BK211+BK217+BK225+BK243+BK266+BK278</f>
        <v>0</v>
      </c>
    </row>
    <row r="100" spans="2:63" s="12" customFormat="1" ht="22.9" customHeight="1">
      <c r="B100" s="162"/>
      <c r="C100" s="163"/>
      <c r="D100" s="164" t="s">
        <v>76</v>
      </c>
      <c r="E100" s="176" t="s">
        <v>84</v>
      </c>
      <c r="F100" s="176" t="s">
        <v>161</v>
      </c>
      <c r="G100" s="163"/>
      <c r="H100" s="163"/>
      <c r="I100" s="166"/>
      <c r="J100" s="177">
        <f>BK100</f>
        <v>0</v>
      </c>
      <c r="K100" s="163"/>
      <c r="L100" s="168"/>
      <c r="M100" s="169"/>
      <c r="N100" s="170"/>
      <c r="O100" s="170"/>
      <c r="P100" s="171">
        <f>SUM(P101:P149)</f>
        <v>0</v>
      </c>
      <c r="Q100" s="170"/>
      <c r="R100" s="171">
        <f>SUM(R101:R149)</f>
        <v>32.4853139</v>
      </c>
      <c r="S100" s="170"/>
      <c r="T100" s="172">
        <f>SUM(T101:T149)</f>
        <v>0</v>
      </c>
      <c r="AR100" s="173" t="s">
        <v>84</v>
      </c>
      <c r="AT100" s="174" t="s">
        <v>76</v>
      </c>
      <c r="AU100" s="174" t="s">
        <v>84</v>
      </c>
      <c r="AY100" s="173" t="s">
        <v>160</v>
      </c>
      <c r="BK100" s="175">
        <f>SUM(BK101:BK149)</f>
        <v>0</v>
      </c>
    </row>
    <row r="101" spans="1:65" s="2" customFormat="1" ht="33" customHeight="1">
      <c r="A101" s="34"/>
      <c r="B101" s="35"/>
      <c r="C101" s="178" t="s">
        <v>84</v>
      </c>
      <c r="D101" s="178" t="s">
        <v>162</v>
      </c>
      <c r="E101" s="179" t="s">
        <v>466</v>
      </c>
      <c r="F101" s="180" t="s">
        <v>467</v>
      </c>
      <c r="G101" s="181" t="s">
        <v>273</v>
      </c>
      <c r="H101" s="182">
        <v>122.56</v>
      </c>
      <c r="I101" s="183"/>
      <c r="J101" s="184">
        <f>ROUND(I101*H101,2)</f>
        <v>0</v>
      </c>
      <c r="K101" s="180" t="s">
        <v>166</v>
      </c>
      <c r="L101" s="39"/>
      <c r="M101" s="185" t="s">
        <v>19</v>
      </c>
      <c r="N101" s="186" t="s">
        <v>48</v>
      </c>
      <c r="O101" s="64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167</v>
      </c>
      <c r="AT101" s="189" t="s">
        <v>162</v>
      </c>
      <c r="AU101" s="189" t="s">
        <v>86</v>
      </c>
      <c r="AY101" s="17" t="s">
        <v>160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7" t="s">
        <v>84</v>
      </c>
      <c r="BK101" s="190">
        <f>ROUND(I101*H101,2)</f>
        <v>0</v>
      </c>
      <c r="BL101" s="17" t="s">
        <v>167</v>
      </c>
      <c r="BM101" s="189" t="s">
        <v>759</v>
      </c>
    </row>
    <row r="102" spans="1:47" s="2" customFormat="1" ht="11.25">
      <c r="A102" s="34"/>
      <c r="B102" s="35"/>
      <c r="C102" s="36"/>
      <c r="D102" s="191" t="s">
        <v>169</v>
      </c>
      <c r="E102" s="36"/>
      <c r="F102" s="192" t="s">
        <v>469</v>
      </c>
      <c r="G102" s="36"/>
      <c r="H102" s="36"/>
      <c r="I102" s="193"/>
      <c r="J102" s="36"/>
      <c r="K102" s="36"/>
      <c r="L102" s="39"/>
      <c r="M102" s="194"/>
      <c r="N102" s="195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169</v>
      </c>
      <c r="AU102" s="17" t="s">
        <v>86</v>
      </c>
    </row>
    <row r="103" spans="2:51" s="13" customFormat="1" ht="11.25">
      <c r="B103" s="196"/>
      <c r="C103" s="197"/>
      <c r="D103" s="198" t="s">
        <v>171</v>
      </c>
      <c r="E103" s="199" t="s">
        <v>19</v>
      </c>
      <c r="F103" s="200" t="s">
        <v>470</v>
      </c>
      <c r="G103" s="197"/>
      <c r="H103" s="199" t="s">
        <v>19</v>
      </c>
      <c r="I103" s="201"/>
      <c r="J103" s="197"/>
      <c r="K103" s="197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171</v>
      </c>
      <c r="AU103" s="206" t="s">
        <v>86</v>
      </c>
      <c r="AV103" s="13" t="s">
        <v>84</v>
      </c>
      <c r="AW103" s="13" t="s">
        <v>37</v>
      </c>
      <c r="AX103" s="13" t="s">
        <v>77</v>
      </c>
      <c r="AY103" s="206" t="s">
        <v>160</v>
      </c>
    </row>
    <row r="104" spans="2:51" s="14" customFormat="1" ht="11.25">
      <c r="B104" s="207"/>
      <c r="C104" s="208"/>
      <c r="D104" s="198" t="s">
        <v>171</v>
      </c>
      <c r="E104" s="209" t="s">
        <v>19</v>
      </c>
      <c r="F104" s="210" t="s">
        <v>760</v>
      </c>
      <c r="G104" s="208"/>
      <c r="H104" s="211">
        <v>20.4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171</v>
      </c>
      <c r="AU104" s="217" t="s">
        <v>86</v>
      </c>
      <c r="AV104" s="14" t="s">
        <v>86</v>
      </c>
      <c r="AW104" s="14" t="s">
        <v>37</v>
      </c>
      <c r="AX104" s="14" t="s">
        <v>77</v>
      </c>
      <c r="AY104" s="217" t="s">
        <v>160</v>
      </c>
    </row>
    <row r="105" spans="2:51" s="14" customFormat="1" ht="11.25">
      <c r="B105" s="207"/>
      <c r="C105" s="208"/>
      <c r="D105" s="198" t="s">
        <v>171</v>
      </c>
      <c r="E105" s="209" t="s">
        <v>19</v>
      </c>
      <c r="F105" s="210" t="s">
        <v>761</v>
      </c>
      <c r="G105" s="208"/>
      <c r="H105" s="211">
        <v>9.36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171</v>
      </c>
      <c r="AU105" s="217" t="s">
        <v>86</v>
      </c>
      <c r="AV105" s="14" t="s">
        <v>86</v>
      </c>
      <c r="AW105" s="14" t="s">
        <v>37</v>
      </c>
      <c r="AX105" s="14" t="s">
        <v>77</v>
      </c>
      <c r="AY105" s="217" t="s">
        <v>160</v>
      </c>
    </row>
    <row r="106" spans="2:51" s="14" customFormat="1" ht="11.25">
      <c r="B106" s="207"/>
      <c r="C106" s="208"/>
      <c r="D106" s="198" t="s">
        <v>171</v>
      </c>
      <c r="E106" s="209" t="s">
        <v>19</v>
      </c>
      <c r="F106" s="210" t="s">
        <v>762</v>
      </c>
      <c r="G106" s="208"/>
      <c r="H106" s="211">
        <v>34.48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171</v>
      </c>
      <c r="AU106" s="217" t="s">
        <v>86</v>
      </c>
      <c r="AV106" s="14" t="s">
        <v>86</v>
      </c>
      <c r="AW106" s="14" t="s">
        <v>37</v>
      </c>
      <c r="AX106" s="14" t="s">
        <v>77</v>
      </c>
      <c r="AY106" s="217" t="s">
        <v>160</v>
      </c>
    </row>
    <row r="107" spans="2:51" s="14" customFormat="1" ht="11.25">
      <c r="B107" s="207"/>
      <c r="C107" s="208"/>
      <c r="D107" s="198" t="s">
        <v>171</v>
      </c>
      <c r="E107" s="209" t="s">
        <v>19</v>
      </c>
      <c r="F107" s="210" t="s">
        <v>763</v>
      </c>
      <c r="G107" s="208"/>
      <c r="H107" s="211">
        <v>15.12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171</v>
      </c>
      <c r="AU107" s="217" t="s">
        <v>86</v>
      </c>
      <c r="AV107" s="14" t="s">
        <v>86</v>
      </c>
      <c r="AW107" s="14" t="s">
        <v>37</v>
      </c>
      <c r="AX107" s="14" t="s">
        <v>77</v>
      </c>
      <c r="AY107" s="217" t="s">
        <v>160</v>
      </c>
    </row>
    <row r="108" spans="2:51" s="14" customFormat="1" ht="11.25">
      <c r="B108" s="207"/>
      <c r="C108" s="208"/>
      <c r="D108" s="198" t="s">
        <v>171</v>
      </c>
      <c r="E108" s="209" t="s">
        <v>19</v>
      </c>
      <c r="F108" s="210" t="s">
        <v>764</v>
      </c>
      <c r="G108" s="208"/>
      <c r="H108" s="211">
        <v>43.2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171</v>
      </c>
      <c r="AU108" s="217" t="s">
        <v>86</v>
      </c>
      <c r="AV108" s="14" t="s">
        <v>86</v>
      </c>
      <c r="AW108" s="14" t="s">
        <v>37</v>
      </c>
      <c r="AX108" s="14" t="s">
        <v>77</v>
      </c>
      <c r="AY108" s="217" t="s">
        <v>160</v>
      </c>
    </row>
    <row r="109" spans="1:65" s="2" customFormat="1" ht="44.25" customHeight="1">
      <c r="A109" s="34"/>
      <c r="B109" s="35"/>
      <c r="C109" s="178" t="s">
        <v>86</v>
      </c>
      <c r="D109" s="178" t="s">
        <v>162</v>
      </c>
      <c r="E109" s="179" t="s">
        <v>473</v>
      </c>
      <c r="F109" s="180" t="s">
        <v>474</v>
      </c>
      <c r="G109" s="181" t="s">
        <v>273</v>
      </c>
      <c r="H109" s="182">
        <v>1.5</v>
      </c>
      <c r="I109" s="183"/>
      <c r="J109" s="184">
        <f>ROUND(I109*H109,2)</f>
        <v>0</v>
      </c>
      <c r="K109" s="180" t="s">
        <v>166</v>
      </c>
      <c r="L109" s="39"/>
      <c r="M109" s="185" t="s">
        <v>19</v>
      </c>
      <c r="N109" s="186" t="s">
        <v>48</v>
      </c>
      <c r="O109" s="64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167</v>
      </c>
      <c r="AT109" s="189" t="s">
        <v>162</v>
      </c>
      <c r="AU109" s="189" t="s">
        <v>86</v>
      </c>
      <c r="AY109" s="17" t="s">
        <v>160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7" t="s">
        <v>84</v>
      </c>
      <c r="BK109" s="190">
        <f>ROUND(I109*H109,2)</f>
        <v>0</v>
      </c>
      <c r="BL109" s="17" t="s">
        <v>167</v>
      </c>
      <c r="BM109" s="189" t="s">
        <v>765</v>
      </c>
    </row>
    <row r="110" spans="1:47" s="2" customFormat="1" ht="11.25">
      <c r="A110" s="34"/>
      <c r="B110" s="35"/>
      <c r="C110" s="36"/>
      <c r="D110" s="191" t="s">
        <v>169</v>
      </c>
      <c r="E110" s="36"/>
      <c r="F110" s="192" t="s">
        <v>476</v>
      </c>
      <c r="G110" s="36"/>
      <c r="H110" s="36"/>
      <c r="I110" s="193"/>
      <c r="J110" s="36"/>
      <c r="K110" s="36"/>
      <c r="L110" s="39"/>
      <c r="M110" s="194"/>
      <c r="N110" s="195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169</v>
      </c>
      <c r="AU110" s="17" t="s">
        <v>86</v>
      </c>
    </row>
    <row r="111" spans="2:51" s="14" customFormat="1" ht="11.25">
      <c r="B111" s="207"/>
      <c r="C111" s="208"/>
      <c r="D111" s="198" t="s">
        <v>171</v>
      </c>
      <c r="E111" s="209" t="s">
        <v>19</v>
      </c>
      <c r="F111" s="210" t="s">
        <v>766</v>
      </c>
      <c r="G111" s="208"/>
      <c r="H111" s="211">
        <v>0.6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171</v>
      </c>
      <c r="AU111" s="217" t="s">
        <v>86</v>
      </c>
      <c r="AV111" s="14" t="s">
        <v>86</v>
      </c>
      <c r="AW111" s="14" t="s">
        <v>37</v>
      </c>
      <c r="AX111" s="14" t="s">
        <v>77</v>
      </c>
      <c r="AY111" s="217" t="s">
        <v>160</v>
      </c>
    </row>
    <row r="112" spans="2:51" s="14" customFormat="1" ht="11.25">
      <c r="B112" s="207"/>
      <c r="C112" s="208"/>
      <c r="D112" s="198" t="s">
        <v>171</v>
      </c>
      <c r="E112" s="209" t="s">
        <v>19</v>
      </c>
      <c r="F112" s="210" t="s">
        <v>766</v>
      </c>
      <c r="G112" s="208"/>
      <c r="H112" s="211">
        <v>0.6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171</v>
      </c>
      <c r="AU112" s="217" t="s">
        <v>86</v>
      </c>
      <c r="AV112" s="14" t="s">
        <v>86</v>
      </c>
      <c r="AW112" s="14" t="s">
        <v>37</v>
      </c>
      <c r="AX112" s="14" t="s">
        <v>77</v>
      </c>
      <c r="AY112" s="217" t="s">
        <v>160</v>
      </c>
    </row>
    <row r="113" spans="2:51" s="14" customFormat="1" ht="11.25">
      <c r="B113" s="207"/>
      <c r="C113" s="208"/>
      <c r="D113" s="198" t="s">
        <v>171</v>
      </c>
      <c r="E113" s="209" t="s">
        <v>19</v>
      </c>
      <c r="F113" s="210" t="s">
        <v>767</v>
      </c>
      <c r="G113" s="208"/>
      <c r="H113" s="211">
        <v>0.3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171</v>
      </c>
      <c r="AU113" s="217" t="s">
        <v>86</v>
      </c>
      <c r="AV113" s="14" t="s">
        <v>86</v>
      </c>
      <c r="AW113" s="14" t="s">
        <v>37</v>
      </c>
      <c r="AX113" s="14" t="s">
        <v>77</v>
      </c>
      <c r="AY113" s="217" t="s">
        <v>160</v>
      </c>
    </row>
    <row r="114" spans="1:65" s="2" customFormat="1" ht="44.25" customHeight="1">
      <c r="A114" s="34"/>
      <c r="B114" s="35"/>
      <c r="C114" s="178" t="s">
        <v>191</v>
      </c>
      <c r="D114" s="178" t="s">
        <v>162</v>
      </c>
      <c r="E114" s="179" t="s">
        <v>478</v>
      </c>
      <c r="F114" s="180" t="s">
        <v>479</v>
      </c>
      <c r="G114" s="181" t="s">
        <v>273</v>
      </c>
      <c r="H114" s="182">
        <v>22</v>
      </c>
      <c r="I114" s="183"/>
      <c r="J114" s="184">
        <f>ROUND(I114*H114,2)</f>
        <v>0</v>
      </c>
      <c r="K114" s="180" t="s">
        <v>166</v>
      </c>
      <c r="L114" s="39"/>
      <c r="M114" s="185" t="s">
        <v>19</v>
      </c>
      <c r="N114" s="186" t="s">
        <v>48</v>
      </c>
      <c r="O114" s="64"/>
      <c r="P114" s="187">
        <f>O114*H114</f>
        <v>0</v>
      </c>
      <c r="Q114" s="187">
        <v>0</v>
      </c>
      <c r="R114" s="187">
        <f>Q114*H114</f>
        <v>0</v>
      </c>
      <c r="S114" s="187">
        <v>0</v>
      </c>
      <c r="T114" s="188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167</v>
      </c>
      <c r="AT114" s="189" t="s">
        <v>162</v>
      </c>
      <c r="AU114" s="189" t="s">
        <v>86</v>
      </c>
      <c r="AY114" s="17" t="s">
        <v>160</v>
      </c>
      <c r="BE114" s="190">
        <f>IF(N114="základní",J114,0)</f>
        <v>0</v>
      </c>
      <c r="BF114" s="190">
        <f>IF(N114="snížená",J114,0)</f>
        <v>0</v>
      </c>
      <c r="BG114" s="190">
        <f>IF(N114="zákl. přenesená",J114,0)</f>
        <v>0</v>
      </c>
      <c r="BH114" s="190">
        <f>IF(N114="sníž. přenesená",J114,0)</f>
        <v>0</v>
      </c>
      <c r="BI114" s="190">
        <f>IF(N114="nulová",J114,0)</f>
        <v>0</v>
      </c>
      <c r="BJ114" s="17" t="s">
        <v>84</v>
      </c>
      <c r="BK114" s="190">
        <f>ROUND(I114*H114,2)</f>
        <v>0</v>
      </c>
      <c r="BL114" s="17" t="s">
        <v>167</v>
      </c>
      <c r="BM114" s="189" t="s">
        <v>768</v>
      </c>
    </row>
    <row r="115" spans="1:47" s="2" customFormat="1" ht="11.25">
      <c r="A115" s="34"/>
      <c r="B115" s="35"/>
      <c r="C115" s="36"/>
      <c r="D115" s="191" t="s">
        <v>169</v>
      </c>
      <c r="E115" s="36"/>
      <c r="F115" s="192" t="s">
        <v>481</v>
      </c>
      <c r="G115" s="36"/>
      <c r="H115" s="36"/>
      <c r="I115" s="193"/>
      <c r="J115" s="36"/>
      <c r="K115" s="36"/>
      <c r="L115" s="39"/>
      <c r="M115" s="194"/>
      <c r="N115" s="195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169</v>
      </c>
      <c r="AU115" s="17" t="s">
        <v>86</v>
      </c>
    </row>
    <row r="116" spans="2:51" s="14" customFormat="1" ht="11.25">
      <c r="B116" s="207"/>
      <c r="C116" s="208"/>
      <c r="D116" s="198" t="s">
        <v>171</v>
      </c>
      <c r="E116" s="209" t="s">
        <v>19</v>
      </c>
      <c r="F116" s="210" t="s">
        <v>769</v>
      </c>
      <c r="G116" s="208"/>
      <c r="H116" s="211">
        <v>4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171</v>
      </c>
      <c r="AU116" s="217" t="s">
        <v>86</v>
      </c>
      <c r="AV116" s="14" t="s">
        <v>86</v>
      </c>
      <c r="AW116" s="14" t="s">
        <v>37</v>
      </c>
      <c r="AX116" s="14" t="s">
        <v>77</v>
      </c>
      <c r="AY116" s="217" t="s">
        <v>160</v>
      </c>
    </row>
    <row r="117" spans="2:51" s="14" customFormat="1" ht="11.25">
      <c r="B117" s="207"/>
      <c r="C117" s="208"/>
      <c r="D117" s="198" t="s">
        <v>171</v>
      </c>
      <c r="E117" s="209" t="s">
        <v>19</v>
      </c>
      <c r="F117" s="210" t="s">
        <v>769</v>
      </c>
      <c r="G117" s="208"/>
      <c r="H117" s="211">
        <v>4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171</v>
      </c>
      <c r="AU117" s="217" t="s">
        <v>86</v>
      </c>
      <c r="AV117" s="14" t="s">
        <v>86</v>
      </c>
      <c r="AW117" s="14" t="s">
        <v>37</v>
      </c>
      <c r="AX117" s="14" t="s">
        <v>77</v>
      </c>
      <c r="AY117" s="217" t="s">
        <v>160</v>
      </c>
    </row>
    <row r="118" spans="2:51" s="14" customFormat="1" ht="11.25">
      <c r="B118" s="207"/>
      <c r="C118" s="208"/>
      <c r="D118" s="198" t="s">
        <v>171</v>
      </c>
      <c r="E118" s="209" t="s">
        <v>19</v>
      </c>
      <c r="F118" s="210" t="s">
        <v>769</v>
      </c>
      <c r="G118" s="208"/>
      <c r="H118" s="211">
        <v>4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171</v>
      </c>
      <c r="AU118" s="217" t="s">
        <v>86</v>
      </c>
      <c r="AV118" s="14" t="s">
        <v>86</v>
      </c>
      <c r="AW118" s="14" t="s">
        <v>37</v>
      </c>
      <c r="AX118" s="14" t="s">
        <v>77</v>
      </c>
      <c r="AY118" s="217" t="s">
        <v>160</v>
      </c>
    </row>
    <row r="119" spans="2:51" s="14" customFormat="1" ht="11.25">
      <c r="B119" s="207"/>
      <c r="C119" s="208"/>
      <c r="D119" s="198" t="s">
        <v>171</v>
      </c>
      <c r="E119" s="209" t="s">
        <v>19</v>
      </c>
      <c r="F119" s="210" t="s">
        <v>769</v>
      </c>
      <c r="G119" s="208"/>
      <c r="H119" s="211">
        <v>4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171</v>
      </c>
      <c r="AU119" s="217" t="s">
        <v>86</v>
      </c>
      <c r="AV119" s="14" t="s">
        <v>86</v>
      </c>
      <c r="AW119" s="14" t="s">
        <v>37</v>
      </c>
      <c r="AX119" s="14" t="s">
        <v>77</v>
      </c>
      <c r="AY119" s="217" t="s">
        <v>160</v>
      </c>
    </row>
    <row r="120" spans="2:51" s="14" customFormat="1" ht="11.25">
      <c r="B120" s="207"/>
      <c r="C120" s="208"/>
      <c r="D120" s="198" t="s">
        <v>171</v>
      </c>
      <c r="E120" s="209" t="s">
        <v>19</v>
      </c>
      <c r="F120" s="210" t="s">
        <v>770</v>
      </c>
      <c r="G120" s="208"/>
      <c r="H120" s="211">
        <v>6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171</v>
      </c>
      <c r="AU120" s="217" t="s">
        <v>86</v>
      </c>
      <c r="AV120" s="14" t="s">
        <v>86</v>
      </c>
      <c r="AW120" s="14" t="s">
        <v>37</v>
      </c>
      <c r="AX120" s="14" t="s">
        <v>77</v>
      </c>
      <c r="AY120" s="217" t="s">
        <v>160</v>
      </c>
    </row>
    <row r="121" spans="1:65" s="2" customFormat="1" ht="44.25" customHeight="1">
      <c r="A121" s="34"/>
      <c r="B121" s="35"/>
      <c r="C121" s="178" t="s">
        <v>167</v>
      </c>
      <c r="D121" s="178" t="s">
        <v>162</v>
      </c>
      <c r="E121" s="179" t="s">
        <v>771</v>
      </c>
      <c r="F121" s="180" t="s">
        <v>772</v>
      </c>
      <c r="G121" s="181" t="s">
        <v>273</v>
      </c>
      <c r="H121" s="182">
        <v>4.954</v>
      </c>
      <c r="I121" s="183"/>
      <c r="J121" s="184">
        <f>ROUND(I121*H121,2)</f>
        <v>0</v>
      </c>
      <c r="K121" s="180" t="s">
        <v>166</v>
      </c>
      <c r="L121" s="39"/>
      <c r="M121" s="185" t="s">
        <v>19</v>
      </c>
      <c r="N121" s="186" t="s">
        <v>48</v>
      </c>
      <c r="O121" s="64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167</v>
      </c>
      <c r="AT121" s="189" t="s">
        <v>162</v>
      </c>
      <c r="AU121" s="189" t="s">
        <v>86</v>
      </c>
      <c r="AY121" s="17" t="s">
        <v>160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7" t="s">
        <v>84</v>
      </c>
      <c r="BK121" s="190">
        <f>ROUND(I121*H121,2)</f>
        <v>0</v>
      </c>
      <c r="BL121" s="17" t="s">
        <v>167</v>
      </c>
      <c r="BM121" s="189" t="s">
        <v>773</v>
      </c>
    </row>
    <row r="122" spans="1:47" s="2" customFormat="1" ht="11.25">
      <c r="A122" s="34"/>
      <c r="B122" s="35"/>
      <c r="C122" s="36"/>
      <c r="D122" s="191" t="s">
        <v>169</v>
      </c>
      <c r="E122" s="36"/>
      <c r="F122" s="192" t="s">
        <v>774</v>
      </c>
      <c r="G122" s="36"/>
      <c r="H122" s="36"/>
      <c r="I122" s="193"/>
      <c r="J122" s="36"/>
      <c r="K122" s="36"/>
      <c r="L122" s="39"/>
      <c r="M122" s="194"/>
      <c r="N122" s="195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169</v>
      </c>
      <c r="AU122" s="17" t="s">
        <v>86</v>
      </c>
    </row>
    <row r="123" spans="2:51" s="13" customFormat="1" ht="11.25">
      <c r="B123" s="196"/>
      <c r="C123" s="197"/>
      <c r="D123" s="198" t="s">
        <v>171</v>
      </c>
      <c r="E123" s="199" t="s">
        <v>19</v>
      </c>
      <c r="F123" s="200" t="s">
        <v>775</v>
      </c>
      <c r="G123" s="197"/>
      <c r="H123" s="199" t="s">
        <v>19</v>
      </c>
      <c r="I123" s="201"/>
      <c r="J123" s="197"/>
      <c r="K123" s="197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171</v>
      </c>
      <c r="AU123" s="206" t="s">
        <v>86</v>
      </c>
      <c r="AV123" s="13" t="s">
        <v>84</v>
      </c>
      <c r="AW123" s="13" t="s">
        <v>37</v>
      </c>
      <c r="AX123" s="13" t="s">
        <v>77</v>
      </c>
      <c r="AY123" s="206" t="s">
        <v>160</v>
      </c>
    </row>
    <row r="124" spans="2:51" s="14" customFormat="1" ht="11.25">
      <c r="B124" s="207"/>
      <c r="C124" s="208"/>
      <c r="D124" s="198" t="s">
        <v>171</v>
      </c>
      <c r="E124" s="209" t="s">
        <v>19</v>
      </c>
      <c r="F124" s="210" t="s">
        <v>776</v>
      </c>
      <c r="G124" s="208"/>
      <c r="H124" s="211">
        <v>4.954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171</v>
      </c>
      <c r="AU124" s="217" t="s">
        <v>86</v>
      </c>
      <c r="AV124" s="14" t="s">
        <v>86</v>
      </c>
      <c r="AW124" s="14" t="s">
        <v>37</v>
      </c>
      <c r="AX124" s="14" t="s">
        <v>77</v>
      </c>
      <c r="AY124" s="217" t="s">
        <v>160</v>
      </c>
    </row>
    <row r="125" spans="1:65" s="2" customFormat="1" ht="37.9" customHeight="1">
      <c r="A125" s="34"/>
      <c r="B125" s="35"/>
      <c r="C125" s="178" t="s">
        <v>217</v>
      </c>
      <c r="D125" s="178" t="s">
        <v>162</v>
      </c>
      <c r="E125" s="179" t="s">
        <v>777</v>
      </c>
      <c r="F125" s="180" t="s">
        <v>778</v>
      </c>
      <c r="G125" s="181" t="s">
        <v>165</v>
      </c>
      <c r="H125" s="182">
        <v>12.134</v>
      </c>
      <c r="I125" s="183"/>
      <c r="J125" s="184">
        <f>ROUND(I125*H125,2)</f>
        <v>0</v>
      </c>
      <c r="K125" s="180" t="s">
        <v>166</v>
      </c>
      <c r="L125" s="39"/>
      <c r="M125" s="185" t="s">
        <v>19</v>
      </c>
      <c r="N125" s="186" t="s">
        <v>48</v>
      </c>
      <c r="O125" s="64"/>
      <c r="P125" s="187">
        <f>O125*H125</f>
        <v>0</v>
      </c>
      <c r="Q125" s="187">
        <v>0.00085</v>
      </c>
      <c r="R125" s="187">
        <f>Q125*H125</f>
        <v>0.010313899999999999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167</v>
      </c>
      <c r="AT125" s="189" t="s">
        <v>162</v>
      </c>
      <c r="AU125" s="189" t="s">
        <v>86</v>
      </c>
      <c r="AY125" s="17" t="s">
        <v>160</v>
      </c>
      <c r="BE125" s="190">
        <f>IF(N125="základní",J125,0)</f>
        <v>0</v>
      </c>
      <c r="BF125" s="190">
        <f>IF(N125="snížená",J125,0)</f>
        <v>0</v>
      </c>
      <c r="BG125" s="190">
        <f>IF(N125="zákl. přenesená",J125,0)</f>
        <v>0</v>
      </c>
      <c r="BH125" s="190">
        <f>IF(N125="sníž. přenesená",J125,0)</f>
        <v>0</v>
      </c>
      <c r="BI125" s="190">
        <f>IF(N125="nulová",J125,0)</f>
        <v>0</v>
      </c>
      <c r="BJ125" s="17" t="s">
        <v>84</v>
      </c>
      <c r="BK125" s="190">
        <f>ROUND(I125*H125,2)</f>
        <v>0</v>
      </c>
      <c r="BL125" s="17" t="s">
        <v>167</v>
      </c>
      <c r="BM125" s="189" t="s">
        <v>779</v>
      </c>
    </row>
    <row r="126" spans="1:47" s="2" customFormat="1" ht="11.25">
      <c r="A126" s="34"/>
      <c r="B126" s="35"/>
      <c r="C126" s="36"/>
      <c r="D126" s="191" t="s">
        <v>169</v>
      </c>
      <c r="E126" s="36"/>
      <c r="F126" s="192" t="s">
        <v>780</v>
      </c>
      <c r="G126" s="36"/>
      <c r="H126" s="36"/>
      <c r="I126" s="193"/>
      <c r="J126" s="36"/>
      <c r="K126" s="36"/>
      <c r="L126" s="39"/>
      <c r="M126" s="194"/>
      <c r="N126" s="195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169</v>
      </c>
      <c r="AU126" s="17" t="s">
        <v>86</v>
      </c>
    </row>
    <row r="127" spans="2:51" s="13" customFormat="1" ht="11.25">
      <c r="B127" s="196"/>
      <c r="C127" s="197"/>
      <c r="D127" s="198" t="s">
        <v>171</v>
      </c>
      <c r="E127" s="199" t="s">
        <v>19</v>
      </c>
      <c r="F127" s="200" t="s">
        <v>775</v>
      </c>
      <c r="G127" s="197"/>
      <c r="H127" s="199" t="s">
        <v>19</v>
      </c>
      <c r="I127" s="201"/>
      <c r="J127" s="197"/>
      <c r="K127" s="197"/>
      <c r="L127" s="202"/>
      <c r="M127" s="203"/>
      <c r="N127" s="204"/>
      <c r="O127" s="204"/>
      <c r="P127" s="204"/>
      <c r="Q127" s="204"/>
      <c r="R127" s="204"/>
      <c r="S127" s="204"/>
      <c r="T127" s="205"/>
      <c r="AT127" s="206" t="s">
        <v>171</v>
      </c>
      <c r="AU127" s="206" t="s">
        <v>86</v>
      </c>
      <c r="AV127" s="13" t="s">
        <v>84</v>
      </c>
      <c r="AW127" s="13" t="s">
        <v>37</v>
      </c>
      <c r="AX127" s="13" t="s">
        <v>77</v>
      </c>
      <c r="AY127" s="206" t="s">
        <v>160</v>
      </c>
    </row>
    <row r="128" spans="2:51" s="14" customFormat="1" ht="11.25">
      <c r="B128" s="207"/>
      <c r="C128" s="208"/>
      <c r="D128" s="198" t="s">
        <v>171</v>
      </c>
      <c r="E128" s="209" t="s">
        <v>19</v>
      </c>
      <c r="F128" s="210" t="s">
        <v>781</v>
      </c>
      <c r="G128" s="208"/>
      <c r="H128" s="211">
        <v>12.134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171</v>
      </c>
      <c r="AU128" s="217" t="s">
        <v>86</v>
      </c>
      <c r="AV128" s="14" t="s">
        <v>86</v>
      </c>
      <c r="AW128" s="14" t="s">
        <v>37</v>
      </c>
      <c r="AX128" s="14" t="s">
        <v>77</v>
      </c>
      <c r="AY128" s="217" t="s">
        <v>160</v>
      </c>
    </row>
    <row r="129" spans="1:65" s="2" customFormat="1" ht="44.25" customHeight="1">
      <c r="A129" s="34"/>
      <c r="B129" s="35"/>
      <c r="C129" s="178" t="s">
        <v>230</v>
      </c>
      <c r="D129" s="178" t="s">
        <v>162</v>
      </c>
      <c r="E129" s="179" t="s">
        <v>782</v>
      </c>
      <c r="F129" s="180" t="s">
        <v>783</v>
      </c>
      <c r="G129" s="181" t="s">
        <v>165</v>
      </c>
      <c r="H129" s="182">
        <v>12.134</v>
      </c>
      <c r="I129" s="183"/>
      <c r="J129" s="184">
        <f>ROUND(I129*H129,2)</f>
        <v>0</v>
      </c>
      <c r="K129" s="180" t="s">
        <v>166</v>
      </c>
      <c r="L129" s="39"/>
      <c r="M129" s="185" t="s">
        <v>19</v>
      </c>
      <c r="N129" s="186" t="s">
        <v>48</v>
      </c>
      <c r="O129" s="64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167</v>
      </c>
      <c r="AT129" s="189" t="s">
        <v>162</v>
      </c>
      <c r="AU129" s="189" t="s">
        <v>86</v>
      </c>
      <c r="AY129" s="17" t="s">
        <v>160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7" t="s">
        <v>84</v>
      </c>
      <c r="BK129" s="190">
        <f>ROUND(I129*H129,2)</f>
        <v>0</v>
      </c>
      <c r="BL129" s="17" t="s">
        <v>167</v>
      </c>
      <c r="BM129" s="189" t="s">
        <v>784</v>
      </c>
    </row>
    <row r="130" spans="1:47" s="2" customFormat="1" ht="11.25">
      <c r="A130" s="34"/>
      <c r="B130" s="35"/>
      <c r="C130" s="36"/>
      <c r="D130" s="191" t="s">
        <v>169</v>
      </c>
      <c r="E130" s="36"/>
      <c r="F130" s="192" t="s">
        <v>785</v>
      </c>
      <c r="G130" s="36"/>
      <c r="H130" s="36"/>
      <c r="I130" s="193"/>
      <c r="J130" s="36"/>
      <c r="K130" s="36"/>
      <c r="L130" s="39"/>
      <c r="M130" s="194"/>
      <c r="N130" s="195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169</v>
      </c>
      <c r="AU130" s="17" t="s">
        <v>86</v>
      </c>
    </row>
    <row r="131" spans="1:65" s="2" customFormat="1" ht="62.65" customHeight="1">
      <c r="A131" s="34"/>
      <c r="B131" s="35"/>
      <c r="C131" s="178" t="s">
        <v>239</v>
      </c>
      <c r="D131" s="178" t="s">
        <v>162</v>
      </c>
      <c r="E131" s="179" t="s">
        <v>279</v>
      </c>
      <c r="F131" s="180" t="s">
        <v>280</v>
      </c>
      <c r="G131" s="181" t="s">
        <v>273</v>
      </c>
      <c r="H131" s="182">
        <v>151.014</v>
      </c>
      <c r="I131" s="183"/>
      <c r="J131" s="184">
        <f>ROUND(I131*H131,2)</f>
        <v>0</v>
      </c>
      <c r="K131" s="180" t="s">
        <v>166</v>
      </c>
      <c r="L131" s="39"/>
      <c r="M131" s="185" t="s">
        <v>19</v>
      </c>
      <c r="N131" s="186" t="s">
        <v>48</v>
      </c>
      <c r="O131" s="64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167</v>
      </c>
      <c r="AT131" s="189" t="s">
        <v>162</v>
      </c>
      <c r="AU131" s="189" t="s">
        <v>86</v>
      </c>
      <c r="AY131" s="17" t="s">
        <v>160</v>
      </c>
      <c r="BE131" s="190">
        <f>IF(N131="základní",J131,0)</f>
        <v>0</v>
      </c>
      <c r="BF131" s="190">
        <f>IF(N131="snížená",J131,0)</f>
        <v>0</v>
      </c>
      <c r="BG131" s="190">
        <f>IF(N131="zákl. přenesená",J131,0)</f>
        <v>0</v>
      </c>
      <c r="BH131" s="190">
        <f>IF(N131="sníž. přenesená",J131,0)</f>
        <v>0</v>
      </c>
      <c r="BI131" s="190">
        <f>IF(N131="nulová",J131,0)</f>
        <v>0</v>
      </c>
      <c r="BJ131" s="17" t="s">
        <v>84</v>
      </c>
      <c r="BK131" s="190">
        <f>ROUND(I131*H131,2)</f>
        <v>0</v>
      </c>
      <c r="BL131" s="17" t="s">
        <v>167</v>
      </c>
      <c r="BM131" s="189" t="s">
        <v>786</v>
      </c>
    </row>
    <row r="132" spans="1:47" s="2" customFormat="1" ht="11.25">
      <c r="A132" s="34"/>
      <c r="B132" s="35"/>
      <c r="C132" s="36"/>
      <c r="D132" s="191" t="s">
        <v>169</v>
      </c>
      <c r="E132" s="36"/>
      <c r="F132" s="192" t="s">
        <v>282</v>
      </c>
      <c r="G132" s="36"/>
      <c r="H132" s="36"/>
      <c r="I132" s="193"/>
      <c r="J132" s="36"/>
      <c r="K132" s="36"/>
      <c r="L132" s="39"/>
      <c r="M132" s="194"/>
      <c r="N132" s="195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169</v>
      </c>
      <c r="AU132" s="17" t="s">
        <v>86</v>
      </c>
    </row>
    <row r="133" spans="2:51" s="13" customFormat="1" ht="11.25">
      <c r="B133" s="196"/>
      <c r="C133" s="197"/>
      <c r="D133" s="198" t="s">
        <v>171</v>
      </c>
      <c r="E133" s="199" t="s">
        <v>19</v>
      </c>
      <c r="F133" s="200" t="s">
        <v>484</v>
      </c>
      <c r="G133" s="197"/>
      <c r="H133" s="199" t="s">
        <v>19</v>
      </c>
      <c r="I133" s="201"/>
      <c r="J133" s="197"/>
      <c r="K133" s="197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171</v>
      </c>
      <c r="AU133" s="206" t="s">
        <v>86</v>
      </c>
      <c r="AV133" s="13" t="s">
        <v>84</v>
      </c>
      <c r="AW133" s="13" t="s">
        <v>37</v>
      </c>
      <c r="AX133" s="13" t="s">
        <v>77</v>
      </c>
      <c r="AY133" s="206" t="s">
        <v>160</v>
      </c>
    </row>
    <row r="134" spans="2:51" s="14" customFormat="1" ht="11.25">
      <c r="B134" s="207"/>
      <c r="C134" s="208"/>
      <c r="D134" s="198" t="s">
        <v>171</v>
      </c>
      <c r="E134" s="209" t="s">
        <v>19</v>
      </c>
      <c r="F134" s="210" t="s">
        <v>787</v>
      </c>
      <c r="G134" s="208"/>
      <c r="H134" s="211">
        <v>151.014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171</v>
      </c>
      <c r="AU134" s="217" t="s">
        <v>86</v>
      </c>
      <c r="AV134" s="14" t="s">
        <v>86</v>
      </c>
      <c r="AW134" s="14" t="s">
        <v>37</v>
      </c>
      <c r="AX134" s="14" t="s">
        <v>77</v>
      </c>
      <c r="AY134" s="217" t="s">
        <v>160</v>
      </c>
    </row>
    <row r="135" spans="1:65" s="2" customFormat="1" ht="44.25" customHeight="1">
      <c r="A135" s="34"/>
      <c r="B135" s="35"/>
      <c r="C135" s="178" t="s">
        <v>246</v>
      </c>
      <c r="D135" s="178" t="s">
        <v>162</v>
      </c>
      <c r="E135" s="179" t="s">
        <v>300</v>
      </c>
      <c r="F135" s="180" t="s">
        <v>301</v>
      </c>
      <c r="G135" s="181" t="s">
        <v>220</v>
      </c>
      <c r="H135" s="182">
        <v>279.376</v>
      </c>
      <c r="I135" s="183"/>
      <c r="J135" s="184">
        <f>ROUND(I135*H135,2)</f>
        <v>0</v>
      </c>
      <c r="K135" s="180" t="s">
        <v>166</v>
      </c>
      <c r="L135" s="39"/>
      <c r="M135" s="185" t="s">
        <v>19</v>
      </c>
      <c r="N135" s="186" t="s">
        <v>48</v>
      </c>
      <c r="O135" s="64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167</v>
      </c>
      <c r="AT135" s="189" t="s">
        <v>162</v>
      </c>
      <c r="AU135" s="189" t="s">
        <v>86</v>
      </c>
      <c r="AY135" s="17" t="s">
        <v>160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17" t="s">
        <v>84</v>
      </c>
      <c r="BK135" s="190">
        <f>ROUND(I135*H135,2)</f>
        <v>0</v>
      </c>
      <c r="BL135" s="17" t="s">
        <v>167</v>
      </c>
      <c r="BM135" s="189" t="s">
        <v>788</v>
      </c>
    </row>
    <row r="136" spans="1:47" s="2" customFormat="1" ht="11.25">
      <c r="A136" s="34"/>
      <c r="B136" s="35"/>
      <c r="C136" s="36"/>
      <c r="D136" s="191" t="s">
        <v>169</v>
      </c>
      <c r="E136" s="36"/>
      <c r="F136" s="192" t="s">
        <v>303</v>
      </c>
      <c r="G136" s="36"/>
      <c r="H136" s="36"/>
      <c r="I136" s="193"/>
      <c r="J136" s="36"/>
      <c r="K136" s="36"/>
      <c r="L136" s="39"/>
      <c r="M136" s="194"/>
      <c r="N136" s="195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169</v>
      </c>
      <c r="AU136" s="17" t="s">
        <v>86</v>
      </c>
    </row>
    <row r="137" spans="2:51" s="14" customFormat="1" ht="11.25">
      <c r="B137" s="207"/>
      <c r="C137" s="208"/>
      <c r="D137" s="198" t="s">
        <v>171</v>
      </c>
      <c r="E137" s="209" t="s">
        <v>19</v>
      </c>
      <c r="F137" s="210" t="s">
        <v>789</v>
      </c>
      <c r="G137" s="208"/>
      <c r="H137" s="211">
        <v>279.376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171</v>
      </c>
      <c r="AU137" s="217" t="s">
        <v>86</v>
      </c>
      <c r="AV137" s="14" t="s">
        <v>86</v>
      </c>
      <c r="AW137" s="14" t="s">
        <v>37</v>
      </c>
      <c r="AX137" s="14" t="s">
        <v>77</v>
      </c>
      <c r="AY137" s="217" t="s">
        <v>160</v>
      </c>
    </row>
    <row r="138" spans="1:65" s="2" customFormat="1" ht="66.75" customHeight="1">
      <c r="A138" s="34"/>
      <c r="B138" s="35"/>
      <c r="C138" s="178" t="s">
        <v>198</v>
      </c>
      <c r="D138" s="178" t="s">
        <v>162</v>
      </c>
      <c r="E138" s="179" t="s">
        <v>488</v>
      </c>
      <c r="F138" s="180" t="s">
        <v>489</v>
      </c>
      <c r="G138" s="181" t="s">
        <v>273</v>
      </c>
      <c r="H138" s="182">
        <v>17.554</v>
      </c>
      <c r="I138" s="183"/>
      <c r="J138" s="184">
        <f>ROUND(I138*H138,2)</f>
        <v>0</v>
      </c>
      <c r="K138" s="180" t="s">
        <v>166</v>
      </c>
      <c r="L138" s="39"/>
      <c r="M138" s="185" t="s">
        <v>19</v>
      </c>
      <c r="N138" s="186" t="s">
        <v>48</v>
      </c>
      <c r="O138" s="64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167</v>
      </c>
      <c r="AT138" s="189" t="s">
        <v>162</v>
      </c>
      <c r="AU138" s="189" t="s">
        <v>86</v>
      </c>
      <c r="AY138" s="17" t="s">
        <v>160</v>
      </c>
      <c r="BE138" s="190">
        <f>IF(N138="základní",J138,0)</f>
        <v>0</v>
      </c>
      <c r="BF138" s="190">
        <f>IF(N138="snížená",J138,0)</f>
        <v>0</v>
      </c>
      <c r="BG138" s="190">
        <f>IF(N138="zákl. přenesená",J138,0)</f>
        <v>0</v>
      </c>
      <c r="BH138" s="190">
        <f>IF(N138="sníž. přenesená",J138,0)</f>
        <v>0</v>
      </c>
      <c r="BI138" s="190">
        <f>IF(N138="nulová",J138,0)</f>
        <v>0</v>
      </c>
      <c r="BJ138" s="17" t="s">
        <v>84</v>
      </c>
      <c r="BK138" s="190">
        <f>ROUND(I138*H138,2)</f>
        <v>0</v>
      </c>
      <c r="BL138" s="17" t="s">
        <v>167</v>
      </c>
      <c r="BM138" s="189" t="s">
        <v>790</v>
      </c>
    </row>
    <row r="139" spans="1:47" s="2" customFormat="1" ht="11.25">
      <c r="A139" s="34"/>
      <c r="B139" s="35"/>
      <c r="C139" s="36"/>
      <c r="D139" s="191" t="s">
        <v>169</v>
      </c>
      <c r="E139" s="36"/>
      <c r="F139" s="192" t="s">
        <v>491</v>
      </c>
      <c r="G139" s="36"/>
      <c r="H139" s="36"/>
      <c r="I139" s="193"/>
      <c r="J139" s="36"/>
      <c r="K139" s="36"/>
      <c r="L139" s="39"/>
      <c r="M139" s="194"/>
      <c r="N139" s="195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169</v>
      </c>
      <c r="AU139" s="17" t="s">
        <v>86</v>
      </c>
    </row>
    <row r="140" spans="2:51" s="14" customFormat="1" ht="11.25">
      <c r="B140" s="207"/>
      <c r="C140" s="208"/>
      <c r="D140" s="198" t="s">
        <v>171</v>
      </c>
      <c r="E140" s="209" t="s">
        <v>19</v>
      </c>
      <c r="F140" s="210" t="s">
        <v>791</v>
      </c>
      <c r="G140" s="208"/>
      <c r="H140" s="211">
        <v>2.64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171</v>
      </c>
      <c r="AU140" s="217" t="s">
        <v>86</v>
      </c>
      <c r="AV140" s="14" t="s">
        <v>86</v>
      </c>
      <c r="AW140" s="14" t="s">
        <v>37</v>
      </c>
      <c r="AX140" s="14" t="s">
        <v>77</v>
      </c>
      <c r="AY140" s="217" t="s">
        <v>160</v>
      </c>
    </row>
    <row r="141" spans="2:51" s="14" customFormat="1" ht="11.25">
      <c r="B141" s="207"/>
      <c r="C141" s="208"/>
      <c r="D141" s="198" t="s">
        <v>171</v>
      </c>
      <c r="E141" s="209" t="s">
        <v>19</v>
      </c>
      <c r="F141" s="210" t="s">
        <v>791</v>
      </c>
      <c r="G141" s="208"/>
      <c r="H141" s="211">
        <v>2.64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171</v>
      </c>
      <c r="AU141" s="217" t="s">
        <v>86</v>
      </c>
      <c r="AV141" s="14" t="s">
        <v>86</v>
      </c>
      <c r="AW141" s="14" t="s">
        <v>37</v>
      </c>
      <c r="AX141" s="14" t="s">
        <v>77</v>
      </c>
      <c r="AY141" s="217" t="s">
        <v>160</v>
      </c>
    </row>
    <row r="142" spans="2:51" s="14" customFormat="1" ht="11.25">
      <c r="B142" s="207"/>
      <c r="C142" s="208"/>
      <c r="D142" s="198" t="s">
        <v>171</v>
      </c>
      <c r="E142" s="209" t="s">
        <v>19</v>
      </c>
      <c r="F142" s="210" t="s">
        <v>791</v>
      </c>
      <c r="G142" s="208"/>
      <c r="H142" s="211">
        <v>2.64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171</v>
      </c>
      <c r="AU142" s="217" t="s">
        <v>86</v>
      </c>
      <c r="AV142" s="14" t="s">
        <v>86</v>
      </c>
      <c r="AW142" s="14" t="s">
        <v>37</v>
      </c>
      <c r="AX142" s="14" t="s">
        <v>77</v>
      </c>
      <c r="AY142" s="217" t="s">
        <v>160</v>
      </c>
    </row>
    <row r="143" spans="2:51" s="14" customFormat="1" ht="11.25">
      <c r="B143" s="207"/>
      <c r="C143" s="208"/>
      <c r="D143" s="198" t="s">
        <v>171</v>
      </c>
      <c r="E143" s="209" t="s">
        <v>19</v>
      </c>
      <c r="F143" s="210" t="s">
        <v>791</v>
      </c>
      <c r="G143" s="208"/>
      <c r="H143" s="211">
        <v>2.64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171</v>
      </c>
      <c r="AU143" s="217" t="s">
        <v>86</v>
      </c>
      <c r="AV143" s="14" t="s">
        <v>86</v>
      </c>
      <c r="AW143" s="14" t="s">
        <v>37</v>
      </c>
      <c r="AX143" s="14" t="s">
        <v>77</v>
      </c>
      <c r="AY143" s="217" t="s">
        <v>160</v>
      </c>
    </row>
    <row r="144" spans="2:51" s="14" customFormat="1" ht="11.25">
      <c r="B144" s="207"/>
      <c r="C144" s="208"/>
      <c r="D144" s="198" t="s">
        <v>171</v>
      </c>
      <c r="E144" s="209" t="s">
        <v>19</v>
      </c>
      <c r="F144" s="210" t="s">
        <v>792</v>
      </c>
      <c r="G144" s="208"/>
      <c r="H144" s="211">
        <v>3.96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171</v>
      </c>
      <c r="AU144" s="217" t="s">
        <v>86</v>
      </c>
      <c r="AV144" s="14" t="s">
        <v>86</v>
      </c>
      <c r="AW144" s="14" t="s">
        <v>37</v>
      </c>
      <c r="AX144" s="14" t="s">
        <v>77</v>
      </c>
      <c r="AY144" s="217" t="s">
        <v>160</v>
      </c>
    </row>
    <row r="145" spans="2:51" s="13" customFormat="1" ht="11.25">
      <c r="B145" s="196"/>
      <c r="C145" s="197"/>
      <c r="D145" s="198" t="s">
        <v>171</v>
      </c>
      <c r="E145" s="199" t="s">
        <v>19</v>
      </c>
      <c r="F145" s="200" t="s">
        <v>793</v>
      </c>
      <c r="G145" s="197"/>
      <c r="H145" s="199" t="s">
        <v>19</v>
      </c>
      <c r="I145" s="201"/>
      <c r="J145" s="197"/>
      <c r="K145" s="197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171</v>
      </c>
      <c r="AU145" s="206" t="s">
        <v>86</v>
      </c>
      <c r="AV145" s="13" t="s">
        <v>84</v>
      </c>
      <c r="AW145" s="13" t="s">
        <v>37</v>
      </c>
      <c r="AX145" s="13" t="s">
        <v>77</v>
      </c>
      <c r="AY145" s="206" t="s">
        <v>160</v>
      </c>
    </row>
    <row r="146" spans="2:51" s="14" customFormat="1" ht="11.25">
      <c r="B146" s="207"/>
      <c r="C146" s="208"/>
      <c r="D146" s="198" t="s">
        <v>171</v>
      </c>
      <c r="E146" s="209" t="s">
        <v>19</v>
      </c>
      <c r="F146" s="210" t="s">
        <v>794</v>
      </c>
      <c r="G146" s="208"/>
      <c r="H146" s="211">
        <v>3.034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171</v>
      </c>
      <c r="AU146" s="217" t="s">
        <v>86</v>
      </c>
      <c r="AV146" s="14" t="s">
        <v>86</v>
      </c>
      <c r="AW146" s="14" t="s">
        <v>37</v>
      </c>
      <c r="AX146" s="14" t="s">
        <v>77</v>
      </c>
      <c r="AY146" s="217" t="s">
        <v>160</v>
      </c>
    </row>
    <row r="147" spans="1:65" s="2" customFormat="1" ht="16.5" customHeight="1">
      <c r="A147" s="34"/>
      <c r="B147" s="35"/>
      <c r="C147" s="222" t="s">
        <v>119</v>
      </c>
      <c r="D147" s="222" t="s">
        <v>294</v>
      </c>
      <c r="E147" s="223" t="s">
        <v>493</v>
      </c>
      <c r="F147" s="224" t="s">
        <v>494</v>
      </c>
      <c r="G147" s="225" t="s">
        <v>220</v>
      </c>
      <c r="H147" s="226">
        <v>32.475</v>
      </c>
      <c r="I147" s="227"/>
      <c r="J147" s="228">
        <f>ROUND(I147*H147,2)</f>
        <v>0</v>
      </c>
      <c r="K147" s="224" t="s">
        <v>166</v>
      </c>
      <c r="L147" s="229"/>
      <c r="M147" s="230" t="s">
        <v>19</v>
      </c>
      <c r="N147" s="231" t="s">
        <v>48</v>
      </c>
      <c r="O147" s="64"/>
      <c r="P147" s="187">
        <f>O147*H147</f>
        <v>0</v>
      </c>
      <c r="Q147" s="187">
        <v>1</v>
      </c>
      <c r="R147" s="187">
        <f>Q147*H147</f>
        <v>32.475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246</v>
      </c>
      <c r="AT147" s="189" t="s">
        <v>294</v>
      </c>
      <c r="AU147" s="189" t="s">
        <v>86</v>
      </c>
      <c r="AY147" s="17" t="s">
        <v>160</v>
      </c>
      <c r="BE147" s="190">
        <f>IF(N147="základní",J147,0)</f>
        <v>0</v>
      </c>
      <c r="BF147" s="190">
        <f>IF(N147="snížená",J147,0)</f>
        <v>0</v>
      </c>
      <c r="BG147" s="190">
        <f>IF(N147="zákl. přenesená",J147,0)</f>
        <v>0</v>
      </c>
      <c r="BH147" s="190">
        <f>IF(N147="sníž. přenesená",J147,0)</f>
        <v>0</v>
      </c>
      <c r="BI147" s="190">
        <f>IF(N147="nulová",J147,0)</f>
        <v>0</v>
      </c>
      <c r="BJ147" s="17" t="s">
        <v>84</v>
      </c>
      <c r="BK147" s="190">
        <f>ROUND(I147*H147,2)</f>
        <v>0</v>
      </c>
      <c r="BL147" s="17" t="s">
        <v>167</v>
      </c>
      <c r="BM147" s="189" t="s">
        <v>795</v>
      </c>
    </row>
    <row r="148" spans="1:47" s="2" customFormat="1" ht="11.25">
      <c r="A148" s="34"/>
      <c r="B148" s="35"/>
      <c r="C148" s="36"/>
      <c r="D148" s="191" t="s">
        <v>169</v>
      </c>
      <c r="E148" s="36"/>
      <c r="F148" s="192" t="s">
        <v>496</v>
      </c>
      <c r="G148" s="36"/>
      <c r="H148" s="36"/>
      <c r="I148" s="193"/>
      <c r="J148" s="36"/>
      <c r="K148" s="36"/>
      <c r="L148" s="39"/>
      <c r="M148" s="194"/>
      <c r="N148" s="195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169</v>
      </c>
      <c r="AU148" s="17" t="s">
        <v>86</v>
      </c>
    </row>
    <row r="149" spans="2:51" s="14" customFormat="1" ht="11.25">
      <c r="B149" s="207"/>
      <c r="C149" s="208"/>
      <c r="D149" s="198" t="s">
        <v>171</v>
      </c>
      <c r="E149" s="209" t="s">
        <v>19</v>
      </c>
      <c r="F149" s="210" t="s">
        <v>796</v>
      </c>
      <c r="G149" s="208"/>
      <c r="H149" s="211">
        <v>32.475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171</v>
      </c>
      <c r="AU149" s="217" t="s">
        <v>86</v>
      </c>
      <c r="AV149" s="14" t="s">
        <v>86</v>
      </c>
      <c r="AW149" s="14" t="s">
        <v>37</v>
      </c>
      <c r="AX149" s="14" t="s">
        <v>77</v>
      </c>
      <c r="AY149" s="217" t="s">
        <v>160</v>
      </c>
    </row>
    <row r="150" spans="2:63" s="12" customFormat="1" ht="22.9" customHeight="1">
      <c r="B150" s="162"/>
      <c r="C150" s="163"/>
      <c r="D150" s="164" t="s">
        <v>76</v>
      </c>
      <c r="E150" s="176" t="s">
        <v>311</v>
      </c>
      <c r="F150" s="176" t="s">
        <v>312</v>
      </c>
      <c r="G150" s="163"/>
      <c r="H150" s="163"/>
      <c r="I150" s="166"/>
      <c r="J150" s="177">
        <f>BK150</f>
        <v>0</v>
      </c>
      <c r="K150" s="163"/>
      <c r="L150" s="168"/>
      <c r="M150" s="169"/>
      <c r="N150" s="170"/>
      <c r="O150" s="170"/>
      <c r="P150" s="171">
        <f>SUM(P151:P167)</f>
        <v>0</v>
      </c>
      <c r="Q150" s="170"/>
      <c r="R150" s="171">
        <f>SUM(R151:R167)</f>
        <v>0.00096</v>
      </c>
      <c r="S150" s="170"/>
      <c r="T150" s="172">
        <f>SUM(T151:T167)</f>
        <v>0</v>
      </c>
      <c r="AR150" s="173" t="s">
        <v>84</v>
      </c>
      <c r="AT150" s="174" t="s">
        <v>76</v>
      </c>
      <c r="AU150" s="174" t="s">
        <v>84</v>
      </c>
      <c r="AY150" s="173" t="s">
        <v>160</v>
      </c>
      <c r="BK150" s="175">
        <f>SUM(BK151:BK167)</f>
        <v>0</v>
      </c>
    </row>
    <row r="151" spans="1:65" s="2" customFormat="1" ht="37.9" customHeight="1">
      <c r="A151" s="34"/>
      <c r="B151" s="35"/>
      <c r="C151" s="178" t="s">
        <v>317</v>
      </c>
      <c r="D151" s="178" t="s">
        <v>162</v>
      </c>
      <c r="E151" s="179" t="s">
        <v>498</v>
      </c>
      <c r="F151" s="180" t="s">
        <v>499</v>
      </c>
      <c r="G151" s="181" t="s">
        <v>165</v>
      </c>
      <c r="H151" s="182">
        <v>64</v>
      </c>
      <c r="I151" s="183"/>
      <c r="J151" s="184">
        <f>ROUND(I151*H151,2)</f>
        <v>0</v>
      </c>
      <c r="K151" s="180" t="s">
        <v>166</v>
      </c>
      <c r="L151" s="39"/>
      <c r="M151" s="185" t="s">
        <v>19</v>
      </c>
      <c r="N151" s="186" t="s">
        <v>48</v>
      </c>
      <c r="O151" s="64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167</v>
      </c>
      <c r="AT151" s="189" t="s">
        <v>162</v>
      </c>
      <c r="AU151" s="189" t="s">
        <v>86</v>
      </c>
      <c r="AY151" s="17" t="s">
        <v>160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17" t="s">
        <v>84</v>
      </c>
      <c r="BK151" s="190">
        <f>ROUND(I151*H151,2)</f>
        <v>0</v>
      </c>
      <c r="BL151" s="17" t="s">
        <v>167</v>
      </c>
      <c r="BM151" s="189" t="s">
        <v>797</v>
      </c>
    </row>
    <row r="152" spans="1:47" s="2" customFormat="1" ht="11.25">
      <c r="A152" s="34"/>
      <c r="B152" s="35"/>
      <c r="C152" s="36"/>
      <c r="D152" s="191" t="s">
        <v>169</v>
      </c>
      <c r="E152" s="36"/>
      <c r="F152" s="192" t="s">
        <v>501</v>
      </c>
      <c r="G152" s="36"/>
      <c r="H152" s="36"/>
      <c r="I152" s="193"/>
      <c r="J152" s="36"/>
      <c r="K152" s="36"/>
      <c r="L152" s="39"/>
      <c r="M152" s="194"/>
      <c r="N152" s="195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169</v>
      </c>
      <c r="AU152" s="17" t="s">
        <v>86</v>
      </c>
    </row>
    <row r="153" spans="2:51" s="13" customFormat="1" ht="11.25">
      <c r="B153" s="196"/>
      <c r="C153" s="197"/>
      <c r="D153" s="198" t="s">
        <v>171</v>
      </c>
      <c r="E153" s="199" t="s">
        <v>19</v>
      </c>
      <c r="F153" s="200" t="s">
        <v>502</v>
      </c>
      <c r="G153" s="197"/>
      <c r="H153" s="199" t="s">
        <v>19</v>
      </c>
      <c r="I153" s="201"/>
      <c r="J153" s="197"/>
      <c r="K153" s="197"/>
      <c r="L153" s="202"/>
      <c r="M153" s="203"/>
      <c r="N153" s="204"/>
      <c r="O153" s="204"/>
      <c r="P153" s="204"/>
      <c r="Q153" s="204"/>
      <c r="R153" s="204"/>
      <c r="S153" s="204"/>
      <c r="T153" s="205"/>
      <c r="AT153" s="206" t="s">
        <v>171</v>
      </c>
      <c r="AU153" s="206" t="s">
        <v>86</v>
      </c>
      <c r="AV153" s="13" t="s">
        <v>84</v>
      </c>
      <c r="AW153" s="13" t="s">
        <v>37</v>
      </c>
      <c r="AX153" s="13" t="s">
        <v>77</v>
      </c>
      <c r="AY153" s="206" t="s">
        <v>160</v>
      </c>
    </row>
    <row r="154" spans="2:51" s="14" customFormat="1" ht="11.25">
      <c r="B154" s="207"/>
      <c r="C154" s="208"/>
      <c r="D154" s="198" t="s">
        <v>171</v>
      </c>
      <c r="E154" s="209" t="s">
        <v>19</v>
      </c>
      <c r="F154" s="210" t="s">
        <v>798</v>
      </c>
      <c r="G154" s="208"/>
      <c r="H154" s="211">
        <v>8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171</v>
      </c>
      <c r="AU154" s="217" t="s">
        <v>86</v>
      </c>
      <c r="AV154" s="14" t="s">
        <v>86</v>
      </c>
      <c r="AW154" s="14" t="s">
        <v>37</v>
      </c>
      <c r="AX154" s="14" t="s">
        <v>77</v>
      </c>
      <c r="AY154" s="217" t="s">
        <v>160</v>
      </c>
    </row>
    <row r="155" spans="2:51" s="14" customFormat="1" ht="11.25">
      <c r="B155" s="207"/>
      <c r="C155" s="208"/>
      <c r="D155" s="198" t="s">
        <v>171</v>
      </c>
      <c r="E155" s="209" t="s">
        <v>19</v>
      </c>
      <c r="F155" s="210" t="s">
        <v>503</v>
      </c>
      <c r="G155" s="208"/>
      <c r="H155" s="211">
        <v>16</v>
      </c>
      <c r="I155" s="212"/>
      <c r="J155" s="208"/>
      <c r="K155" s="208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171</v>
      </c>
      <c r="AU155" s="217" t="s">
        <v>86</v>
      </c>
      <c r="AV155" s="14" t="s">
        <v>86</v>
      </c>
      <c r="AW155" s="14" t="s">
        <v>37</v>
      </c>
      <c r="AX155" s="14" t="s">
        <v>77</v>
      </c>
      <c r="AY155" s="217" t="s">
        <v>160</v>
      </c>
    </row>
    <row r="156" spans="2:51" s="14" customFormat="1" ht="11.25">
      <c r="B156" s="207"/>
      <c r="C156" s="208"/>
      <c r="D156" s="198" t="s">
        <v>171</v>
      </c>
      <c r="E156" s="209" t="s">
        <v>19</v>
      </c>
      <c r="F156" s="210" t="s">
        <v>503</v>
      </c>
      <c r="G156" s="208"/>
      <c r="H156" s="211">
        <v>16</v>
      </c>
      <c r="I156" s="212"/>
      <c r="J156" s="208"/>
      <c r="K156" s="208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171</v>
      </c>
      <c r="AU156" s="217" t="s">
        <v>86</v>
      </c>
      <c r="AV156" s="14" t="s">
        <v>86</v>
      </c>
      <c r="AW156" s="14" t="s">
        <v>37</v>
      </c>
      <c r="AX156" s="14" t="s">
        <v>77</v>
      </c>
      <c r="AY156" s="217" t="s">
        <v>160</v>
      </c>
    </row>
    <row r="157" spans="2:51" s="14" customFormat="1" ht="11.25">
      <c r="B157" s="207"/>
      <c r="C157" s="208"/>
      <c r="D157" s="198" t="s">
        <v>171</v>
      </c>
      <c r="E157" s="209" t="s">
        <v>19</v>
      </c>
      <c r="F157" s="210" t="s">
        <v>503</v>
      </c>
      <c r="G157" s="208"/>
      <c r="H157" s="211">
        <v>16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171</v>
      </c>
      <c r="AU157" s="217" t="s">
        <v>86</v>
      </c>
      <c r="AV157" s="14" t="s">
        <v>86</v>
      </c>
      <c r="AW157" s="14" t="s">
        <v>37</v>
      </c>
      <c r="AX157" s="14" t="s">
        <v>77</v>
      </c>
      <c r="AY157" s="217" t="s">
        <v>160</v>
      </c>
    </row>
    <row r="158" spans="2:51" s="14" customFormat="1" ht="11.25">
      <c r="B158" s="207"/>
      <c r="C158" s="208"/>
      <c r="D158" s="198" t="s">
        <v>171</v>
      </c>
      <c r="E158" s="209" t="s">
        <v>19</v>
      </c>
      <c r="F158" s="210" t="s">
        <v>798</v>
      </c>
      <c r="G158" s="208"/>
      <c r="H158" s="211">
        <v>8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171</v>
      </c>
      <c r="AU158" s="217" t="s">
        <v>86</v>
      </c>
      <c r="AV158" s="14" t="s">
        <v>86</v>
      </c>
      <c r="AW158" s="14" t="s">
        <v>37</v>
      </c>
      <c r="AX158" s="14" t="s">
        <v>77</v>
      </c>
      <c r="AY158" s="217" t="s">
        <v>160</v>
      </c>
    </row>
    <row r="159" spans="1:65" s="2" customFormat="1" ht="37.9" customHeight="1">
      <c r="A159" s="34"/>
      <c r="B159" s="35"/>
      <c r="C159" s="178" t="s">
        <v>324</v>
      </c>
      <c r="D159" s="178" t="s">
        <v>162</v>
      </c>
      <c r="E159" s="179" t="s">
        <v>313</v>
      </c>
      <c r="F159" s="180" t="s">
        <v>314</v>
      </c>
      <c r="G159" s="181" t="s">
        <v>165</v>
      </c>
      <c r="H159" s="182">
        <v>64</v>
      </c>
      <c r="I159" s="183"/>
      <c r="J159" s="184">
        <f>ROUND(I159*H159,2)</f>
        <v>0</v>
      </c>
      <c r="K159" s="180" t="s">
        <v>166</v>
      </c>
      <c r="L159" s="39"/>
      <c r="M159" s="185" t="s">
        <v>19</v>
      </c>
      <c r="N159" s="186" t="s">
        <v>48</v>
      </c>
      <c r="O159" s="64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167</v>
      </c>
      <c r="AT159" s="189" t="s">
        <v>162</v>
      </c>
      <c r="AU159" s="189" t="s">
        <v>86</v>
      </c>
      <c r="AY159" s="17" t="s">
        <v>160</v>
      </c>
      <c r="BE159" s="190">
        <f>IF(N159="základní",J159,0)</f>
        <v>0</v>
      </c>
      <c r="BF159" s="190">
        <f>IF(N159="snížená",J159,0)</f>
        <v>0</v>
      </c>
      <c r="BG159" s="190">
        <f>IF(N159="zákl. přenesená",J159,0)</f>
        <v>0</v>
      </c>
      <c r="BH159" s="190">
        <f>IF(N159="sníž. přenesená",J159,0)</f>
        <v>0</v>
      </c>
      <c r="BI159" s="190">
        <f>IF(N159="nulová",J159,0)</f>
        <v>0</v>
      </c>
      <c r="BJ159" s="17" t="s">
        <v>84</v>
      </c>
      <c r="BK159" s="190">
        <f>ROUND(I159*H159,2)</f>
        <v>0</v>
      </c>
      <c r="BL159" s="17" t="s">
        <v>167</v>
      </c>
      <c r="BM159" s="189" t="s">
        <v>799</v>
      </c>
    </row>
    <row r="160" spans="1:47" s="2" customFormat="1" ht="11.25">
      <c r="A160" s="34"/>
      <c r="B160" s="35"/>
      <c r="C160" s="36"/>
      <c r="D160" s="191" t="s">
        <v>169</v>
      </c>
      <c r="E160" s="36"/>
      <c r="F160" s="192" t="s">
        <v>316</v>
      </c>
      <c r="G160" s="36"/>
      <c r="H160" s="36"/>
      <c r="I160" s="193"/>
      <c r="J160" s="36"/>
      <c r="K160" s="36"/>
      <c r="L160" s="39"/>
      <c r="M160" s="194"/>
      <c r="N160" s="195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169</v>
      </c>
      <c r="AU160" s="17" t="s">
        <v>86</v>
      </c>
    </row>
    <row r="161" spans="1:65" s="2" customFormat="1" ht="16.5" customHeight="1">
      <c r="A161" s="34"/>
      <c r="B161" s="35"/>
      <c r="C161" s="222" t="s">
        <v>331</v>
      </c>
      <c r="D161" s="222" t="s">
        <v>294</v>
      </c>
      <c r="E161" s="223" t="s">
        <v>318</v>
      </c>
      <c r="F161" s="224" t="s">
        <v>319</v>
      </c>
      <c r="G161" s="225" t="s">
        <v>320</v>
      </c>
      <c r="H161" s="226">
        <v>0.96</v>
      </c>
      <c r="I161" s="227"/>
      <c r="J161" s="228">
        <f>ROUND(I161*H161,2)</f>
        <v>0</v>
      </c>
      <c r="K161" s="224" t="s">
        <v>166</v>
      </c>
      <c r="L161" s="229"/>
      <c r="M161" s="230" t="s">
        <v>19</v>
      </c>
      <c r="N161" s="231" t="s">
        <v>48</v>
      </c>
      <c r="O161" s="64"/>
      <c r="P161" s="187">
        <f>O161*H161</f>
        <v>0</v>
      </c>
      <c r="Q161" s="187">
        <v>0.001</v>
      </c>
      <c r="R161" s="187">
        <f>Q161*H161</f>
        <v>0.00096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246</v>
      </c>
      <c r="AT161" s="189" t="s">
        <v>294</v>
      </c>
      <c r="AU161" s="189" t="s">
        <v>86</v>
      </c>
      <c r="AY161" s="17" t="s">
        <v>160</v>
      </c>
      <c r="BE161" s="190">
        <f>IF(N161="základní",J161,0)</f>
        <v>0</v>
      </c>
      <c r="BF161" s="190">
        <f>IF(N161="snížená",J161,0)</f>
        <v>0</v>
      </c>
      <c r="BG161" s="190">
        <f>IF(N161="zákl. přenesená",J161,0)</f>
        <v>0</v>
      </c>
      <c r="BH161" s="190">
        <f>IF(N161="sníž. přenesená",J161,0)</f>
        <v>0</v>
      </c>
      <c r="BI161" s="190">
        <f>IF(N161="nulová",J161,0)</f>
        <v>0</v>
      </c>
      <c r="BJ161" s="17" t="s">
        <v>84</v>
      </c>
      <c r="BK161" s="190">
        <f>ROUND(I161*H161,2)</f>
        <v>0</v>
      </c>
      <c r="BL161" s="17" t="s">
        <v>167</v>
      </c>
      <c r="BM161" s="189" t="s">
        <v>800</v>
      </c>
    </row>
    <row r="162" spans="1:47" s="2" customFormat="1" ht="11.25">
      <c r="A162" s="34"/>
      <c r="B162" s="35"/>
      <c r="C162" s="36"/>
      <c r="D162" s="191" t="s">
        <v>169</v>
      </c>
      <c r="E162" s="36"/>
      <c r="F162" s="192" t="s">
        <v>322</v>
      </c>
      <c r="G162" s="36"/>
      <c r="H162" s="36"/>
      <c r="I162" s="193"/>
      <c r="J162" s="36"/>
      <c r="K162" s="36"/>
      <c r="L162" s="39"/>
      <c r="M162" s="194"/>
      <c r="N162" s="195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169</v>
      </c>
      <c r="AU162" s="17" t="s">
        <v>86</v>
      </c>
    </row>
    <row r="163" spans="2:51" s="14" customFormat="1" ht="11.25">
      <c r="B163" s="207"/>
      <c r="C163" s="208"/>
      <c r="D163" s="198" t="s">
        <v>171</v>
      </c>
      <c r="E163" s="209" t="s">
        <v>19</v>
      </c>
      <c r="F163" s="210" t="s">
        <v>801</v>
      </c>
      <c r="G163" s="208"/>
      <c r="H163" s="211">
        <v>0.96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171</v>
      </c>
      <c r="AU163" s="217" t="s">
        <v>86</v>
      </c>
      <c r="AV163" s="14" t="s">
        <v>86</v>
      </c>
      <c r="AW163" s="14" t="s">
        <v>37</v>
      </c>
      <c r="AX163" s="14" t="s">
        <v>77</v>
      </c>
      <c r="AY163" s="217" t="s">
        <v>160</v>
      </c>
    </row>
    <row r="164" spans="1:65" s="2" customFormat="1" ht="49.15" customHeight="1">
      <c r="A164" s="34"/>
      <c r="B164" s="35"/>
      <c r="C164" s="178" t="s">
        <v>336</v>
      </c>
      <c r="D164" s="178" t="s">
        <v>162</v>
      </c>
      <c r="E164" s="179" t="s">
        <v>325</v>
      </c>
      <c r="F164" s="180" t="s">
        <v>326</v>
      </c>
      <c r="G164" s="181" t="s">
        <v>165</v>
      </c>
      <c r="H164" s="182">
        <v>64</v>
      </c>
      <c r="I164" s="183"/>
      <c r="J164" s="184">
        <f>ROUND(I164*H164,2)</f>
        <v>0</v>
      </c>
      <c r="K164" s="180" t="s">
        <v>166</v>
      </c>
      <c r="L164" s="39"/>
      <c r="M164" s="185" t="s">
        <v>19</v>
      </c>
      <c r="N164" s="186" t="s">
        <v>48</v>
      </c>
      <c r="O164" s="64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167</v>
      </c>
      <c r="AT164" s="189" t="s">
        <v>162</v>
      </c>
      <c r="AU164" s="189" t="s">
        <v>86</v>
      </c>
      <c r="AY164" s="17" t="s">
        <v>160</v>
      </c>
      <c r="BE164" s="190">
        <f>IF(N164="základní",J164,0)</f>
        <v>0</v>
      </c>
      <c r="BF164" s="190">
        <f>IF(N164="snížená",J164,0)</f>
        <v>0</v>
      </c>
      <c r="BG164" s="190">
        <f>IF(N164="zákl. přenesená",J164,0)</f>
        <v>0</v>
      </c>
      <c r="BH164" s="190">
        <f>IF(N164="sníž. přenesená",J164,0)</f>
        <v>0</v>
      </c>
      <c r="BI164" s="190">
        <f>IF(N164="nulová",J164,0)</f>
        <v>0</v>
      </c>
      <c r="BJ164" s="17" t="s">
        <v>84</v>
      </c>
      <c r="BK164" s="190">
        <f>ROUND(I164*H164,2)</f>
        <v>0</v>
      </c>
      <c r="BL164" s="17" t="s">
        <v>167</v>
      </c>
      <c r="BM164" s="189" t="s">
        <v>802</v>
      </c>
    </row>
    <row r="165" spans="1:47" s="2" customFormat="1" ht="11.25">
      <c r="A165" s="34"/>
      <c r="B165" s="35"/>
      <c r="C165" s="36"/>
      <c r="D165" s="191" t="s">
        <v>169</v>
      </c>
      <c r="E165" s="36"/>
      <c r="F165" s="192" t="s">
        <v>328</v>
      </c>
      <c r="G165" s="36"/>
      <c r="H165" s="36"/>
      <c r="I165" s="193"/>
      <c r="J165" s="36"/>
      <c r="K165" s="36"/>
      <c r="L165" s="39"/>
      <c r="M165" s="194"/>
      <c r="N165" s="195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169</v>
      </c>
      <c r="AU165" s="17" t="s">
        <v>86</v>
      </c>
    </row>
    <row r="166" spans="1:65" s="2" customFormat="1" ht="49.15" customHeight="1">
      <c r="A166" s="34"/>
      <c r="B166" s="35"/>
      <c r="C166" s="178" t="s">
        <v>8</v>
      </c>
      <c r="D166" s="178" t="s">
        <v>162</v>
      </c>
      <c r="E166" s="179" t="s">
        <v>508</v>
      </c>
      <c r="F166" s="180" t="s">
        <v>509</v>
      </c>
      <c r="G166" s="181" t="s">
        <v>165</v>
      </c>
      <c r="H166" s="182">
        <v>64</v>
      </c>
      <c r="I166" s="183"/>
      <c r="J166" s="184">
        <f>ROUND(I166*H166,2)</f>
        <v>0</v>
      </c>
      <c r="K166" s="180" t="s">
        <v>166</v>
      </c>
      <c r="L166" s="39"/>
      <c r="M166" s="185" t="s">
        <v>19</v>
      </c>
      <c r="N166" s="186" t="s">
        <v>48</v>
      </c>
      <c r="O166" s="64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167</v>
      </c>
      <c r="AT166" s="189" t="s">
        <v>162</v>
      </c>
      <c r="AU166" s="189" t="s">
        <v>86</v>
      </c>
      <c r="AY166" s="17" t="s">
        <v>160</v>
      </c>
      <c r="BE166" s="190">
        <f>IF(N166="základní",J166,0)</f>
        <v>0</v>
      </c>
      <c r="BF166" s="190">
        <f>IF(N166="snížená",J166,0)</f>
        <v>0</v>
      </c>
      <c r="BG166" s="190">
        <f>IF(N166="zákl. přenesená",J166,0)</f>
        <v>0</v>
      </c>
      <c r="BH166" s="190">
        <f>IF(N166="sníž. přenesená",J166,0)</f>
        <v>0</v>
      </c>
      <c r="BI166" s="190">
        <f>IF(N166="nulová",J166,0)</f>
        <v>0</v>
      </c>
      <c r="BJ166" s="17" t="s">
        <v>84</v>
      </c>
      <c r="BK166" s="190">
        <f>ROUND(I166*H166,2)</f>
        <v>0</v>
      </c>
      <c r="BL166" s="17" t="s">
        <v>167</v>
      </c>
      <c r="BM166" s="189" t="s">
        <v>803</v>
      </c>
    </row>
    <row r="167" spans="1:47" s="2" customFormat="1" ht="11.25">
      <c r="A167" s="34"/>
      <c r="B167" s="35"/>
      <c r="C167" s="36"/>
      <c r="D167" s="191" t="s">
        <v>169</v>
      </c>
      <c r="E167" s="36"/>
      <c r="F167" s="192" t="s">
        <v>511</v>
      </c>
      <c r="G167" s="36"/>
      <c r="H167" s="36"/>
      <c r="I167" s="193"/>
      <c r="J167" s="36"/>
      <c r="K167" s="36"/>
      <c r="L167" s="39"/>
      <c r="M167" s="194"/>
      <c r="N167" s="195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169</v>
      </c>
      <c r="AU167" s="17" t="s">
        <v>86</v>
      </c>
    </row>
    <row r="168" spans="2:63" s="12" customFormat="1" ht="22.9" customHeight="1">
      <c r="B168" s="162"/>
      <c r="C168" s="163"/>
      <c r="D168" s="164" t="s">
        <v>76</v>
      </c>
      <c r="E168" s="176" t="s">
        <v>86</v>
      </c>
      <c r="F168" s="176" t="s">
        <v>512</v>
      </c>
      <c r="G168" s="163"/>
      <c r="H168" s="163"/>
      <c r="I168" s="166"/>
      <c r="J168" s="177">
        <f>BK168</f>
        <v>0</v>
      </c>
      <c r="K168" s="163"/>
      <c r="L168" s="168"/>
      <c r="M168" s="169"/>
      <c r="N168" s="170"/>
      <c r="O168" s="170"/>
      <c r="P168" s="171">
        <f>SUM(P169:P187)</f>
        <v>0</v>
      </c>
      <c r="Q168" s="170"/>
      <c r="R168" s="171">
        <f>SUM(R169:R187)</f>
        <v>8.90846931</v>
      </c>
      <c r="S168" s="170"/>
      <c r="T168" s="172">
        <f>SUM(T169:T187)</f>
        <v>0</v>
      </c>
      <c r="AR168" s="173" t="s">
        <v>84</v>
      </c>
      <c r="AT168" s="174" t="s">
        <v>76</v>
      </c>
      <c r="AU168" s="174" t="s">
        <v>84</v>
      </c>
      <c r="AY168" s="173" t="s">
        <v>160</v>
      </c>
      <c r="BK168" s="175">
        <f>SUM(BK169:BK187)</f>
        <v>0</v>
      </c>
    </row>
    <row r="169" spans="1:65" s="2" customFormat="1" ht="37.9" customHeight="1">
      <c r="A169" s="34"/>
      <c r="B169" s="35"/>
      <c r="C169" s="178" t="s">
        <v>346</v>
      </c>
      <c r="D169" s="178" t="s">
        <v>162</v>
      </c>
      <c r="E169" s="179" t="s">
        <v>804</v>
      </c>
      <c r="F169" s="180" t="s">
        <v>805</v>
      </c>
      <c r="G169" s="181" t="s">
        <v>273</v>
      </c>
      <c r="H169" s="182">
        <v>0.414</v>
      </c>
      <c r="I169" s="183"/>
      <c r="J169" s="184">
        <f>ROUND(I169*H169,2)</f>
        <v>0</v>
      </c>
      <c r="K169" s="180" t="s">
        <v>166</v>
      </c>
      <c r="L169" s="39"/>
      <c r="M169" s="185" t="s">
        <v>19</v>
      </c>
      <c r="N169" s="186" t="s">
        <v>48</v>
      </c>
      <c r="O169" s="64"/>
      <c r="P169" s="187">
        <f>O169*H169</f>
        <v>0</v>
      </c>
      <c r="Q169" s="187">
        <v>2.16</v>
      </c>
      <c r="R169" s="187">
        <f>Q169*H169</f>
        <v>0.89424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167</v>
      </c>
      <c r="AT169" s="189" t="s">
        <v>162</v>
      </c>
      <c r="AU169" s="189" t="s">
        <v>86</v>
      </c>
      <c r="AY169" s="17" t="s">
        <v>160</v>
      </c>
      <c r="BE169" s="190">
        <f>IF(N169="základní",J169,0)</f>
        <v>0</v>
      </c>
      <c r="BF169" s="190">
        <f>IF(N169="snížená",J169,0)</f>
        <v>0</v>
      </c>
      <c r="BG169" s="190">
        <f>IF(N169="zákl. přenesená",J169,0)</f>
        <v>0</v>
      </c>
      <c r="BH169" s="190">
        <f>IF(N169="sníž. přenesená",J169,0)</f>
        <v>0</v>
      </c>
      <c r="BI169" s="190">
        <f>IF(N169="nulová",J169,0)</f>
        <v>0</v>
      </c>
      <c r="BJ169" s="17" t="s">
        <v>84</v>
      </c>
      <c r="BK169" s="190">
        <f>ROUND(I169*H169,2)</f>
        <v>0</v>
      </c>
      <c r="BL169" s="17" t="s">
        <v>167</v>
      </c>
      <c r="BM169" s="189" t="s">
        <v>806</v>
      </c>
    </row>
    <row r="170" spans="1:47" s="2" customFormat="1" ht="11.25">
      <c r="A170" s="34"/>
      <c r="B170" s="35"/>
      <c r="C170" s="36"/>
      <c r="D170" s="191" t="s">
        <v>169</v>
      </c>
      <c r="E170" s="36"/>
      <c r="F170" s="192" t="s">
        <v>807</v>
      </c>
      <c r="G170" s="36"/>
      <c r="H170" s="36"/>
      <c r="I170" s="193"/>
      <c r="J170" s="36"/>
      <c r="K170" s="36"/>
      <c r="L170" s="39"/>
      <c r="M170" s="194"/>
      <c r="N170" s="195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169</v>
      </c>
      <c r="AU170" s="17" t="s">
        <v>86</v>
      </c>
    </row>
    <row r="171" spans="2:51" s="13" customFormat="1" ht="11.25">
      <c r="B171" s="196"/>
      <c r="C171" s="197"/>
      <c r="D171" s="198" t="s">
        <v>171</v>
      </c>
      <c r="E171" s="199" t="s">
        <v>19</v>
      </c>
      <c r="F171" s="200" t="s">
        <v>775</v>
      </c>
      <c r="G171" s="197"/>
      <c r="H171" s="199" t="s">
        <v>19</v>
      </c>
      <c r="I171" s="201"/>
      <c r="J171" s="197"/>
      <c r="K171" s="197"/>
      <c r="L171" s="202"/>
      <c r="M171" s="203"/>
      <c r="N171" s="204"/>
      <c r="O171" s="204"/>
      <c r="P171" s="204"/>
      <c r="Q171" s="204"/>
      <c r="R171" s="204"/>
      <c r="S171" s="204"/>
      <c r="T171" s="205"/>
      <c r="AT171" s="206" t="s">
        <v>171</v>
      </c>
      <c r="AU171" s="206" t="s">
        <v>86</v>
      </c>
      <c r="AV171" s="13" t="s">
        <v>84</v>
      </c>
      <c r="AW171" s="13" t="s">
        <v>37</v>
      </c>
      <c r="AX171" s="13" t="s">
        <v>77</v>
      </c>
      <c r="AY171" s="206" t="s">
        <v>160</v>
      </c>
    </row>
    <row r="172" spans="2:51" s="14" customFormat="1" ht="11.25">
      <c r="B172" s="207"/>
      <c r="C172" s="208"/>
      <c r="D172" s="198" t="s">
        <v>171</v>
      </c>
      <c r="E172" s="209" t="s">
        <v>19</v>
      </c>
      <c r="F172" s="210" t="s">
        <v>808</v>
      </c>
      <c r="G172" s="208"/>
      <c r="H172" s="211">
        <v>0.414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171</v>
      </c>
      <c r="AU172" s="217" t="s">
        <v>86</v>
      </c>
      <c r="AV172" s="14" t="s">
        <v>86</v>
      </c>
      <c r="AW172" s="14" t="s">
        <v>37</v>
      </c>
      <c r="AX172" s="14" t="s">
        <v>77</v>
      </c>
      <c r="AY172" s="217" t="s">
        <v>160</v>
      </c>
    </row>
    <row r="173" spans="1:65" s="2" customFormat="1" ht="24.2" customHeight="1">
      <c r="A173" s="34"/>
      <c r="B173" s="35"/>
      <c r="C173" s="178" t="s">
        <v>353</v>
      </c>
      <c r="D173" s="178" t="s">
        <v>162</v>
      </c>
      <c r="E173" s="179" t="s">
        <v>513</v>
      </c>
      <c r="F173" s="180" t="s">
        <v>514</v>
      </c>
      <c r="G173" s="181" t="s">
        <v>273</v>
      </c>
      <c r="H173" s="182">
        <v>3.465</v>
      </c>
      <c r="I173" s="183"/>
      <c r="J173" s="184">
        <f>ROUND(I173*H173,2)</f>
        <v>0</v>
      </c>
      <c r="K173" s="180" t="s">
        <v>166</v>
      </c>
      <c r="L173" s="39"/>
      <c r="M173" s="185" t="s">
        <v>19</v>
      </c>
      <c r="N173" s="186" t="s">
        <v>48</v>
      </c>
      <c r="O173" s="64"/>
      <c r="P173" s="187">
        <f>O173*H173</f>
        <v>0</v>
      </c>
      <c r="Q173" s="187">
        <v>1.98</v>
      </c>
      <c r="R173" s="187">
        <f>Q173*H173</f>
        <v>6.8607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167</v>
      </c>
      <c r="AT173" s="189" t="s">
        <v>162</v>
      </c>
      <c r="AU173" s="189" t="s">
        <v>86</v>
      </c>
      <c r="AY173" s="17" t="s">
        <v>160</v>
      </c>
      <c r="BE173" s="190">
        <f>IF(N173="základní",J173,0)</f>
        <v>0</v>
      </c>
      <c r="BF173" s="190">
        <f>IF(N173="snížená",J173,0)</f>
        <v>0</v>
      </c>
      <c r="BG173" s="190">
        <f>IF(N173="zákl. přenesená",J173,0)</f>
        <v>0</v>
      </c>
      <c r="BH173" s="190">
        <f>IF(N173="sníž. přenesená",J173,0)</f>
        <v>0</v>
      </c>
      <c r="BI173" s="190">
        <f>IF(N173="nulová",J173,0)</f>
        <v>0</v>
      </c>
      <c r="BJ173" s="17" t="s">
        <v>84</v>
      </c>
      <c r="BK173" s="190">
        <f>ROUND(I173*H173,2)</f>
        <v>0</v>
      </c>
      <c r="BL173" s="17" t="s">
        <v>167</v>
      </c>
      <c r="BM173" s="189" t="s">
        <v>809</v>
      </c>
    </row>
    <row r="174" spans="1:47" s="2" customFormat="1" ht="11.25">
      <c r="A174" s="34"/>
      <c r="B174" s="35"/>
      <c r="C174" s="36"/>
      <c r="D174" s="191" t="s">
        <v>169</v>
      </c>
      <c r="E174" s="36"/>
      <c r="F174" s="192" t="s">
        <v>516</v>
      </c>
      <c r="G174" s="36"/>
      <c r="H174" s="36"/>
      <c r="I174" s="193"/>
      <c r="J174" s="36"/>
      <c r="K174" s="36"/>
      <c r="L174" s="39"/>
      <c r="M174" s="194"/>
      <c r="N174" s="195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169</v>
      </c>
      <c r="AU174" s="17" t="s">
        <v>86</v>
      </c>
    </row>
    <row r="175" spans="2:51" s="14" customFormat="1" ht="11.25">
      <c r="B175" s="207"/>
      <c r="C175" s="208"/>
      <c r="D175" s="198" t="s">
        <v>171</v>
      </c>
      <c r="E175" s="209" t="s">
        <v>19</v>
      </c>
      <c r="F175" s="210" t="s">
        <v>810</v>
      </c>
      <c r="G175" s="208"/>
      <c r="H175" s="211">
        <v>0.63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171</v>
      </c>
      <c r="AU175" s="217" t="s">
        <v>86</v>
      </c>
      <c r="AV175" s="14" t="s">
        <v>86</v>
      </c>
      <c r="AW175" s="14" t="s">
        <v>37</v>
      </c>
      <c r="AX175" s="14" t="s">
        <v>77</v>
      </c>
      <c r="AY175" s="217" t="s">
        <v>160</v>
      </c>
    </row>
    <row r="176" spans="2:51" s="14" customFormat="1" ht="11.25">
      <c r="B176" s="207"/>
      <c r="C176" s="208"/>
      <c r="D176" s="198" t="s">
        <v>171</v>
      </c>
      <c r="E176" s="209" t="s">
        <v>19</v>
      </c>
      <c r="F176" s="210" t="s">
        <v>810</v>
      </c>
      <c r="G176" s="208"/>
      <c r="H176" s="211">
        <v>0.63</v>
      </c>
      <c r="I176" s="212"/>
      <c r="J176" s="208"/>
      <c r="K176" s="208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171</v>
      </c>
      <c r="AU176" s="217" t="s">
        <v>86</v>
      </c>
      <c r="AV176" s="14" t="s">
        <v>86</v>
      </c>
      <c r="AW176" s="14" t="s">
        <v>37</v>
      </c>
      <c r="AX176" s="14" t="s">
        <v>77</v>
      </c>
      <c r="AY176" s="217" t="s">
        <v>160</v>
      </c>
    </row>
    <row r="177" spans="2:51" s="14" customFormat="1" ht="11.25">
      <c r="B177" s="207"/>
      <c r="C177" s="208"/>
      <c r="D177" s="198" t="s">
        <v>171</v>
      </c>
      <c r="E177" s="209" t="s">
        <v>19</v>
      </c>
      <c r="F177" s="210" t="s">
        <v>810</v>
      </c>
      <c r="G177" s="208"/>
      <c r="H177" s="211">
        <v>0.63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171</v>
      </c>
      <c r="AU177" s="217" t="s">
        <v>86</v>
      </c>
      <c r="AV177" s="14" t="s">
        <v>86</v>
      </c>
      <c r="AW177" s="14" t="s">
        <v>37</v>
      </c>
      <c r="AX177" s="14" t="s">
        <v>77</v>
      </c>
      <c r="AY177" s="217" t="s">
        <v>160</v>
      </c>
    </row>
    <row r="178" spans="2:51" s="14" customFormat="1" ht="11.25">
      <c r="B178" s="207"/>
      <c r="C178" s="208"/>
      <c r="D178" s="198" t="s">
        <v>171</v>
      </c>
      <c r="E178" s="209" t="s">
        <v>19</v>
      </c>
      <c r="F178" s="210" t="s">
        <v>810</v>
      </c>
      <c r="G178" s="208"/>
      <c r="H178" s="211">
        <v>0.63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171</v>
      </c>
      <c r="AU178" s="217" t="s">
        <v>86</v>
      </c>
      <c r="AV178" s="14" t="s">
        <v>86</v>
      </c>
      <c r="AW178" s="14" t="s">
        <v>37</v>
      </c>
      <c r="AX178" s="14" t="s">
        <v>77</v>
      </c>
      <c r="AY178" s="217" t="s">
        <v>160</v>
      </c>
    </row>
    <row r="179" spans="2:51" s="14" customFormat="1" ht="11.25">
      <c r="B179" s="207"/>
      <c r="C179" s="208"/>
      <c r="D179" s="198" t="s">
        <v>171</v>
      </c>
      <c r="E179" s="209" t="s">
        <v>19</v>
      </c>
      <c r="F179" s="210" t="s">
        <v>811</v>
      </c>
      <c r="G179" s="208"/>
      <c r="H179" s="211">
        <v>0.945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171</v>
      </c>
      <c r="AU179" s="217" t="s">
        <v>86</v>
      </c>
      <c r="AV179" s="14" t="s">
        <v>86</v>
      </c>
      <c r="AW179" s="14" t="s">
        <v>37</v>
      </c>
      <c r="AX179" s="14" t="s">
        <v>77</v>
      </c>
      <c r="AY179" s="217" t="s">
        <v>160</v>
      </c>
    </row>
    <row r="180" spans="1:65" s="2" customFormat="1" ht="24.2" customHeight="1">
      <c r="A180" s="34"/>
      <c r="B180" s="35"/>
      <c r="C180" s="178" t="s">
        <v>311</v>
      </c>
      <c r="D180" s="178" t="s">
        <v>162</v>
      </c>
      <c r="E180" s="179" t="s">
        <v>812</v>
      </c>
      <c r="F180" s="180" t="s">
        <v>813</v>
      </c>
      <c r="G180" s="181" t="s">
        <v>273</v>
      </c>
      <c r="H180" s="182">
        <v>0.507</v>
      </c>
      <c r="I180" s="183"/>
      <c r="J180" s="184">
        <f>ROUND(I180*H180,2)</f>
        <v>0</v>
      </c>
      <c r="K180" s="180" t="s">
        <v>166</v>
      </c>
      <c r="L180" s="39"/>
      <c r="M180" s="185" t="s">
        <v>19</v>
      </c>
      <c r="N180" s="186" t="s">
        <v>48</v>
      </c>
      <c r="O180" s="64"/>
      <c r="P180" s="187">
        <f>O180*H180</f>
        <v>0</v>
      </c>
      <c r="Q180" s="187">
        <v>2.25634</v>
      </c>
      <c r="R180" s="187">
        <f>Q180*H180</f>
        <v>1.14396438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167</v>
      </c>
      <c r="AT180" s="189" t="s">
        <v>162</v>
      </c>
      <c r="AU180" s="189" t="s">
        <v>86</v>
      </c>
      <c r="AY180" s="17" t="s">
        <v>160</v>
      </c>
      <c r="BE180" s="190">
        <f>IF(N180="základní",J180,0)</f>
        <v>0</v>
      </c>
      <c r="BF180" s="190">
        <f>IF(N180="snížená",J180,0)</f>
        <v>0</v>
      </c>
      <c r="BG180" s="190">
        <f>IF(N180="zákl. přenesená",J180,0)</f>
        <v>0</v>
      </c>
      <c r="BH180" s="190">
        <f>IF(N180="sníž. přenesená",J180,0)</f>
        <v>0</v>
      </c>
      <c r="BI180" s="190">
        <f>IF(N180="nulová",J180,0)</f>
        <v>0</v>
      </c>
      <c r="BJ180" s="17" t="s">
        <v>84</v>
      </c>
      <c r="BK180" s="190">
        <f>ROUND(I180*H180,2)</f>
        <v>0</v>
      </c>
      <c r="BL180" s="17" t="s">
        <v>167</v>
      </c>
      <c r="BM180" s="189" t="s">
        <v>814</v>
      </c>
    </row>
    <row r="181" spans="1:47" s="2" customFormat="1" ht="11.25">
      <c r="A181" s="34"/>
      <c r="B181" s="35"/>
      <c r="C181" s="36"/>
      <c r="D181" s="191" t="s">
        <v>169</v>
      </c>
      <c r="E181" s="36"/>
      <c r="F181" s="192" t="s">
        <v>815</v>
      </c>
      <c r="G181" s="36"/>
      <c r="H181" s="36"/>
      <c r="I181" s="193"/>
      <c r="J181" s="36"/>
      <c r="K181" s="36"/>
      <c r="L181" s="39"/>
      <c r="M181" s="194"/>
      <c r="N181" s="195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169</v>
      </c>
      <c r="AU181" s="17" t="s">
        <v>86</v>
      </c>
    </row>
    <row r="182" spans="2:51" s="13" customFormat="1" ht="11.25">
      <c r="B182" s="196"/>
      <c r="C182" s="197"/>
      <c r="D182" s="198" t="s">
        <v>171</v>
      </c>
      <c r="E182" s="199" t="s">
        <v>19</v>
      </c>
      <c r="F182" s="200" t="s">
        <v>775</v>
      </c>
      <c r="G182" s="197"/>
      <c r="H182" s="199" t="s">
        <v>19</v>
      </c>
      <c r="I182" s="201"/>
      <c r="J182" s="197"/>
      <c r="K182" s="197"/>
      <c r="L182" s="202"/>
      <c r="M182" s="203"/>
      <c r="N182" s="204"/>
      <c r="O182" s="204"/>
      <c r="P182" s="204"/>
      <c r="Q182" s="204"/>
      <c r="R182" s="204"/>
      <c r="S182" s="204"/>
      <c r="T182" s="205"/>
      <c r="AT182" s="206" t="s">
        <v>171</v>
      </c>
      <c r="AU182" s="206" t="s">
        <v>86</v>
      </c>
      <c r="AV182" s="13" t="s">
        <v>84</v>
      </c>
      <c r="AW182" s="13" t="s">
        <v>37</v>
      </c>
      <c r="AX182" s="13" t="s">
        <v>77</v>
      </c>
      <c r="AY182" s="206" t="s">
        <v>160</v>
      </c>
    </row>
    <row r="183" spans="2:51" s="14" customFormat="1" ht="11.25">
      <c r="B183" s="207"/>
      <c r="C183" s="208"/>
      <c r="D183" s="198" t="s">
        <v>171</v>
      </c>
      <c r="E183" s="209" t="s">
        <v>19</v>
      </c>
      <c r="F183" s="210" t="s">
        <v>816</v>
      </c>
      <c r="G183" s="208"/>
      <c r="H183" s="211">
        <v>0.507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171</v>
      </c>
      <c r="AU183" s="217" t="s">
        <v>86</v>
      </c>
      <c r="AV183" s="14" t="s">
        <v>86</v>
      </c>
      <c r="AW183" s="14" t="s">
        <v>37</v>
      </c>
      <c r="AX183" s="14" t="s">
        <v>77</v>
      </c>
      <c r="AY183" s="217" t="s">
        <v>160</v>
      </c>
    </row>
    <row r="184" spans="1:65" s="2" customFormat="1" ht="24.2" customHeight="1">
      <c r="A184" s="34"/>
      <c r="B184" s="35"/>
      <c r="C184" s="178" t="s">
        <v>370</v>
      </c>
      <c r="D184" s="178" t="s">
        <v>162</v>
      </c>
      <c r="E184" s="179" t="s">
        <v>817</v>
      </c>
      <c r="F184" s="180" t="s">
        <v>818</v>
      </c>
      <c r="G184" s="181" t="s">
        <v>220</v>
      </c>
      <c r="H184" s="182">
        <v>0.009</v>
      </c>
      <c r="I184" s="183"/>
      <c r="J184" s="184">
        <f>ROUND(I184*H184,2)</f>
        <v>0</v>
      </c>
      <c r="K184" s="180" t="s">
        <v>166</v>
      </c>
      <c r="L184" s="39"/>
      <c r="M184" s="185" t="s">
        <v>19</v>
      </c>
      <c r="N184" s="186" t="s">
        <v>48</v>
      </c>
      <c r="O184" s="64"/>
      <c r="P184" s="187">
        <f>O184*H184</f>
        <v>0</v>
      </c>
      <c r="Q184" s="187">
        <v>1.06277</v>
      </c>
      <c r="R184" s="187">
        <f>Q184*H184</f>
        <v>0.00956493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167</v>
      </c>
      <c r="AT184" s="189" t="s">
        <v>162</v>
      </c>
      <c r="AU184" s="189" t="s">
        <v>86</v>
      </c>
      <c r="AY184" s="17" t="s">
        <v>160</v>
      </c>
      <c r="BE184" s="190">
        <f>IF(N184="základní",J184,0)</f>
        <v>0</v>
      </c>
      <c r="BF184" s="190">
        <f>IF(N184="snížená",J184,0)</f>
        <v>0</v>
      </c>
      <c r="BG184" s="190">
        <f>IF(N184="zákl. přenesená",J184,0)</f>
        <v>0</v>
      </c>
      <c r="BH184" s="190">
        <f>IF(N184="sníž. přenesená",J184,0)</f>
        <v>0</v>
      </c>
      <c r="BI184" s="190">
        <f>IF(N184="nulová",J184,0)</f>
        <v>0</v>
      </c>
      <c r="BJ184" s="17" t="s">
        <v>84</v>
      </c>
      <c r="BK184" s="190">
        <f>ROUND(I184*H184,2)</f>
        <v>0</v>
      </c>
      <c r="BL184" s="17" t="s">
        <v>167</v>
      </c>
      <c r="BM184" s="189" t="s">
        <v>819</v>
      </c>
    </row>
    <row r="185" spans="1:47" s="2" customFormat="1" ht="11.25">
      <c r="A185" s="34"/>
      <c r="B185" s="35"/>
      <c r="C185" s="36"/>
      <c r="D185" s="191" t="s">
        <v>169</v>
      </c>
      <c r="E185" s="36"/>
      <c r="F185" s="192" t="s">
        <v>820</v>
      </c>
      <c r="G185" s="36"/>
      <c r="H185" s="36"/>
      <c r="I185" s="193"/>
      <c r="J185" s="36"/>
      <c r="K185" s="36"/>
      <c r="L185" s="39"/>
      <c r="M185" s="194"/>
      <c r="N185" s="195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169</v>
      </c>
      <c r="AU185" s="17" t="s">
        <v>86</v>
      </c>
    </row>
    <row r="186" spans="2:51" s="13" customFormat="1" ht="11.25">
      <c r="B186" s="196"/>
      <c r="C186" s="197"/>
      <c r="D186" s="198" t="s">
        <v>171</v>
      </c>
      <c r="E186" s="199" t="s">
        <v>19</v>
      </c>
      <c r="F186" s="200" t="s">
        <v>775</v>
      </c>
      <c r="G186" s="197"/>
      <c r="H186" s="199" t="s">
        <v>19</v>
      </c>
      <c r="I186" s="201"/>
      <c r="J186" s="197"/>
      <c r="K186" s="197"/>
      <c r="L186" s="202"/>
      <c r="M186" s="203"/>
      <c r="N186" s="204"/>
      <c r="O186" s="204"/>
      <c r="P186" s="204"/>
      <c r="Q186" s="204"/>
      <c r="R186" s="204"/>
      <c r="S186" s="204"/>
      <c r="T186" s="205"/>
      <c r="AT186" s="206" t="s">
        <v>171</v>
      </c>
      <c r="AU186" s="206" t="s">
        <v>86</v>
      </c>
      <c r="AV186" s="13" t="s">
        <v>84</v>
      </c>
      <c r="AW186" s="13" t="s">
        <v>37</v>
      </c>
      <c r="AX186" s="13" t="s">
        <v>77</v>
      </c>
      <c r="AY186" s="206" t="s">
        <v>160</v>
      </c>
    </row>
    <row r="187" spans="2:51" s="14" customFormat="1" ht="11.25">
      <c r="B187" s="207"/>
      <c r="C187" s="208"/>
      <c r="D187" s="198" t="s">
        <v>171</v>
      </c>
      <c r="E187" s="209" t="s">
        <v>19</v>
      </c>
      <c r="F187" s="210" t="s">
        <v>821</v>
      </c>
      <c r="G187" s="208"/>
      <c r="H187" s="211">
        <v>0.009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171</v>
      </c>
      <c r="AU187" s="217" t="s">
        <v>86</v>
      </c>
      <c r="AV187" s="14" t="s">
        <v>86</v>
      </c>
      <c r="AW187" s="14" t="s">
        <v>37</v>
      </c>
      <c r="AX187" s="14" t="s">
        <v>77</v>
      </c>
      <c r="AY187" s="217" t="s">
        <v>160</v>
      </c>
    </row>
    <row r="188" spans="2:63" s="12" customFormat="1" ht="22.9" customHeight="1">
      <c r="B188" s="162"/>
      <c r="C188" s="163"/>
      <c r="D188" s="164" t="s">
        <v>76</v>
      </c>
      <c r="E188" s="176" t="s">
        <v>167</v>
      </c>
      <c r="F188" s="176" t="s">
        <v>518</v>
      </c>
      <c r="G188" s="163"/>
      <c r="H188" s="163"/>
      <c r="I188" s="166"/>
      <c r="J188" s="177">
        <f>BK188</f>
        <v>0</v>
      </c>
      <c r="K188" s="163"/>
      <c r="L188" s="168"/>
      <c r="M188" s="169"/>
      <c r="N188" s="170"/>
      <c r="O188" s="170"/>
      <c r="P188" s="171">
        <f>SUM(P189:P210)</f>
        <v>0</v>
      </c>
      <c r="Q188" s="170"/>
      <c r="R188" s="171">
        <f>SUM(R189:R210)</f>
        <v>278.129883</v>
      </c>
      <c r="S188" s="170"/>
      <c r="T188" s="172">
        <f>SUM(T189:T210)</f>
        <v>0</v>
      </c>
      <c r="AR188" s="173" t="s">
        <v>84</v>
      </c>
      <c r="AT188" s="174" t="s">
        <v>76</v>
      </c>
      <c r="AU188" s="174" t="s">
        <v>84</v>
      </c>
      <c r="AY188" s="173" t="s">
        <v>160</v>
      </c>
      <c r="BK188" s="175">
        <f>SUM(BK189:BK210)</f>
        <v>0</v>
      </c>
    </row>
    <row r="189" spans="1:65" s="2" customFormat="1" ht="24.2" customHeight="1">
      <c r="A189" s="34"/>
      <c r="B189" s="35"/>
      <c r="C189" s="178" t="s">
        <v>375</v>
      </c>
      <c r="D189" s="178" t="s">
        <v>162</v>
      </c>
      <c r="E189" s="179" t="s">
        <v>519</v>
      </c>
      <c r="F189" s="180" t="s">
        <v>520</v>
      </c>
      <c r="G189" s="181" t="s">
        <v>165</v>
      </c>
      <c r="H189" s="182">
        <v>153.2</v>
      </c>
      <c r="I189" s="183"/>
      <c r="J189" s="184">
        <f>ROUND(I189*H189,2)</f>
        <v>0</v>
      </c>
      <c r="K189" s="180" t="s">
        <v>166</v>
      </c>
      <c r="L189" s="39"/>
      <c r="M189" s="185" t="s">
        <v>19</v>
      </c>
      <c r="N189" s="186" t="s">
        <v>48</v>
      </c>
      <c r="O189" s="64"/>
      <c r="P189" s="187">
        <f>O189*H189</f>
        <v>0</v>
      </c>
      <c r="Q189" s="187">
        <v>0.30006</v>
      </c>
      <c r="R189" s="187">
        <f>Q189*H189</f>
        <v>45.96919199999999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167</v>
      </c>
      <c r="AT189" s="189" t="s">
        <v>162</v>
      </c>
      <c r="AU189" s="189" t="s">
        <v>86</v>
      </c>
      <c r="AY189" s="17" t="s">
        <v>160</v>
      </c>
      <c r="BE189" s="190">
        <f>IF(N189="základní",J189,0)</f>
        <v>0</v>
      </c>
      <c r="BF189" s="190">
        <f>IF(N189="snížená",J189,0)</f>
        <v>0</v>
      </c>
      <c r="BG189" s="190">
        <f>IF(N189="zákl. přenesená",J189,0)</f>
        <v>0</v>
      </c>
      <c r="BH189" s="190">
        <f>IF(N189="sníž. přenesená",J189,0)</f>
        <v>0</v>
      </c>
      <c r="BI189" s="190">
        <f>IF(N189="nulová",J189,0)</f>
        <v>0</v>
      </c>
      <c r="BJ189" s="17" t="s">
        <v>84</v>
      </c>
      <c r="BK189" s="190">
        <f>ROUND(I189*H189,2)</f>
        <v>0</v>
      </c>
      <c r="BL189" s="17" t="s">
        <v>167</v>
      </c>
      <c r="BM189" s="189" t="s">
        <v>822</v>
      </c>
    </row>
    <row r="190" spans="1:47" s="2" customFormat="1" ht="11.25">
      <c r="A190" s="34"/>
      <c r="B190" s="35"/>
      <c r="C190" s="36"/>
      <c r="D190" s="191" t="s">
        <v>169</v>
      </c>
      <c r="E190" s="36"/>
      <c r="F190" s="192" t="s">
        <v>522</v>
      </c>
      <c r="G190" s="36"/>
      <c r="H190" s="36"/>
      <c r="I190" s="193"/>
      <c r="J190" s="36"/>
      <c r="K190" s="36"/>
      <c r="L190" s="39"/>
      <c r="M190" s="194"/>
      <c r="N190" s="195"/>
      <c r="O190" s="64"/>
      <c r="P190" s="64"/>
      <c r="Q190" s="64"/>
      <c r="R190" s="64"/>
      <c r="S190" s="64"/>
      <c r="T190" s="6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169</v>
      </c>
      <c r="AU190" s="17" t="s">
        <v>86</v>
      </c>
    </row>
    <row r="191" spans="2:51" s="13" customFormat="1" ht="11.25">
      <c r="B191" s="196"/>
      <c r="C191" s="197"/>
      <c r="D191" s="198" t="s">
        <v>171</v>
      </c>
      <c r="E191" s="199" t="s">
        <v>19</v>
      </c>
      <c r="F191" s="200" t="s">
        <v>470</v>
      </c>
      <c r="G191" s="197"/>
      <c r="H191" s="199" t="s">
        <v>19</v>
      </c>
      <c r="I191" s="201"/>
      <c r="J191" s="197"/>
      <c r="K191" s="197"/>
      <c r="L191" s="202"/>
      <c r="M191" s="203"/>
      <c r="N191" s="204"/>
      <c r="O191" s="204"/>
      <c r="P191" s="204"/>
      <c r="Q191" s="204"/>
      <c r="R191" s="204"/>
      <c r="S191" s="204"/>
      <c r="T191" s="205"/>
      <c r="AT191" s="206" t="s">
        <v>171</v>
      </c>
      <c r="AU191" s="206" t="s">
        <v>86</v>
      </c>
      <c r="AV191" s="13" t="s">
        <v>84</v>
      </c>
      <c r="AW191" s="13" t="s">
        <v>37</v>
      </c>
      <c r="AX191" s="13" t="s">
        <v>77</v>
      </c>
      <c r="AY191" s="206" t="s">
        <v>160</v>
      </c>
    </row>
    <row r="192" spans="2:51" s="14" customFormat="1" ht="11.25">
      <c r="B192" s="207"/>
      <c r="C192" s="208"/>
      <c r="D192" s="198" t="s">
        <v>171</v>
      </c>
      <c r="E192" s="209" t="s">
        <v>19</v>
      </c>
      <c r="F192" s="210" t="s">
        <v>823</v>
      </c>
      <c r="G192" s="208"/>
      <c r="H192" s="211">
        <v>25.5</v>
      </c>
      <c r="I192" s="212"/>
      <c r="J192" s="208"/>
      <c r="K192" s="208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171</v>
      </c>
      <c r="AU192" s="217" t="s">
        <v>86</v>
      </c>
      <c r="AV192" s="14" t="s">
        <v>86</v>
      </c>
      <c r="AW192" s="14" t="s">
        <v>37</v>
      </c>
      <c r="AX192" s="14" t="s">
        <v>77</v>
      </c>
      <c r="AY192" s="217" t="s">
        <v>160</v>
      </c>
    </row>
    <row r="193" spans="2:51" s="14" customFormat="1" ht="11.25">
      <c r="B193" s="207"/>
      <c r="C193" s="208"/>
      <c r="D193" s="198" t="s">
        <v>171</v>
      </c>
      <c r="E193" s="209" t="s">
        <v>19</v>
      </c>
      <c r="F193" s="210" t="s">
        <v>824</v>
      </c>
      <c r="G193" s="208"/>
      <c r="H193" s="211">
        <v>11.7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171</v>
      </c>
      <c r="AU193" s="217" t="s">
        <v>86</v>
      </c>
      <c r="AV193" s="14" t="s">
        <v>86</v>
      </c>
      <c r="AW193" s="14" t="s">
        <v>37</v>
      </c>
      <c r="AX193" s="14" t="s">
        <v>77</v>
      </c>
      <c r="AY193" s="217" t="s">
        <v>160</v>
      </c>
    </row>
    <row r="194" spans="2:51" s="14" customFormat="1" ht="11.25">
      <c r="B194" s="207"/>
      <c r="C194" s="208"/>
      <c r="D194" s="198" t="s">
        <v>171</v>
      </c>
      <c r="E194" s="209" t="s">
        <v>19</v>
      </c>
      <c r="F194" s="210" t="s">
        <v>825</v>
      </c>
      <c r="G194" s="208"/>
      <c r="H194" s="211">
        <v>43.1</v>
      </c>
      <c r="I194" s="212"/>
      <c r="J194" s="208"/>
      <c r="K194" s="208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171</v>
      </c>
      <c r="AU194" s="217" t="s">
        <v>86</v>
      </c>
      <c r="AV194" s="14" t="s">
        <v>86</v>
      </c>
      <c r="AW194" s="14" t="s">
        <v>37</v>
      </c>
      <c r="AX194" s="14" t="s">
        <v>77</v>
      </c>
      <c r="AY194" s="217" t="s">
        <v>160</v>
      </c>
    </row>
    <row r="195" spans="2:51" s="14" customFormat="1" ht="11.25">
      <c r="B195" s="207"/>
      <c r="C195" s="208"/>
      <c r="D195" s="198" t="s">
        <v>171</v>
      </c>
      <c r="E195" s="209" t="s">
        <v>19</v>
      </c>
      <c r="F195" s="210" t="s">
        <v>826</v>
      </c>
      <c r="G195" s="208"/>
      <c r="H195" s="211">
        <v>18.9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171</v>
      </c>
      <c r="AU195" s="217" t="s">
        <v>86</v>
      </c>
      <c r="AV195" s="14" t="s">
        <v>86</v>
      </c>
      <c r="AW195" s="14" t="s">
        <v>37</v>
      </c>
      <c r="AX195" s="14" t="s">
        <v>77</v>
      </c>
      <c r="AY195" s="217" t="s">
        <v>160</v>
      </c>
    </row>
    <row r="196" spans="2:51" s="14" customFormat="1" ht="11.25">
      <c r="B196" s="207"/>
      <c r="C196" s="208"/>
      <c r="D196" s="198" t="s">
        <v>171</v>
      </c>
      <c r="E196" s="209" t="s">
        <v>19</v>
      </c>
      <c r="F196" s="210" t="s">
        <v>827</v>
      </c>
      <c r="G196" s="208"/>
      <c r="H196" s="211">
        <v>54</v>
      </c>
      <c r="I196" s="212"/>
      <c r="J196" s="208"/>
      <c r="K196" s="208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171</v>
      </c>
      <c r="AU196" s="217" t="s">
        <v>86</v>
      </c>
      <c r="AV196" s="14" t="s">
        <v>86</v>
      </c>
      <c r="AW196" s="14" t="s">
        <v>37</v>
      </c>
      <c r="AX196" s="14" t="s">
        <v>77</v>
      </c>
      <c r="AY196" s="217" t="s">
        <v>160</v>
      </c>
    </row>
    <row r="197" spans="1:65" s="2" customFormat="1" ht="24.2" customHeight="1">
      <c r="A197" s="34"/>
      <c r="B197" s="35"/>
      <c r="C197" s="178" t="s">
        <v>7</v>
      </c>
      <c r="D197" s="178" t="s">
        <v>162</v>
      </c>
      <c r="E197" s="179" t="s">
        <v>525</v>
      </c>
      <c r="F197" s="180" t="s">
        <v>526</v>
      </c>
      <c r="G197" s="181" t="s">
        <v>165</v>
      </c>
      <c r="H197" s="182">
        <v>153.2</v>
      </c>
      <c r="I197" s="183"/>
      <c r="J197" s="184">
        <f>ROUND(I197*H197,2)</f>
        <v>0</v>
      </c>
      <c r="K197" s="180" t="s">
        <v>166</v>
      </c>
      <c r="L197" s="39"/>
      <c r="M197" s="185" t="s">
        <v>19</v>
      </c>
      <c r="N197" s="186" t="s">
        <v>48</v>
      </c>
      <c r="O197" s="64"/>
      <c r="P197" s="187">
        <f>O197*H197</f>
        <v>0</v>
      </c>
      <c r="Q197" s="187">
        <v>0.31879</v>
      </c>
      <c r="R197" s="187">
        <f>Q197*H197</f>
        <v>48.838628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167</v>
      </c>
      <c r="AT197" s="189" t="s">
        <v>162</v>
      </c>
      <c r="AU197" s="189" t="s">
        <v>86</v>
      </c>
      <c r="AY197" s="17" t="s">
        <v>160</v>
      </c>
      <c r="BE197" s="190">
        <f>IF(N197="základní",J197,0)</f>
        <v>0</v>
      </c>
      <c r="BF197" s="190">
        <f>IF(N197="snížená",J197,0)</f>
        <v>0</v>
      </c>
      <c r="BG197" s="190">
        <f>IF(N197="zákl. přenesená",J197,0)</f>
        <v>0</v>
      </c>
      <c r="BH197" s="190">
        <f>IF(N197="sníž. přenesená",J197,0)</f>
        <v>0</v>
      </c>
      <c r="BI197" s="190">
        <f>IF(N197="nulová",J197,0)</f>
        <v>0</v>
      </c>
      <c r="BJ197" s="17" t="s">
        <v>84</v>
      </c>
      <c r="BK197" s="190">
        <f>ROUND(I197*H197,2)</f>
        <v>0</v>
      </c>
      <c r="BL197" s="17" t="s">
        <v>167</v>
      </c>
      <c r="BM197" s="189" t="s">
        <v>828</v>
      </c>
    </row>
    <row r="198" spans="1:47" s="2" customFormat="1" ht="11.25">
      <c r="A198" s="34"/>
      <c r="B198" s="35"/>
      <c r="C198" s="36"/>
      <c r="D198" s="191" t="s">
        <v>169</v>
      </c>
      <c r="E198" s="36"/>
      <c r="F198" s="192" t="s">
        <v>528</v>
      </c>
      <c r="G198" s="36"/>
      <c r="H198" s="36"/>
      <c r="I198" s="193"/>
      <c r="J198" s="36"/>
      <c r="K198" s="36"/>
      <c r="L198" s="39"/>
      <c r="M198" s="194"/>
      <c r="N198" s="195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169</v>
      </c>
      <c r="AU198" s="17" t="s">
        <v>86</v>
      </c>
    </row>
    <row r="199" spans="1:65" s="2" customFormat="1" ht="37.9" customHeight="1">
      <c r="A199" s="34"/>
      <c r="B199" s="35"/>
      <c r="C199" s="178" t="s">
        <v>384</v>
      </c>
      <c r="D199" s="178" t="s">
        <v>162</v>
      </c>
      <c r="E199" s="179" t="s">
        <v>529</v>
      </c>
      <c r="F199" s="180" t="s">
        <v>530</v>
      </c>
      <c r="G199" s="181" t="s">
        <v>273</v>
      </c>
      <c r="H199" s="182">
        <v>4.215</v>
      </c>
      <c r="I199" s="183"/>
      <c r="J199" s="184">
        <f>ROUND(I199*H199,2)</f>
        <v>0</v>
      </c>
      <c r="K199" s="180" t="s">
        <v>166</v>
      </c>
      <c r="L199" s="39"/>
      <c r="M199" s="185" t="s">
        <v>19</v>
      </c>
      <c r="N199" s="186" t="s">
        <v>48</v>
      </c>
      <c r="O199" s="64"/>
      <c r="P199" s="187">
        <f>O199*H199</f>
        <v>0</v>
      </c>
      <c r="Q199" s="187">
        <v>2.429</v>
      </c>
      <c r="R199" s="187">
        <f>Q199*H199</f>
        <v>10.238235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167</v>
      </c>
      <c r="AT199" s="189" t="s">
        <v>162</v>
      </c>
      <c r="AU199" s="189" t="s">
        <v>86</v>
      </c>
      <c r="AY199" s="17" t="s">
        <v>160</v>
      </c>
      <c r="BE199" s="190">
        <f>IF(N199="základní",J199,0)</f>
        <v>0</v>
      </c>
      <c r="BF199" s="190">
        <f>IF(N199="snížená",J199,0)</f>
        <v>0</v>
      </c>
      <c r="BG199" s="190">
        <f>IF(N199="zákl. přenesená",J199,0)</f>
        <v>0</v>
      </c>
      <c r="BH199" s="190">
        <f>IF(N199="sníž. přenesená",J199,0)</f>
        <v>0</v>
      </c>
      <c r="BI199" s="190">
        <f>IF(N199="nulová",J199,0)</f>
        <v>0</v>
      </c>
      <c r="BJ199" s="17" t="s">
        <v>84</v>
      </c>
      <c r="BK199" s="190">
        <f>ROUND(I199*H199,2)</f>
        <v>0</v>
      </c>
      <c r="BL199" s="17" t="s">
        <v>167</v>
      </c>
      <c r="BM199" s="189" t="s">
        <v>829</v>
      </c>
    </row>
    <row r="200" spans="1:47" s="2" customFormat="1" ht="11.25">
      <c r="A200" s="34"/>
      <c r="B200" s="35"/>
      <c r="C200" s="36"/>
      <c r="D200" s="191" t="s">
        <v>169</v>
      </c>
      <c r="E200" s="36"/>
      <c r="F200" s="192" t="s">
        <v>532</v>
      </c>
      <c r="G200" s="36"/>
      <c r="H200" s="36"/>
      <c r="I200" s="193"/>
      <c r="J200" s="36"/>
      <c r="K200" s="36"/>
      <c r="L200" s="39"/>
      <c r="M200" s="194"/>
      <c r="N200" s="195"/>
      <c r="O200" s="64"/>
      <c r="P200" s="64"/>
      <c r="Q200" s="64"/>
      <c r="R200" s="64"/>
      <c r="S200" s="64"/>
      <c r="T200" s="65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169</v>
      </c>
      <c r="AU200" s="17" t="s">
        <v>86</v>
      </c>
    </row>
    <row r="201" spans="2:51" s="14" customFormat="1" ht="11.25">
      <c r="B201" s="207"/>
      <c r="C201" s="208"/>
      <c r="D201" s="198" t="s">
        <v>171</v>
      </c>
      <c r="E201" s="209" t="s">
        <v>19</v>
      </c>
      <c r="F201" s="210" t="s">
        <v>810</v>
      </c>
      <c r="G201" s="208"/>
      <c r="H201" s="211">
        <v>0.63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171</v>
      </c>
      <c r="AU201" s="217" t="s">
        <v>86</v>
      </c>
      <c r="AV201" s="14" t="s">
        <v>86</v>
      </c>
      <c r="AW201" s="14" t="s">
        <v>37</v>
      </c>
      <c r="AX201" s="14" t="s">
        <v>77</v>
      </c>
      <c r="AY201" s="217" t="s">
        <v>160</v>
      </c>
    </row>
    <row r="202" spans="2:51" s="14" customFormat="1" ht="11.25">
      <c r="B202" s="207"/>
      <c r="C202" s="208"/>
      <c r="D202" s="198" t="s">
        <v>171</v>
      </c>
      <c r="E202" s="209" t="s">
        <v>19</v>
      </c>
      <c r="F202" s="210" t="s">
        <v>810</v>
      </c>
      <c r="G202" s="208"/>
      <c r="H202" s="211">
        <v>0.63</v>
      </c>
      <c r="I202" s="212"/>
      <c r="J202" s="208"/>
      <c r="K202" s="208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171</v>
      </c>
      <c r="AU202" s="217" t="s">
        <v>86</v>
      </c>
      <c r="AV202" s="14" t="s">
        <v>86</v>
      </c>
      <c r="AW202" s="14" t="s">
        <v>37</v>
      </c>
      <c r="AX202" s="14" t="s">
        <v>77</v>
      </c>
      <c r="AY202" s="217" t="s">
        <v>160</v>
      </c>
    </row>
    <row r="203" spans="2:51" s="14" customFormat="1" ht="11.25">
      <c r="B203" s="207"/>
      <c r="C203" s="208"/>
      <c r="D203" s="198" t="s">
        <v>171</v>
      </c>
      <c r="E203" s="209" t="s">
        <v>19</v>
      </c>
      <c r="F203" s="210" t="s">
        <v>810</v>
      </c>
      <c r="G203" s="208"/>
      <c r="H203" s="211">
        <v>0.63</v>
      </c>
      <c r="I203" s="212"/>
      <c r="J203" s="208"/>
      <c r="K203" s="208"/>
      <c r="L203" s="213"/>
      <c r="M203" s="214"/>
      <c r="N203" s="215"/>
      <c r="O203" s="215"/>
      <c r="P203" s="215"/>
      <c r="Q203" s="215"/>
      <c r="R203" s="215"/>
      <c r="S203" s="215"/>
      <c r="T203" s="216"/>
      <c r="AT203" s="217" t="s">
        <v>171</v>
      </c>
      <c r="AU203" s="217" t="s">
        <v>86</v>
      </c>
      <c r="AV203" s="14" t="s">
        <v>86</v>
      </c>
      <c r="AW203" s="14" t="s">
        <v>37</v>
      </c>
      <c r="AX203" s="14" t="s">
        <v>77</v>
      </c>
      <c r="AY203" s="217" t="s">
        <v>160</v>
      </c>
    </row>
    <row r="204" spans="2:51" s="14" customFormat="1" ht="11.25">
      <c r="B204" s="207"/>
      <c r="C204" s="208"/>
      <c r="D204" s="198" t="s">
        <v>171</v>
      </c>
      <c r="E204" s="209" t="s">
        <v>19</v>
      </c>
      <c r="F204" s="210" t="s">
        <v>810</v>
      </c>
      <c r="G204" s="208"/>
      <c r="H204" s="211">
        <v>0.63</v>
      </c>
      <c r="I204" s="212"/>
      <c r="J204" s="208"/>
      <c r="K204" s="208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171</v>
      </c>
      <c r="AU204" s="217" t="s">
        <v>86</v>
      </c>
      <c r="AV204" s="14" t="s">
        <v>86</v>
      </c>
      <c r="AW204" s="14" t="s">
        <v>37</v>
      </c>
      <c r="AX204" s="14" t="s">
        <v>77</v>
      </c>
      <c r="AY204" s="217" t="s">
        <v>160</v>
      </c>
    </row>
    <row r="205" spans="2:51" s="14" customFormat="1" ht="11.25">
      <c r="B205" s="207"/>
      <c r="C205" s="208"/>
      <c r="D205" s="198" t="s">
        <v>171</v>
      </c>
      <c r="E205" s="209" t="s">
        <v>19</v>
      </c>
      <c r="F205" s="210" t="s">
        <v>811</v>
      </c>
      <c r="G205" s="208"/>
      <c r="H205" s="211">
        <v>0.945</v>
      </c>
      <c r="I205" s="212"/>
      <c r="J205" s="208"/>
      <c r="K205" s="208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171</v>
      </c>
      <c r="AU205" s="217" t="s">
        <v>86</v>
      </c>
      <c r="AV205" s="14" t="s">
        <v>86</v>
      </c>
      <c r="AW205" s="14" t="s">
        <v>37</v>
      </c>
      <c r="AX205" s="14" t="s">
        <v>77</v>
      </c>
      <c r="AY205" s="217" t="s">
        <v>160</v>
      </c>
    </row>
    <row r="206" spans="2:51" s="14" customFormat="1" ht="11.25">
      <c r="B206" s="207"/>
      <c r="C206" s="208"/>
      <c r="D206" s="198" t="s">
        <v>171</v>
      </c>
      <c r="E206" s="209" t="s">
        <v>19</v>
      </c>
      <c r="F206" s="210" t="s">
        <v>830</v>
      </c>
      <c r="G206" s="208"/>
      <c r="H206" s="211">
        <v>0.3</v>
      </c>
      <c r="I206" s="212"/>
      <c r="J206" s="208"/>
      <c r="K206" s="208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171</v>
      </c>
      <c r="AU206" s="217" t="s">
        <v>86</v>
      </c>
      <c r="AV206" s="14" t="s">
        <v>86</v>
      </c>
      <c r="AW206" s="14" t="s">
        <v>37</v>
      </c>
      <c r="AX206" s="14" t="s">
        <v>77</v>
      </c>
      <c r="AY206" s="217" t="s">
        <v>160</v>
      </c>
    </row>
    <row r="207" spans="2:51" s="14" customFormat="1" ht="11.25">
      <c r="B207" s="207"/>
      <c r="C207" s="208"/>
      <c r="D207" s="198" t="s">
        <v>171</v>
      </c>
      <c r="E207" s="209" t="s">
        <v>19</v>
      </c>
      <c r="F207" s="210" t="s">
        <v>830</v>
      </c>
      <c r="G207" s="208"/>
      <c r="H207" s="211">
        <v>0.3</v>
      </c>
      <c r="I207" s="212"/>
      <c r="J207" s="208"/>
      <c r="K207" s="208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171</v>
      </c>
      <c r="AU207" s="217" t="s">
        <v>86</v>
      </c>
      <c r="AV207" s="14" t="s">
        <v>86</v>
      </c>
      <c r="AW207" s="14" t="s">
        <v>37</v>
      </c>
      <c r="AX207" s="14" t="s">
        <v>77</v>
      </c>
      <c r="AY207" s="217" t="s">
        <v>160</v>
      </c>
    </row>
    <row r="208" spans="2:51" s="14" customFormat="1" ht="11.25">
      <c r="B208" s="207"/>
      <c r="C208" s="208"/>
      <c r="D208" s="198" t="s">
        <v>171</v>
      </c>
      <c r="E208" s="209" t="s">
        <v>19</v>
      </c>
      <c r="F208" s="210" t="s">
        <v>831</v>
      </c>
      <c r="G208" s="208"/>
      <c r="H208" s="211">
        <v>0.15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171</v>
      </c>
      <c r="AU208" s="217" t="s">
        <v>86</v>
      </c>
      <c r="AV208" s="14" t="s">
        <v>86</v>
      </c>
      <c r="AW208" s="14" t="s">
        <v>37</v>
      </c>
      <c r="AX208" s="14" t="s">
        <v>77</v>
      </c>
      <c r="AY208" s="217" t="s">
        <v>160</v>
      </c>
    </row>
    <row r="209" spans="1:65" s="2" customFormat="1" ht="44.25" customHeight="1">
      <c r="A209" s="34"/>
      <c r="B209" s="35"/>
      <c r="C209" s="178" t="s">
        <v>391</v>
      </c>
      <c r="D209" s="178" t="s">
        <v>162</v>
      </c>
      <c r="E209" s="179" t="s">
        <v>535</v>
      </c>
      <c r="F209" s="180" t="s">
        <v>536</v>
      </c>
      <c r="G209" s="181" t="s">
        <v>165</v>
      </c>
      <c r="H209" s="182">
        <v>153.2</v>
      </c>
      <c r="I209" s="183"/>
      <c r="J209" s="184">
        <f>ROUND(I209*H209,2)</f>
        <v>0</v>
      </c>
      <c r="K209" s="180" t="s">
        <v>166</v>
      </c>
      <c r="L209" s="39"/>
      <c r="M209" s="185" t="s">
        <v>19</v>
      </c>
      <c r="N209" s="186" t="s">
        <v>48</v>
      </c>
      <c r="O209" s="64"/>
      <c r="P209" s="187">
        <f>O209*H209</f>
        <v>0</v>
      </c>
      <c r="Q209" s="187">
        <v>1.12979</v>
      </c>
      <c r="R209" s="187">
        <f>Q209*H209</f>
        <v>173.083828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167</v>
      </c>
      <c r="AT209" s="189" t="s">
        <v>162</v>
      </c>
      <c r="AU209" s="189" t="s">
        <v>86</v>
      </c>
      <c r="AY209" s="17" t="s">
        <v>160</v>
      </c>
      <c r="BE209" s="190">
        <f>IF(N209="základní",J209,0)</f>
        <v>0</v>
      </c>
      <c r="BF209" s="190">
        <f>IF(N209="snížená",J209,0)</f>
        <v>0</v>
      </c>
      <c r="BG209" s="190">
        <f>IF(N209="zákl. přenesená",J209,0)</f>
        <v>0</v>
      </c>
      <c r="BH209" s="190">
        <f>IF(N209="sníž. přenesená",J209,0)</f>
        <v>0</v>
      </c>
      <c r="BI209" s="190">
        <f>IF(N209="nulová",J209,0)</f>
        <v>0</v>
      </c>
      <c r="BJ209" s="17" t="s">
        <v>84</v>
      </c>
      <c r="BK209" s="190">
        <f>ROUND(I209*H209,2)</f>
        <v>0</v>
      </c>
      <c r="BL209" s="17" t="s">
        <v>167</v>
      </c>
      <c r="BM209" s="189" t="s">
        <v>832</v>
      </c>
    </row>
    <row r="210" spans="1:47" s="2" customFormat="1" ht="11.25">
      <c r="A210" s="34"/>
      <c r="B210" s="35"/>
      <c r="C210" s="36"/>
      <c r="D210" s="191" t="s">
        <v>169</v>
      </c>
      <c r="E210" s="36"/>
      <c r="F210" s="192" t="s">
        <v>538</v>
      </c>
      <c r="G210" s="36"/>
      <c r="H210" s="36"/>
      <c r="I210" s="193"/>
      <c r="J210" s="36"/>
      <c r="K210" s="36"/>
      <c r="L210" s="39"/>
      <c r="M210" s="194"/>
      <c r="N210" s="195"/>
      <c r="O210" s="64"/>
      <c r="P210" s="64"/>
      <c r="Q210" s="64"/>
      <c r="R210" s="64"/>
      <c r="S210" s="64"/>
      <c r="T210" s="65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169</v>
      </c>
      <c r="AU210" s="17" t="s">
        <v>86</v>
      </c>
    </row>
    <row r="211" spans="2:63" s="12" customFormat="1" ht="22.9" customHeight="1">
      <c r="B211" s="162"/>
      <c r="C211" s="163"/>
      <c r="D211" s="164" t="s">
        <v>76</v>
      </c>
      <c r="E211" s="176" t="s">
        <v>539</v>
      </c>
      <c r="F211" s="176" t="s">
        <v>540</v>
      </c>
      <c r="G211" s="163"/>
      <c r="H211" s="163"/>
      <c r="I211" s="166"/>
      <c r="J211" s="177">
        <f>BK211</f>
        <v>0</v>
      </c>
      <c r="K211" s="163"/>
      <c r="L211" s="168"/>
      <c r="M211" s="169"/>
      <c r="N211" s="170"/>
      <c r="O211" s="170"/>
      <c r="P211" s="171">
        <f>SUM(P212:P216)</f>
        <v>0</v>
      </c>
      <c r="Q211" s="170"/>
      <c r="R211" s="171">
        <f>SUM(R212:R216)</f>
        <v>0</v>
      </c>
      <c r="S211" s="170"/>
      <c r="T211" s="172">
        <f>SUM(T212:T216)</f>
        <v>15.399999999999999</v>
      </c>
      <c r="AR211" s="173" t="s">
        <v>84</v>
      </c>
      <c r="AT211" s="174" t="s">
        <v>76</v>
      </c>
      <c r="AU211" s="174" t="s">
        <v>84</v>
      </c>
      <c r="AY211" s="173" t="s">
        <v>160</v>
      </c>
      <c r="BK211" s="175">
        <f>SUM(BK212:BK216)</f>
        <v>0</v>
      </c>
    </row>
    <row r="212" spans="1:65" s="2" customFormat="1" ht="24.2" customHeight="1">
      <c r="A212" s="34"/>
      <c r="B212" s="35"/>
      <c r="C212" s="178" t="s">
        <v>397</v>
      </c>
      <c r="D212" s="178" t="s">
        <v>162</v>
      </c>
      <c r="E212" s="179" t="s">
        <v>541</v>
      </c>
      <c r="F212" s="180" t="s">
        <v>542</v>
      </c>
      <c r="G212" s="181" t="s">
        <v>202</v>
      </c>
      <c r="H212" s="182">
        <v>22</v>
      </c>
      <c r="I212" s="183"/>
      <c r="J212" s="184">
        <f>ROUND(I212*H212,2)</f>
        <v>0</v>
      </c>
      <c r="K212" s="180" t="s">
        <v>166</v>
      </c>
      <c r="L212" s="39"/>
      <c r="M212" s="185" t="s">
        <v>19</v>
      </c>
      <c r="N212" s="186" t="s">
        <v>48</v>
      </c>
      <c r="O212" s="64"/>
      <c r="P212" s="187">
        <f>O212*H212</f>
        <v>0</v>
      </c>
      <c r="Q212" s="187">
        <v>0</v>
      </c>
      <c r="R212" s="187">
        <f>Q212*H212</f>
        <v>0</v>
      </c>
      <c r="S212" s="187">
        <v>0.7</v>
      </c>
      <c r="T212" s="188">
        <f>S212*H212</f>
        <v>15.399999999999999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167</v>
      </c>
      <c r="AT212" s="189" t="s">
        <v>162</v>
      </c>
      <c r="AU212" s="189" t="s">
        <v>86</v>
      </c>
      <c r="AY212" s="17" t="s">
        <v>160</v>
      </c>
      <c r="BE212" s="190">
        <f>IF(N212="základní",J212,0)</f>
        <v>0</v>
      </c>
      <c r="BF212" s="190">
        <f>IF(N212="snížená",J212,0)</f>
        <v>0</v>
      </c>
      <c r="BG212" s="190">
        <f>IF(N212="zákl. přenesená",J212,0)</f>
        <v>0</v>
      </c>
      <c r="BH212" s="190">
        <f>IF(N212="sníž. přenesená",J212,0)</f>
        <v>0</v>
      </c>
      <c r="BI212" s="190">
        <f>IF(N212="nulová",J212,0)</f>
        <v>0</v>
      </c>
      <c r="BJ212" s="17" t="s">
        <v>84</v>
      </c>
      <c r="BK212" s="190">
        <f>ROUND(I212*H212,2)</f>
        <v>0</v>
      </c>
      <c r="BL212" s="17" t="s">
        <v>167</v>
      </c>
      <c r="BM212" s="189" t="s">
        <v>833</v>
      </c>
    </row>
    <row r="213" spans="1:47" s="2" customFormat="1" ht="11.25">
      <c r="A213" s="34"/>
      <c r="B213" s="35"/>
      <c r="C213" s="36"/>
      <c r="D213" s="191" t="s">
        <v>169</v>
      </c>
      <c r="E213" s="36"/>
      <c r="F213" s="192" t="s">
        <v>544</v>
      </c>
      <c r="G213" s="36"/>
      <c r="H213" s="36"/>
      <c r="I213" s="193"/>
      <c r="J213" s="36"/>
      <c r="K213" s="36"/>
      <c r="L213" s="39"/>
      <c r="M213" s="194"/>
      <c r="N213" s="195"/>
      <c r="O213" s="64"/>
      <c r="P213" s="64"/>
      <c r="Q213" s="64"/>
      <c r="R213" s="64"/>
      <c r="S213" s="64"/>
      <c r="T213" s="65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169</v>
      </c>
      <c r="AU213" s="17" t="s">
        <v>86</v>
      </c>
    </row>
    <row r="214" spans="2:51" s="14" customFormat="1" ht="11.25">
      <c r="B214" s="207"/>
      <c r="C214" s="208"/>
      <c r="D214" s="198" t="s">
        <v>171</v>
      </c>
      <c r="E214" s="209" t="s">
        <v>19</v>
      </c>
      <c r="F214" s="210" t="s">
        <v>834</v>
      </c>
      <c r="G214" s="208"/>
      <c r="H214" s="211">
        <v>8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171</v>
      </c>
      <c r="AU214" s="217" t="s">
        <v>86</v>
      </c>
      <c r="AV214" s="14" t="s">
        <v>86</v>
      </c>
      <c r="AW214" s="14" t="s">
        <v>37</v>
      </c>
      <c r="AX214" s="14" t="s">
        <v>77</v>
      </c>
      <c r="AY214" s="217" t="s">
        <v>160</v>
      </c>
    </row>
    <row r="215" spans="2:51" s="14" customFormat="1" ht="11.25">
      <c r="B215" s="207"/>
      <c r="C215" s="208"/>
      <c r="D215" s="198" t="s">
        <v>171</v>
      </c>
      <c r="E215" s="209" t="s">
        <v>19</v>
      </c>
      <c r="F215" s="210" t="s">
        <v>834</v>
      </c>
      <c r="G215" s="208"/>
      <c r="H215" s="211">
        <v>8</v>
      </c>
      <c r="I215" s="212"/>
      <c r="J215" s="208"/>
      <c r="K215" s="208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171</v>
      </c>
      <c r="AU215" s="217" t="s">
        <v>86</v>
      </c>
      <c r="AV215" s="14" t="s">
        <v>86</v>
      </c>
      <c r="AW215" s="14" t="s">
        <v>37</v>
      </c>
      <c r="AX215" s="14" t="s">
        <v>77</v>
      </c>
      <c r="AY215" s="217" t="s">
        <v>160</v>
      </c>
    </row>
    <row r="216" spans="2:51" s="14" customFormat="1" ht="11.25">
      <c r="B216" s="207"/>
      <c r="C216" s="208"/>
      <c r="D216" s="198" t="s">
        <v>171</v>
      </c>
      <c r="E216" s="209" t="s">
        <v>19</v>
      </c>
      <c r="F216" s="210" t="s">
        <v>835</v>
      </c>
      <c r="G216" s="208"/>
      <c r="H216" s="211">
        <v>6</v>
      </c>
      <c r="I216" s="212"/>
      <c r="J216" s="208"/>
      <c r="K216" s="208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171</v>
      </c>
      <c r="AU216" s="217" t="s">
        <v>86</v>
      </c>
      <c r="AV216" s="14" t="s">
        <v>86</v>
      </c>
      <c r="AW216" s="14" t="s">
        <v>37</v>
      </c>
      <c r="AX216" s="14" t="s">
        <v>77</v>
      </c>
      <c r="AY216" s="217" t="s">
        <v>160</v>
      </c>
    </row>
    <row r="217" spans="2:63" s="12" customFormat="1" ht="22.9" customHeight="1">
      <c r="B217" s="162"/>
      <c r="C217" s="163"/>
      <c r="D217" s="164" t="s">
        <v>76</v>
      </c>
      <c r="E217" s="176" t="s">
        <v>545</v>
      </c>
      <c r="F217" s="176" t="s">
        <v>546</v>
      </c>
      <c r="G217" s="163"/>
      <c r="H217" s="163"/>
      <c r="I217" s="166"/>
      <c r="J217" s="177">
        <f>BK217</f>
        <v>0</v>
      </c>
      <c r="K217" s="163"/>
      <c r="L217" s="168"/>
      <c r="M217" s="169"/>
      <c r="N217" s="170"/>
      <c r="O217" s="170"/>
      <c r="P217" s="171">
        <f>SUM(P218:P224)</f>
        <v>0</v>
      </c>
      <c r="Q217" s="170"/>
      <c r="R217" s="171">
        <f>SUM(R218:R224)</f>
        <v>24.97356032</v>
      </c>
      <c r="S217" s="170"/>
      <c r="T217" s="172">
        <f>SUM(T218:T224)</f>
        <v>0</v>
      </c>
      <c r="AR217" s="173" t="s">
        <v>84</v>
      </c>
      <c r="AT217" s="174" t="s">
        <v>76</v>
      </c>
      <c r="AU217" s="174" t="s">
        <v>84</v>
      </c>
      <c r="AY217" s="173" t="s">
        <v>160</v>
      </c>
      <c r="BK217" s="175">
        <f>SUM(BK218:BK224)</f>
        <v>0</v>
      </c>
    </row>
    <row r="218" spans="1:65" s="2" customFormat="1" ht="24.2" customHeight="1">
      <c r="A218" s="34"/>
      <c r="B218" s="35"/>
      <c r="C218" s="178" t="s">
        <v>403</v>
      </c>
      <c r="D218" s="178" t="s">
        <v>162</v>
      </c>
      <c r="E218" s="179" t="s">
        <v>547</v>
      </c>
      <c r="F218" s="180" t="s">
        <v>548</v>
      </c>
      <c r="G218" s="181" t="s">
        <v>273</v>
      </c>
      <c r="H218" s="182">
        <v>10.118</v>
      </c>
      <c r="I218" s="183"/>
      <c r="J218" s="184">
        <f>ROUND(I218*H218,2)</f>
        <v>0</v>
      </c>
      <c r="K218" s="180" t="s">
        <v>166</v>
      </c>
      <c r="L218" s="39"/>
      <c r="M218" s="185" t="s">
        <v>19</v>
      </c>
      <c r="N218" s="186" t="s">
        <v>48</v>
      </c>
      <c r="O218" s="64"/>
      <c r="P218" s="187">
        <f>O218*H218</f>
        <v>0</v>
      </c>
      <c r="Q218" s="187">
        <v>2.45329</v>
      </c>
      <c r="R218" s="187">
        <f>Q218*H218</f>
        <v>24.82238822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167</v>
      </c>
      <c r="AT218" s="189" t="s">
        <v>162</v>
      </c>
      <c r="AU218" s="189" t="s">
        <v>86</v>
      </c>
      <c r="AY218" s="17" t="s">
        <v>160</v>
      </c>
      <c r="BE218" s="190">
        <f>IF(N218="základní",J218,0)</f>
        <v>0</v>
      </c>
      <c r="BF218" s="190">
        <f>IF(N218="snížená",J218,0)</f>
        <v>0</v>
      </c>
      <c r="BG218" s="190">
        <f>IF(N218="zákl. přenesená",J218,0)</f>
        <v>0</v>
      </c>
      <c r="BH218" s="190">
        <f>IF(N218="sníž. přenesená",J218,0)</f>
        <v>0</v>
      </c>
      <c r="BI218" s="190">
        <f>IF(N218="nulová",J218,0)</f>
        <v>0</v>
      </c>
      <c r="BJ218" s="17" t="s">
        <v>84</v>
      </c>
      <c r="BK218" s="190">
        <f>ROUND(I218*H218,2)</f>
        <v>0</v>
      </c>
      <c r="BL218" s="17" t="s">
        <v>167</v>
      </c>
      <c r="BM218" s="189" t="s">
        <v>836</v>
      </c>
    </row>
    <row r="219" spans="1:47" s="2" customFormat="1" ht="11.25">
      <c r="A219" s="34"/>
      <c r="B219" s="35"/>
      <c r="C219" s="36"/>
      <c r="D219" s="191" t="s">
        <v>169</v>
      </c>
      <c r="E219" s="36"/>
      <c r="F219" s="192" t="s">
        <v>550</v>
      </c>
      <c r="G219" s="36"/>
      <c r="H219" s="36"/>
      <c r="I219" s="193"/>
      <c r="J219" s="36"/>
      <c r="K219" s="36"/>
      <c r="L219" s="39"/>
      <c r="M219" s="194"/>
      <c r="N219" s="195"/>
      <c r="O219" s="64"/>
      <c r="P219" s="64"/>
      <c r="Q219" s="64"/>
      <c r="R219" s="64"/>
      <c r="S219" s="64"/>
      <c r="T219" s="6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169</v>
      </c>
      <c r="AU219" s="17" t="s">
        <v>86</v>
      </c>
    </row>
    <row r="220" spans="2:51" s="14" customFormat="1" ht="11.25">
      <c r="B220" s="207"/>
      <c r="C220" s="208"/>
      <c r="D220" s="198" t="s">
        <v>171</v>
      </c>
      <c r="E220" s="209" t="s">
        <v>19</v>
      </c>
      <c r="F220" s="210" t="s">
        <v>837</v>
      </c>
      <c r="G220" s="208"/>
      <c r="H220" s="211">
        <v>10.118</v>
      </c>
      <c r="I220" s="212"/>
      <c r="J220" s="208"/>
      <c r="K220" s="208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171</v>
      </c>
      <c r="AU220" s="217" t="s">
        <v>86</v>
      </c>
      <c r="AV220" s="14" t="s">
        <v>86</v>
      </c>
      <c r="AW220" s="14" t="s">
        <v>37</v>
      </c>
      <c r="AX220" s="14" t="s">
        <v>77</v>
      </c>
      <c r="AY220" s="217" t="s">
        <v>160</v>
      </c>
    </row>
    <row r="221" spans="1:65" s="2" customFormat="1" ht="21.75" customHeight="1">
      <c r="A221" s="34"/>
      <c r="B221" s="35"/>
      <c r="C221" s="178" t="s">
        <v>408</v>
      </c>
      <c r="D221" s="178" t="s">
        <v>162</v>
      </c>
      <c r="E221" s="179" t="s">
        <v>552</v>
      </c>
      <c r="F221" s="180" t="s">
        <v>553</v>
      </c>
      <c r="G221" s="181" t="s">
        <v>165</v>
      </c>
      <c r="H221" s="182">
        <v>37.605</v>
      </c>
      <c r="I221" s="183"/>
      <c r="J221" s="184">
        <f>ROUND(I221*H221,2)</f>
        <v>0</v>
      </c>
      <c r="K221" s="180" t="s">
        <v>166</v>
      </c>
      <c r="L221" s="39"/>
      <c r="M221" s="185" t="s">
        <v>19</v>
      </c>
      <c r="N221" s="186" t="s">
        <v>48</v>
      </c>
      <c r="O221" s="64"/>
      <c r="P221" s="187">
        <f>O221*H221</f>
        <v>0</v>
      </c>
      <c r="Q221" s="187">
        <v>0.00402</v>
      </c>
      <c r="R221" s="187">
        <f>Q221*H221</f>
        <v>0.1511721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167</v>
      </c>
      <c r="AT221" s="189" t="s">
        <v>162</v>
      </c>
      <c r="AU221" s="189" t="s">
        <v>86</v>
      </c>
      <c r="AY221" s="17" t="s">
        <v>160</v>
      </c>
      <c r="BE221" s="190">
        <f>IF(N221="základní",J221,0)</f>
        <v>0</v>
      </c>
      <c r="BF221" s="190">
        <f>IF(N221="snížená",J221,0)</f>
        <v>0</v>
      </c>
      <c r="BG221" s="190">
        <f>IF(N221="zákl. přenesená",J221,0)</f>
        <v>0</v>
      </c>
      <c r="BH221" s="190">
        <f>IF(N221="sníž. přenesená",J221,0)</f>
        <v>0</v>
      </c>
      <c r="BI221" s="190">
        <f>IF(N221="nulová",J221,0)</f>
        <v>0</v>
      </c>
      <c r="BJ221" s="17" t="s">
        <v>84</v>
      </c>
      <c r="BK221" s="190">
        <f>ROUND(I221*H221,2)</f>
        <v>0</v>
      </c>
      <c r="BL221" s="17" t="s">
        <v>167</v>
      </c>
      <c r="BM221" s="189" t="s">
        <v>838</v>
      </c>
    </row>
    <row r="222" spans="1:47" s="2" customFormat="1" ht="11.25">
      <c r="A222" s="34"/>
      <c r="B222" s="35"/>
      <c r="C222" s="36"/>
      <c r="D222" s="191" t="s">
        <v>169</v>
      </c>
      <c r="E222" s="36"/>
      <c r="F222" s="192" t="s">
        <v>555</v>
      </c>
      <c r="G222" s="36"/>
      <c r="H222" s="36"/>
      <c r="I222" s="193"/>
      <c r="J222" s="36"/>
      <c r="K222" s="36"/>
      <c r="L222" s="39"/>
      <c r="M222" s="194"/>
      <c r="N222" s="195"/>
      <c r="O222" s="64"/>
      <c r="P222" s="64"/>
      <c r="Q222" s="64"/>
      <c r="R222" s="64"/>
      <c r="S222" s="64"/>
      <c r="T222" s="65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169</v>
      </c>
      <c r="AU222" s="17" t="s">
        <v>86</v>
      </c>
    </row>
    <row r="223" spans="2:51" s="14" customFormat="1" ht="11.25">
      <c r="B223" s="207"/>
      <c r="C223" s="208"/>
      <c r="D223" s="198" t="s">
        <v>171</v>
      </c>
      <c r="E223" s="209" t="s">
        <v>19</v>
      </c>
      <c r="F223" s="210" t="s">
        <v>839</v>
      </c>
      <c r="G223" s="208"/>
      <c r="H223" s="211">
        <v>34.32</v>
      </c>
      <c r="I223" s="212"/>
      <c r="J223" s="208"/>
      <c r="K223" s="208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171</v>
      </c>
      <c r="AU223" s="217" t="s">
        <v>86</v>
      </c>
      <c r="AV223" s="14" t="s">
        <v>86</v>
      </c>
      <c r="AW223" s="14" t="s">
        <v>37</v>
      </c>
      <c r="AX223" s="14" t="s">
        <v>77</v>
      </c>
      <c r="AY223" s="217" t="s">
        <v>160</v>
      </c>
    </row>
    <row r="224" spans="2:51" s="14" customFormat="1" ht="11.25">
      <c r="B224" s="207"/>
      <c r="C224" s="208"/>
      <c r="D224" s="198" t="s">
        <v>171</v>
      </c>
      <c r="E224" s="209" t="s">
        <v>19</v>
      </c>
      <c r="F224" s="210" t="s">
        <v>840</v>
      </c>
      <c r="G224" s="208"/>
      <c r="H224" s="211">
        <v>3.285</v>
      </c>
      <c r="I224" s="212"/>
      <c r="J224" s="208"/>
      <c r="K224" s="208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171</v>
      </c>
      <c r="AU224" s="217" t="s">
        <v>86</v>
      </c>
      <c r="AV224" s="14" t="s">
        <v>86</v>
      </c>
      <c r="AW224" s="14" t="s">
        <v>37</v>
      </c>
      <c r="AX224" s="14" t="s">
        <v>77</v>
      </c>
      <c r="AY224" s="217" t="s">
        <v>160</v>
      </c>
    </row>
    <row r="225" spans="2:63" s="12" customFormat="1" ht="22.9" customHeight="1">
      <c r="B225" s="162"/>
      <c r="C225" s="163"/>
      <c r="D225" s="164" t="s">
        <v>76</v>
      </c>
      <c r="E225" s="176" t="s">
        <v>198</v>
      </c>
      <c r="F225" s="176" t="s">
        <v>199</v>
      </c>
      <c r="G225" s="163"/>
      <c r="H225" s="163"/>
      <c r="I225" s="166"/>
      <c r="J225" s="177">
        <f>BK225</f>
        <v>0</v>
      </c>
      <c r="K225" s="163"/>
      <c r="L225" s="168"/>
      <c r="M225" s="169"/>
      <c r="N225" s="170"/>
      <c r="O225" s="170"/>
      <c r="P225" s="171">
        <f>SUM(P226:P242)</f>
        <v>0</v>
      </c>
      <c r="Q225" s="170"/>
      <c r="R225" s="171">
        <f>SUM(R226:R242)</f>
        <v>9.895</v>
      </c>
      <c r="S225" s="170"/>
      <c r="T225" s="172">
        <f>SUM(T226:T242)</f>
        <v>40.714800000000004</v>
      </c>
      <c r="AR225" s="173" t="s">
        <v>84</v>
      </c>
      <c r="AT225" s="174" t="s">
        <v>76</v>
      </c>
      <c r="AU225" s="174" t="s">
        <v>84</v>
      </c>
      <c r="AY225" s="173" t="s">
        <v>160</v>
      </c>
      <c r="BK225" s="175">
        <f>SUM(BK226:BK242)</f>
        <v>0</v>
      </c>
    </row>
    <row r="226" spans="1:65" s="2" customFormat="1" ht="37.9" customHeight="1">
      <c r="A226" s="34"/>
      <c r="B226" s="35"/>
      <c r="C226" s="178" t="s">
        <v>413</v>
      </c>
      <c r="D226" s="178" t="s">
        <v>162</v>
      </c>
      <c r="E226" s="179" t="s">
        <v>841</v>
      </c>
      <c r="F226" s="180" t="s">
        <v>842</v>
      </c>
      <c r="G226" s="181" t="s">
        <v>432</v>
      </c>
      <c r="H226" s="182">
        <v>1</v>
      </c>
      <c r="I226" s="183"/>
      <c r="J226" s="184">
        <f>ROUND(I226*H226,2)</f>
        <v>0</v>
      </c>
      <c r="K226" s="180" t="s">
        <v>166</v>
      </c>
      <c r="L226" s="39"/>
      <c r="M226" s="185" t="s">
        <v>19</v>
      </c>
      <c r="N226" s="186" t="s">
        <v>48</v>
      </c>
      <c r="O226" s="64"/>
      <c r="P226" s="187">
        <f>O226*H226</f>
        <v>0</v>
      </c>
      <c r="Q226" s="187">
        <v>9.895</v>
      </c>
      <c r="R226" s="187">
        <f>Q226*H226</f>
        <v>9.895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167</v>
      </c>
      <c r="AT226" s="189" t="s">
        <v>162</v>
      </c>
      <c r="AU226" s="189" t="s">
        <v>86</v>
      </c>
      <c r="AY226" s="17" t="s">
        <v>160</v>
      </c>
      <c r="BE226" s="190">
        <f>IF(N226="základní",J226,0)</f>
        <v>0</v>
      </c>
      <c r="BF226" s="190">
        <f>IF(N226="snížená",J226,0)</f>
        <v>0</v>
      </c>
      <c r="BG226" s="190">
        <f>IF(N226="zákl. přenesená",J226,0)</f>
        <v>0</v>
      </c>
      <c r="BH226" s="190">
        <f>IF(N226="sníž. přenesená",J226,0)</f>
        <v>0</v>
      </c>
      <c r="BI226" s="190">
        <f>IF(N226="nulová",J226,0)</f>
        <v>0</v>
      </c>
      <c r="BJ226" s="17" t="s">
        <v>84</v>
      </c>
      <c r="BK226" s="190">
        <f>ROUND(I226*H226,2)</f>
        <v>0</v>
      </c>
      <c r="BL226" s="17" t="s">
        <v>167</v>
      </c>
      <c r="BM226" s="189" t="s">
        <v>843</v>
      </c>
    </row>
    <row r="227" spans="1:47" s="2" customFormat="1" ht="11.25">
      <c r="A227" s="34"/>
      <c r="B227" s="35"/>
      <c r="C227" s="36"/>
      <c r="D227" s="191" t="s">
        <v>169</v>
      </c>
      <c r="E227" s="36"/>
      <c r="F227" s="192" t="s">
        <v>844</v>
      </c>
      <c r="G227" s="36"/>
      <c r="H227" s="36"/>
      <c r="I227" s="193"/>
      <c r="J227" s="36"/>
      <c r="K227" s="36"/>
      <c r="L227" s="39"/>
      <c r="M227" s="194"/>
      <c r="N227" s="195"/>
      <c r="O227" s="64"/>
      <c r="P227" s="64"/>
      <c r="Q227" s="64"/>
      <c r="R227" s="64"/>
      <c r="S227" s="64"/>
      <c r="T227" s="6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169</v>
      </c>
      <c r="AU227" s="17" t="s">
        <v>86</v>
      </c>
    </row>
    <row r="228" spans="1:65" s="2" customFormat="1" ht="66.75" customHeight="1">
      <c r="A228" s="34"/>
      <c r="B228" s="35"/>
      <c r="C228" s="178" t="s">
        <v>418</v>
      </c>
      <c r="D228" s="178" t="s">
        <v>162</v>
      </c>
      <c r="E228" s="179" t="s">
        <v>845</v>
      </c>
      <c r="F228" s="180" t="s">
        <v>846</v>
      </c>
      <c r="G228" s="181" t="s">
        <v>202</v>
      </c>
      <c r="H228" s="182">
        <v>30.3</v>
      </c>
      <c r="I228" s="183"/>
      <c r="J228" s="184">
        <f>ROUND(I228*H228,2)</f>
        <v>0</v>
      </c>
      <c r="K228" s="180" t="s">
        <v>166</v>
      </c>
      <c r="L228" s="39"/>
      <c r="M228" s="185" t="s">
        <v>19</v>
      </c>
      <c r="N228" s="186" t="s">
        <v>48</v>
      </c>
      <c r="O228" s="64"/>
      <c r="P228" s="187">
        <f>O228*H228</f>
        <v>0</v>
      </c>
      <c r="Q228" s="187">
        <v>0</v>
      </c>
      <c r="R228" s="187">
        <f>Q228*H228</f>
        <v>0</v>
      </c>
      <c r="S228" s="187">
        <v>0.258</v>
      </c>
      <c r="T228" s="188">
        <f>S228*H228</f>
        <v>7.8174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167</v>
      </c>
      <c r="AT228" s="189" t="s">
        <v>162</v>
      </c>
      <c r="AU228" s="189" t="s">
        <v>86</v>
      </c>
      <c r="AY228" s="17" t="s">
        <v>160</v>
      </c>
      <c r="BE228" s="190">
        <f>IF(N228="základní",J228,0)</f>
        <v>0</v>
      </c>
      <c r="BF228" s="190">
        <f>IF(N228="snížená",J228,0)</f>
        <v>0</v>
      </c>
      <c r="BG228" s="190">
        <f>IF(N228="zákl. přenesená",J228,0)</f>
        <v>0</v>
      </c>
      <c r="BH228" s="190">
        <f>IF(N228="sníž. přenesená",J228,0)</f>
        <v>0</v>
      </c>
      <c r="BI228" s="190">
        <f>IF(N228="nulová",J228,0)</f>
        <v>0</v>
      </c>
      <c r="BJ228" s="17" t="s">
        <v>84</v>
      </c>
      <c r="BK228" s="190">
        <f>ROUND(I228*H228,2)</f>
        <v>0</v>
      </c>
      <c r="BL228" s="17" t="s">
        <v>167</v>
      </c>
      <c r="BM228" s="189" t="s">
        <v>847</v>
      </c>
    </row>
    <row r="229" spans="1:47" s="2" customFormat="1" ht="11.25">
      <c r="A229" s="34"/>
      <c r="B229" s="35"/>
      <c r="C229" s="36"/>
      <c r="D229" s="191" t="s">
        <v>169</v>
      </c>
      <c r="E229" s="36"/>
      <c r="F229" s="192" t="s">
        <v>848</v>
      </c>
      <c r="G229" s="36"/>
      <c r="H229" s="36"/>
      <c r="I229" s="193"/>
      <c r="J229" s="36"/>
      <c r="K229" s="36"/>
      <c r="L229" s="39"/>
      <c r="M229" s="194"/>
      <c r="N229" s="195"/>
      <c r="O229" s="64"/>
      <c r="P229" s="64"/>
      <c r="Q229" s="64"/>
      <c r="R229" s="64"/>
      <c r="S229" s="64"/>
      <c r="T229" s="65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169</v>
      </c>
      <c r="AU229" s="17" t="s">
        <v>86</v>
      </c>
    </row>
    <row r="230" spans="2:51" s="14" customFormat="1" ht="11.25">
      <c r="B230" s="207"/>
      <c r="C230" s="208"/>
      <c r="D230" s="198" t="s">
        <v>171</v>
      </c>
      <c r="E230" s="209" t="s">
        <v>19</v>
      </c>
      <c r="F230" s="210" t="s">
        <v>849</v>
      </c>
      <c r="G230" s="208"/>
      <c r="H230" s="211">
        <v>20.2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171</v>
      </c>
      <c r="AU230" s="217" t="s">
        <v>86</v>
      </c>
      <c r="AV230" s="14" t="s">
        <v>86</v>
      </c>
      <c r="AW230" s="14" t="s">
        <v>37</v>
      </c>
      <c r="AX230" s="14" t="s">
        <v>77</v>
      </c>
      <c r="AY230" s="217" t="s">
        <v>160</v>
      </c>
    </row>
    <row r="231" spans="2:51" s="14" customFormat="1" ht="11.25">
      <c r="B231" s="207"/>
      <c r="C231" s="208"/>
      <c r="D231" s="198" t="s">
        <v>171</v>
      </c>
      <c r="E231" s="209" t="s">
        <v>19</v>
      </c>
      <c r="F231" s="210" t="s">
        <v>850</v>
      </c>
      <c r="G231" s="208"/>
      <c r="H231" s="211">
        <v>10.1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171</v>
      </c>
      <c r="AU231" s="217" t="s">
        <v>86</v>
      </c>
      <c r="AV231" s="14" t="s">
        <v>86</v>
      </c>
      <c r="AW231" s="14" t="s">
        <v>37</v>
      </c>
      <c r="AX231" s="14" t="s">
        <v>77</v>
      </c>
      <c r="AY231" s="217" t="s">
        <v>160</v>
      </c>
    </row>
    <row r="232" spans="1:65" s="2" customFormat="1" ht="66.75" customHeight="1">
      <c r="A232" s="34"/>
      <c r="B232" s="35"/>
      <c r="C232" s="178" t="s">
        <v>425</v>
      </c>
      <c r="D232" s="178" t="s">
        <v>162</v>
      </c>
      <c r="E232" s="179" t="s">
        <v>851</v>
      </c>
      <c r="F232" s="180" t="s">
        <v>852</v>
      </c>
      <c r="G232" s="181" t="s">
        <v>202</v>
      </c>
      <c r="H232" s="182">
        <v>79.8</v>
      </c>
      <c r="I232" s="183"/>
      <c r="J232" s="184">
        <f>ROUND(I232*H232,2)</f>
        <v>0</v>
      </c>
      <c r="K232" s="180" t="s">
        <v>166</v>
      </c>
      <c r="L232" s="39"/>
      <c r="M232" s="185" t="s">
        <v>19</v>
      </c>
      <c r="N232" s="186" t="s">
        <v>48</v>
      </c>
      <c r="O232" s="64"/>
      <c r="P232" s="187">
        <f>O232*H232</f>
        <v>0</v>
      </c>
      <c r="Q232" s="187">
        <v>0</v>
      </c>
      <c r="R232" s="187">
        <f>Q232*H232</f>
        <v>0</v>
      </c>
      <c r="S232" s="187">
        <v>0.388</v>
      </c>
      <c r="T232" s="188">
        <f>S232*H232</f>
        <v>30.9624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167</v>
      </c>
      <c r="AT232" s="189" t="s">
        <v>162</v>
      </c>
      <c r="AU232" s="189" t="s">
        <v>86</v>
      </c>
      <c r="AY232" s="17" t="s">
        <v>160</v>
      </c>
      <c r="BE232" s="190">
        <f>IF(N232="základní",J232,0)</f>
        <v>0</v>
      </c>
      <c r="BF232" s="190">
        <f>IF(N232="snížená",J232,0)</f>
        <v>0</v>
      </c>
      <c r="BG232" s="190">
        <f>IF(N232="zákl. přenesená",J232,0)</f>
        <v>0</v>
      </c>
      <c r="BH232" s="190">
        <f>IF(N232="sníž. přenesená",J232,0)</f>
        <v>0</v>
      </c>
      <c r="BI232" s="190">
        <f>IF(N232="nulová",J232,0)</f>
        <v>0</v>
      </c>
      <c r="BJ232" s="17" t="s">
        <v>84</v>
      </c>
      <c r="BK232" s="190">
        <f>ROUND(I232*H232,2)</f>
        <v>0</v>
      </c>
      <c r="BL232" s="17" t="s">
        <v>167</v>
      </c>
      <c r="BM232" s="189" t="s">
        <v>853</v>
      </c>
    </row>
    <row r="233" spans="1:47" s="2" customFormat="1" ht="11.25">
      <c r="A233" s="34"/>
      <c r="B233" s="35"/>
      <c r="C233" s="36"/>
      <c r="D233" s="191" t="s">
        <v>169</v>
      </c>
      <c r="E233" s="36"/>
      <c r="F233" s="192" t="s">
        <v>854</v>
      </c>
      <c r="G233" s="36"/>
      <c r="H233" s="36"/>
      <c r="I233" s="193"/>
      <c r="J233" s="36"/>
      <c r="K233" s="36"/>
      <c r="L233" s="39"/>
      <c r="M233" s="194"/>
      <c r="N233" s="195"/>
      <c r="O233" s="64"/>
      <c r="P233" s="64"/>
      <c r="Q233" s="64"/>
      <c r="R233" s="64"/>
      <c r="S233" s="64"/>
      <c r="T233" s="65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169</v>
      </c>
      <c r="AU233" s="17" t="s">
        <v>86</v>
      </c>
    </row>
    <row r="234" spans="2:51" s="14" customFormat="1" ht="11.25">
      <c r="B234" s="207"/>
      <c r="C234" s="208"/>
      <c r="D234" s="198" t="s">
        <v>171</v>
      </c>
      <c r="E234" s="209" t="s">
        <v>19</v>
      </c>
      <c r="F234" s="210" t="s">
        <v>855</v>
      </c>
      <c r="G234" s="208"/>
      <c r="H234" s="211">
        <v>9.4</v>
      </c>
      <c r="I234" s="212"/>
      <c r="J234" s="208"/>
      <c r="K234" s="208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171</v>
      </c>
      <c r="AU234" s="217" t="s">
        <v>86</v>
      </c>
      <c r="AV234" s="14" t="s">
        <v>86</v>
      </c>
      <c r="AW234" s="14" t="s">
        <v>37</v>
      </c>
      <c r="AX234" s="14" t="s">
        <v>77</v>
      </c>
      <c r="AY234" s="217" t="s">
        <v>160</v>
      </c>
    </row>
    <row r="235" spans="2:51" s="14" customFormat="1" ht="11.25">
      <c r="B235" s="207"/>
      <c r="C235" s="208"/>
      <c r="D235" s="198" t="s">
        <v>171</v>
      </c>
      <c r="E235" s="209" t="s">
        <v>19</v>
      </c>
      <c r="F235" s="210" t="s">
        <v>856</v>
      </c>
      <c r="G235" s="208"/>
      <c r="H235" s="211">
        <v>7.4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171</v>
      </c>
      <c r="AU235" s="217" t="s">
        <v>86</v>
      </c>
      <c r="AV235" s="14" t="s">
        <v>86</v>
      </c>
      <c r="AW235" s="14" t="s">
        <v>37</v>
      </c>
      <c r="AX235" s="14" t="s">
        <v>77</v>
      </c>
      <c r="AY235" s="217" t="s">
        <v>160</v>
      </c>
    </row>
    <row r="236" spans="2:51" s="14" customFormat="1" ht="11.25">
      <c r="B236" s="207"/>
      <c r="C236" s="208"/>
      <c r="D236" s="198" t="s">
        <v>171</v>
      </c>
      <c r="E236" s="209" t="s">
        <v>19</v>
      </c>
      <c r="F236" s="210" t="s">
        <v>857</v>
      </c>
      <c r="G236" s="208"/>
      <c r="H236" s="211">
        <v>26.2</v>
      </c>
      <c r="I236" s="212"/>
      <c r="J236" s="208"/>
      <c r="K236" s="208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171</v>
      </c>
      <c r="AU236" s="217" t="s">
        <v>86</v>
      </c>
      <c r="AV236" s="14" t="s">
        <v>86</v>
      </c>
      <c r="AW236" s="14" t="s">
        <v>37</v>
      </c>
      <c r="AX236" s="14" t="s">
        <v>77</v>
      </c>
      <c r="AY236" s="217" t="s">
        <v>160</v>
      </c>
    </row>
    <row r="237" spans="2:51" s="14" customFormat="1" ht="11.25">
      <c r="B237" s="207"/>
      <c r="C237" s="208"/>
      <c r="D237" s="198" t="s">
        <v>171</v>
      </c>
      <c r="E237" s="209" t="s">
        <v>19</v>
      </c>
      <c r="F237" s="210" t="s">
        <v>858</v>
      </c>
      <c r="G237" s="208"/>
      <c r="H237" s="211">
        <v>36.8</v>
      </c>
      <c r="I237" s="212"/>
      <c r="J237" s="208"/>
      <c r="K237" s="208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171</v>
      </c>
      <c r="AU237" s="217" t="s">
        <v>86</v>
      </c>
      <c r="AV237" s="14" t="s">
        <v>86</v>
      </c>
      <c r="AW237" s="14" t="s">
        <v>37</v>
      </c>
      <c r="AX237" s="14" t="s">
        <v>77</v>
      </c>
      <c r="AY237" s="217" t="s">
        <v>160</v>
      </c>
    </row>
    <row r="238" spans="1:65" s="2" customFormat="1" ht="62.65" customHeight="1">
      <c r="A238" s="34"/>
      <c r="B238" s="35"/>
      <c r="C238" s="178" t="s">
        <v>429</v>
      </c>
      <c r="D238" s="178" t="s">
        <v>162</v>
      </c>
      <c r="E238" s="179" t="s">
        <v>859</v>
      </c>
      <c r="F238" s="180" t="s">
        <v>860</v>
      </c>
      <c r="G238" s="181" t="s">
        <v>202</v>
      </c>
      <c r="H238" s="182">
        <v>45</v>
      </c>
      <c r="I238" s="183"/>
      <c r="J238" s="184">
        <f>ROUND(I238*H238,2)</f>
        <v>0</v>
      </c>
      <c r="K238" s="180" t="s">
        <v>166</v>
      </c>
      <c r="L238" s="39"/>
      <c r="M238" s="185" t="s">
        <v>19</v>
      </c>
      <c r="N238" s="186" t="s">
        <v>48</v>
      </c>
      <c r="O238" s="64"/>
      <c r="P238" s="187">
        <f>O238*H238</f>
        <v>0</v>
      </c>
      <c r="Q238" s="187">
        <v>0</v>
      </c>
      <c r="R238" s="187">
        <f>Q238*H238</f>
        <v>0</v>
      </c>
      <c r="S238" s="187">
        <v>0.043</v>
      </c>
      <c r="T238" s="188">
        <f>S238*H238</f>
        <v>1.9349999999999998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167</v>
      </c>
      <c r="AT238" s="189" t="s">
        <v>162</v>
      </c>
      <c r="AU238" s="189" t="s">
        <v>86</v>
      </c>
      <c r="AY238" s="17" t="s">
        <v>160</v>
      </c>
      <c r="BE238" s="190">
        <f>IF(N238="základní",J238,0)</f>
        <v>0</v>
      </c>
      <c r="BF238" s="190">
        <f>IF(N238="snížená",J238,0)</f>
        <v>0</v>
      </c>
      <c r="BG238" s="190">
        <f>IF(N238="zákl. přenesená",J238,0)</f>
        <v>0</v>
      </c>
      <c r="BH238" s="190">
        <f>IF(N238="sníž. přenesená",J238,0)</f>
        <v>0</v>
      </c>
      <c r="BI238" s="190">
        <f>IF(N238="nulová",J238,0)</f>
        <v>0</v>
      </c>
      <c r="BJ238" s="17" t="s">
        <v>84</v>
      </c>
      <c r="BK238" s="190">
        <f>ROUND(I238*H238,2)</f>
        <v>0</v>
      </c>
      <c r="BL238" s="17" t="s">
        <v>167</v>
      </c>
      <c r="BM238" s="189" t="s">
        <v>861</v>
      </c>
    </row>
    <row r="239" spans="1:47" s="2" customFormat="1" ht="11.25">
      <c r="A239" s="34"/>
      <c r="B239" s="35"/>
      <c r="C239" s="36"/>
      <c r="D239" s="191" t="s">
        <v>169</v>
      </c>
      <c r="E239" s="36"/>
      <c r="F239" s="192" t="s">
        <v>862</v>
      </c>
      <c r="G239" s="36"/>
      <c r="H239" s="36"/>
      <c r="I239" s="193"/>
      <c r="J239" s="36"/>
      <c r="K239" s="36"/>
      <c r="L239" s="39"/>
      <c r="M239" s="194"/>
      <c r="N239" s="195"/>
      <c r="O239" s="64"/>
      <c r="P239" s="64"/>
      <c r="Q239" s="64"/>
      <c r="R239" s="64"/>
      <c r="S239" s="64"/>
      <c r="T239" s="65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169</v>
      </c>
      <c r="AU239" s="17" t="s">
        <v>86</v>
      </c>
    </row>
    <row r="240" spans="2:51" s="14" customFormat="1" ht="11.25">
      <c r="B240" s="207"/>
      <c r="C240" s="208"/>
      <c r="D240" s="198" t="s">
        <v>171</v>
      </c>
      <c r="E240" s="209" t="s">
        <v>19</v>
      </c>
      <c r="F240" s="210" t="s">
        <v>863</v>
      </c>
      <c r="G240" s="208"/>
      <c r="H240" s="211">
        <v>9</v>
      </c>
      <c r="I240" s="212"/>
      <c r="J240" s="208"/>
      <c r="K240" s="208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171</v>
      </c>
      <c r="AU240" s="217" t="s">
        <v>86</v>
      </c>
      <c r="AV240" s="14" t="s">
        <v>86</v>
      </c>
      <c r="AW240" s="14" t="s">
        <v>37</v>
      </c>
      <c r="AX240" s="14" t="s">
        <v>77</v>
      </c>
      <c r="AY240" s="217" t="s">
        <v>160</v>
      </c>
    </row>
    <row r="241" spans="2:51" s="14" customFormat="1" ht="11.25">
      <c r="B241" s="207"/>
      <c r="C241" s="208"/>
      <c r="D241" s="198" t="s">
        <v>171</v>
      </c>
      <c r="E241" s="209" t="s">
        <v>19</v>
      </c>
      <c r="F241" s="210" t="s">
        <v>864</v>
      </c>
      <c r="G241" s="208"/>
      <c r="H241" s="211">
        <v>14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171</v>
      </c>
      <c r="AU241" s="217" t="s">
        <v>86</v>
      </c>
      <c r="AV241" s="14" t="s">
        <v>86</v>
      </c>
      <c r="AW241" s="14" t="s">
        <v>37</v>
      </c>
      <c r="AX241" s="14" t="s">
        <v>77</v>
      </c>
      <c r="AY241" s="217" t="s">
        <v>160</v>
      </c>
    </row>
    <row r="242" spans="2:51" s="14" customFormat="1" ht="11.25">
      <c r="B242" s="207"/>
      <c r="C242" s="208"/>
      <c r="D242" s="198" t="s">
        <v>171</v>
      </c>
      <c r="E242" s="209" t="s">
        <v>19</v>
      </c>
      <c r="F242" s="210" t="s">
        <v>865</v>
      </c>
      <c r="G242" s="208"/>
      <c r="H242" s="211">
        <v>22</v>
      </c>
      <c r="I242" s="212"/>
      <c r="J242" s="208"/>
      <c r="K242" s="208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171</v>
      </c>
      <c r="AU242" s="217" t="s">
        <v>86</v>
      </c>
      <c r="AV242" s="14" t="s">
        <v>86</v>
      </c>
      <c r="AW242" s="14" t="s">
        <v>37</v>
      </c>
      <c r="AX242" s="14" t="s">
        <v>77</v>
      </c>
      <c r="AY242" s="217" t="s">
        <v>160</v>
      </c>
    </row>
    <row r="243" spans="2:63" s="12" customFormat="1" ht="22.9" customHeight="1">
      <c r="B243" s="162"/>
      <c r="C243" s="163"/>
      <c r="D243" s="164" t="s">
        <v>76</v>
      </c>
      <c r="E243" s="176" t="s">
        <v>558</v>
      </c>
      <c r="F243" s="176" t="s">
        <v>559</v>
      </c>
      <c r="G243" s="163"/>
      <c r="H243" s="163"/>
      <c r="I243" s="166"/>
      <c r="J243" s="177">
        <f>BK243</f>
        <v>0</v>
      </c>
      <c r="K243" s="163"/>
      <c r="L243" s="168"/>
      <c r="M243" s="169"/>
      <c r="N243" s="170"/>
      <c r="O243" s="170"/>
      <c r="P243" s="171">
        <f>SUM(P244:P265)</f>
        <v>0</v>
      </c>
      <c r="Q243" s="170"/>
      <c r="R243" s="171">
        <f>SUM(R244:R265)</f>
        <v>158.64862000000002</v>
      </c>
      <c r="S243" s="170"/>
      <c r="T243" s="172">
        <f>SUM(T244:T265)</f>
        <v>0</v>
      </c>
      <c r="AR243" s="173" t="s">
        <v>84</v>
      </c>
      <c r="AT243" s="174" t="s">
        <v>76</v>
      </c>
      <c r="AU243" s="174" t="s">
        <v>84</v>
      </c>
      <c r="AY243" s="173" t="s">
        <v>160</v>
      </c>
      <c r="BK243" s="175">
        <f>SUM(BK244:BK265)</f>
        <v>0</v>
      </c>
    </row>
    <row r="244" spans="1:65" s="2" customFormat="1" ht="33" customHeight="1">
      <c r="A244" s="34"/>
      <c r="B244" s="35"/>
      <c r="C244" s="178" t="s">
        <v>434</v>
      </c>
      <c r="D244" s="178" t="s">
        <v>162</v>
      </c>
      <c r="E244" s="179" t="s">
        <v>615</v>
      </c>
      <c r="F244" s="180" t="s">
        <v>616</v>
      </c>
      <c r="G244" s="181" t="s">
        <v>432</v>
      </c>
      <c r="H244" s="182">
        <v>4</v>
      </c>
      <c r="I244" s="183"/>
      <c r="J244" s="184">
        <f>ROUND(I244*H244,2)</f>
        <v>0</v>
      </c>
      <c r="K244" s="180" t="s">
        <v>166</v>
      </c>
      <c r="L244" s="39"/>
      <c r="M244" s="185" t="s">
        <v>19</v>
      </c>
      <c r="N244" s="186" t="s">
        <v>48</v>
      </c>
      <c r="O244" s="64"/>
      <c r="P244" s="187">
        <f>O244*H244</f>
        <v>0</v>
      </c>
      <c r="Q244" s="187">
        <v>7.00566</v>
      </c>
      <c r="R244" s="187">
        <f>Q244*H244</f>
        <v>28.02264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167</v>
      </c>
      <c r="AT244" s="189" t="s">
        <v>162</v>
      </c>
      <c r="AU244" s="189" t="s">
        <v>86</v>
      </c>
      <c r="AY244" s="17" t="s">
        <v>160</v>
      </c>
      <c r="BE244" s="190">
        <f>IF(N244="základní",J244,0)</f>
        <v>0</v>
      </c>
      <c r="BF244" s="190">
        <f>IF(N244="snížená",J244,0)</f>
        <v>0</v>
      </c>
      <c r="BG244" s="190">
        <f>IF(N244="zákl. přenesená",J244,0)</f>
        <v>0</v>
      </c>
      <c r="BH244" s="190">
        <f>IF(N244="sníž. přenesená",J244,0)</f>
        <v>0</v>
      </c>
      <c r="BI244" s="190">
        <f>IF(N244="nulová",J244,0)</f>
        <v>0</v>
      </c>
      <c r="BJ244" s="17" t="s">
        <v>84</v>
      </c>
      <c r="BK244" s="190">
        <f>ROUND(I244*H244,2)</f>
        <v>0</v>
      </c>
      <c r="BL244" s="17" t="s">
        <v>167</v>
      </c>
      <c r="BM244" s="189" t="s">
        <v>866</v>
      </c>
    </row>
    <row r="245" spans="1:47" s="2" customFormat="1" ht="11.25">
      <c r="A245" s="34"/>
      <c r="B245" s="35"/>
      <c r="C245" s="36"/>
      <c r="D245" s="191" t="s">
        <v>169</v>
      </c>
      <c r="E245" s="36"/>
      <c r="F245" s="192" t="s">
        <v>618</v>
      </c>
      <c r="G245" s="36"/>
      <c r="H245" s="36"/>
      <c r="I245" s="193"/>
      <c r="J245" s="36"/>
      <c r="K245" s="36"/>
      <c r="L245" s="39"/>
      <c r="M245" s="194"/>
      <c r="N245" s="195"/>
      <c r="O245" s="64"/>
      <c r="P245" s="64"/>
      <c r="Q245" s="64"/>
      <c r="R245" s="64"/>
      <c r="S245" s="64"/>
      <c r="T245" s="65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169</v>
      </c>
      <c r="AU245" s="17" t="s">
        <v>86</v>
      </c>
    </row>
    <row r="246" spans="2:51" s="14" customFormat="1" ht="11.25">
      <c r="B246" s="207"/>
      <c r="C246" s="208"/>
      <c r="D246" s="198" t="s">
        <v>171</v>
      </c>
      <c r="E246" s="209" t="s">
        <v>19</v>
      </c>
      <c r="F246" s="210" t="s">
        <v>86</v>
      </c>
      <c r="G246" s="208"/>
      <c r="H246" s="211">
        <v>2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171</v>
      </c>
      <c r="AU246" s="217" t="s">
        <v>86</v>
      </c>
      <c r="AV246" s="14" t="s">
        <v>86</v>
      </c>
      <c r="AW246" s="14" t="s">
        <v>37</v>
      </c>
      <c r="AX246" s="14" t="s">
        <v>77</v>
      </c>
      <c r="AY246" s="217" t="s">
        <v>160</v>
      </c>
    </row>
    <row r="247" spans="2:51" s="14" customFormat="1" ht="11.25">
      <c r="B247" s="207"/>
      <c r="C247" s="208"/>
      <c r="D247" s="198" t="s">
        <v>171</v>
      </c>
      <c r="E247" s="209" t="s">
        <v>19</v>
      </c>
      <c r="F247" s="210" t="s">
        <v>86</v>
      </c>
      <c r="G247" s="208"/>
      <c r="H247" s="211">
        <v>2</v>
      </c>
      <c r="I247" s="212"/>
      <c r="J247" s="208"/>
      <c r="K247" s="208"/>
      <c r="L247" s="213"/>
      <c r="M247" s="214"/>
      <c r="N247" s="215"/>
      <c r="O247" s="215"/>
      <c r="P247" s="215"/>
      <c r="Q247" s="215"/>
      <c r="R247" s="215"/>
      <c r="S247" s="215"/>
      <c r="T247" s="216"/>
      <c r="AT247" s="217" t="s">
        <v>171</v>
      </c>
      <c r="AU247" s="217" t="s">
        <v>86</v>
      </c>
      <c r="AV247" s="14" t="s">
        <v>86</v>
      </c>
      <c r="AW247" s="14" t="s">
        <v>37</v>
      </c>
      <c r="AX247" s="14" t="s">
        <v>77</v>
      </c>
      <c r="AY247" s="217" t="s">
        <v>160</v>
      </c>
    </row>
    <row r="248" spans="1:65" s="2" customFormat="1" ht="33" customHeight="1">
      <c r="A248" s="34"/>
      <c r="B248" s="35"/>
      <c r="C248" s="178" t="s">
        <v>439</v>
      </c>
      <c r="D248" s="178" t="s">
        <v>162</v>
      </c>
      <c r="E248" s="179" t="s">
        <v>560</v>
      </c>
      <c r="F248" s="180" t="s">
        <v>561</v>
      </c>
      <c r="G248" s="181" t="s">
        <v>432</v>
      </c>
      <c r="H248" s="182">
        <v>6</v>
      </c>
      <c r="I248" s="183"/>
      <c r="J248" s="184">
        <f>ROUND(I248*H248,2)</f>
        <v>0</v>
      </c>
      <c r="K248" s="180" t="s">
        <v>166</v>
      </c>
      <c r="L248" s="39"/>
      <c r="M248" s="185" t="s">
        <v>19</v>
      </c>
      <c r="N248" s="186" t="s">
        <v>48</v>
      </c>
      <c r="O248" s="64"/>
      <c r="P248" s="187">
        <f>O248*H248</f>
        <v>0</v>
      </c>
      <c r="Q248" s="187">
        <v>16.75142</v>
      </c>
      <c r="R248" s="187">
        <f>Q248*H248</f>
        <v>100.50852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167</v>
      </c>
      <c r="AT248" s="189" t="s">
        <v>162</v>
      </c>
      <c r="AU248" s="189" t="s">
        <v>86</v>
      </c>
      <c r="AY248" s="17" t="s">
        <v>160</v>
      </c>
      <c r="BE248" s="190">
        <f>IF(N248="základní",J248,0)</f>
        <v>0</v>
      </c>
      <c r="BF248" s="190">
        <f>IF(N248="snížená",J248,0)</f>
        <v>0</v>
      </c>
      <c r="BG248" s="190">
        <f>IF(N248="zákl. přenesená",J248,0)</f>
        <v>0</v>
      </c>
      <c r="BH248" s="190">
        <f>IF(N248="sníž. přenesená",J248,0)</f>
        <v>0</v>
      </c>
      <c r="BI248" s="190">
        <f>IF(N248="nulová",J248,0)</f>
        <v>0</v>
      </c>
      <c r="BJ248" s="17" t="s">
        <v>84</v>
      </c>
      <c r="BK248" s="190">
        <f>ROUND(I248*H248,2)</f>
        <v>0</v>
      </c>
      <c r="BL248" s="17" t="s">
        <v>167</v>
      </c>
      <c r="BM248" s="189" t="s">
        <v>867</v>
      </c>
    </row>
    <row r="249" spans="1:47" s="2" customFormat="1" ht="11.25">
      <c r="A249" s="34"/>
      <c r="B249" s="35"/>
      <c r="C249" s="36"/>
      <c r="D249" s="191" t="s">
        <v>169</v>
      </c>
      <c r="E249" s="36"/>
      <c r="F249" s="192" t="s">
        <v>563</v>
      </c>
      <c r="G249" s="36"/>
      <c r="H249" s="36"/>
      <c r="I249" s="193"/>
      <c r="J249" s="36"/>
      <c r="K249" s="36"/>
      <c r="L249" s="39"/>
      <c r="M249" s="194"/>
      <c r="N249" s="195"/>
      <c r="O249" s="64"/>
      <c r="P249" s="64"/>
      <c r="Q249" s="64"/>
      <c r="R249" s="64"/>
      <c r="S249" s="64"/>
      <c r="T249" s="65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169</v>
      </c>
      <c r="AU249" s="17" t="s">
        <v>86</v>
      </c>
    </row>
    <row r="250" spans="2:51" s="14" customFormat="1" ht="11.25">
      <c r="B250" s="207"/>
      <c r="C250" s="208"/>
      <c r="D250" s="198" t="s">
        <v>171</v>
      </c>
      <c r="E250" s="209" t="s">
        <v>19</v>
      </c>
      <c r="F250" s="210" t="s">
        <v>86</v>
      </c>
      <c r="G250" s="208"/>
      <c r="H250" s="211">
        <v>2</v>
      </c>
      <c r="I250" s="212"/>
      <c r="J250" s="208"/>
      <c r="K250" s="208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171</v>
      </c>
      <c r="AU250" s="217" t="s">
        <v>86</v>
      </c>
      <c r="AV250" s="14" t="s">
        <v>86</v>
      </c>
      <c r="AW250" s="14" t="s">
        <v>37</v>
      </c>
      <c r="AX250" s="14" t="s">
        <v>77</v>
      </c>
      <c r="AY250" s="217" t="s">
        <v>160</v>
      </c>
    </row>
    <row r="251" spans="2:51" s="14" customFormat="1" ht="11.25">
      <c r="B251" s="207"/>
      <c r="C251" s="208"/>
      <c r="D251" s="198" t="s">
        <v>171</v>
      </c>
      <c r="E251" s="209" t="s">
        <v>19</v>
      </c>
      <c r="F251" s="210" t="s">
        <v>86</v>
      </c>
      <c r="G251" s="208"/>
      <c r="H251" s="211">
        <v>2</v>
      </c>
      <c r="I251" s="212"/>
      <c r="J251" s="208"/>
      <c r="K251" s="208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171</v>
      </c>
      <c r="AU251" s="217" t="s">
        <v>86</v>
      </c>
      <c r="AV251" s="14" t="s">
        <v>86</v>
      </c>
      <c r="AW251" s="14" t="s">
        <v>37</v>
      </c>
      <c r="AX251" s="14" t="s">
        <v>77</v>
      </c>
      <c r="AY251" s="217" t="s">
        <v>160</v>
      </c>
    </row>
    <row r="252" spans="2:51" s="14" customFormat="1" ht="11.25">
      <c r="B252" s="207"/>
      <c r="C252" s="208"/>
      <c r="D252" s="198" t="s">
        <v>171</v>
      </c>
      <c r="E252" s="209" t="s">
        <v>19</v>
      </c>
      <c r="F252" s="210" t="s">
        <v>86</v>
      </c>
      <c r="G252" s="208"/>
      <c r="H252" s="211">
        <v>2</v>
      </c>
      <c r="I252" s="212"/>
      <c r="J252" s="208"/>
      <c r="K252" s="208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171</v>
      </c>
      <c r="AU252" s="217" t="s">
        <v>86</v>
      </c>
      <c r="AV252" s="14" t="s">
        <v>86</v>
      </c>
      <c r="AW252" s="14" t="s">
        <v>37</v>
      </c>
      <c r="AX252" s="14" t="s">
        <v>77</v>
      </c>
      <c r="AY252" s="217" t="s">
        <v>160</v>
      </c>
    </row>
    <row r="253" spans="1:65" s="2" customFormat="1" ht="24.2" customHeight="1">
      <c r="A253" s="34"/>
      <c r="B253" s="35"/>
      <c r="C253" s="178" t="s">
        <v>447</v>
      </c>
      <c r="D253" s="178" t="s">
        <v>162</v>
      </c>
      <c r="E253" s="179" t="s">
        <v>868</v>
      </c>
      <c r="F253" s="180" t="s">
        <v>869</v>
      </c>
      <c r="G253" s="181" t="s">
        <v>202</v>
      </c>
      <c r="H253" s="182">
        <v>8</v>
      </c>
      <c r="I253" s="183"/>
      <c r="J253" s="184">
        <f>ROUND(I253*H253,2)</f>
        <v>0</v>
      </c>
      <c r="K253" s="180" t="s">
        <v>166</v>
      </c>
      <c r="L253" s="39"/>
      <c r="M253" s="185" t="s">
        <v>19</v>
      </c>
      <c r="N253" s="186" t="s">
        <v>48</v>
      </c>
      <c r="O253" s="64"/>
      <c r="P253" s="187">
        <f>O253*H253</f>
        <v>0</v>
      </c>
      <c r="Q253" s="187">
        <v>0.74932</v>
      </c>
      <c r="R253" s="187">
        <f>Q253*H253</f>
        <v>5.99456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167</v>
      </c>
      <c r="AT253" s="189" t="s">
        <v>162</v>
      </c>
      <c r="AU253" s="189" t="s">
        <v>86</v>
      </c>
      <c r="AY253" s="17" t="s">
        <v>160</v>
      </c>
      <c r="BE253" s="190">
        <f>IF(N253="základní",J253,0)</f>
        <v>0</v>
      </c>
      <c r="BF253" s="190">
        <f>IF(N253="snížená",J253,0)</f>
        <v>0</v>
      </c>
      <c r="BG253" s="190">
        <f>IF(N253="zákl. přenesená",J253,0)</f>
        <v>0</v>
      </c>
      <c r="BH253" s="190">
        <f>IF(N253="sníž. přenesená",J253,0)</f>
        <v>0</v>
      </c>
      <c r="BI253" s="190">
        <f>IF(N253="nulová",J253,0)</f>
        <v>0</v>
      </c>
      <c r="BJ253" s="17" t="s">
        <v>84</v>
      </c>
      <c r="BK253" s="190">
        <f>ROUND(I253*H253,2)</f>
        <v>0</v>
      </c>
      <c r="BL253" s="17" t="s">
        <v>167</v>
      </c>
      <c r="BM253" s="189" t="s">
        <v>870</v>
      </c>
    </row>
    <row r="254" spans="1:47" s="2" customFormat="1" ht="11.25">
      <c r="A254" s="34"/>
      <c r="B254" s="35"/>
      <c r="C254" s="36"/>
      <c r="D254" s="191" t="s">
        <v>169</v>
      </c>
      <c r="E254" s="36"/>
      <c r="F254" s="192" t="s">
        <v>871</v>
      </c>
      <c r="G254" s="36"/>
      <c r="H254" s="36"/>
      <c r="I254" s="193"/>
      <c r="J254" s="36"/>
      <c r="K254" s="36"/>
      <c r="L254" s="39"/>
      <c r="M254" s="194"/>
      <c r="N254" s="195"/>
      <c r="O254" s="64"/>
      <c r="P254" s="64"/>
      <c r="Q254" s="64"/>
      <c r="R254" s="64"/>
      <c r="S254" s="64"/>
      <c r="T254" s="65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169</v>
      </c>
      <c r="AU254" s="17" t="s">
        <v>86</v>
      </c>
    </row>
    <row r="255" spans="2:51" s="14" customFormat="1" ht="11.25">
      <c r="B255" s="207"/>
      <c r="C255" s="208"/>
      <c r="D255" s="198" t="s">
        <v>171</v>
      </c>
      <c r="E255" s="209" t="s">
        <v>19</v>
      </c>
      <c r="F255" s="210" t="s">
        <v>872</v>
      </c>
      <c r="G255" s="208"/>
      <c r="H255" s="211">
        <v>4</v>
      </c>
      <c r="I255" s="212"/>
      <c r="J255" s="208"/>
      <c r="K255" s="208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171</v>
      </c>
      <c r="AU255" s="217" t="s">
        <v>86</v>
      </c>
      <c r="AV255" s="14" t="s">
        <v>86</v>
      </c>
      <c r="AW255" s="14" t="s">
        <v>37</v>
      </c>
      <c r="AX255" s="14" t="s">
        <v>77</v>
      </c>
      <c r="AY255" s="217" t="s">
        <v>160</v>
      </c>
    </row>
    <row r="256" spans="2:51" s="14" customFormat="1" ht="11.25">
      <c r="B256" s="207"/>
      <c r="C256" s="208"/>
      <c r="D256" s="198" t="s">
        <v>171</v>
      </c>
      <c r="E256" s="209" t="s">
        <v>19</v>
      </c>
      <c r="F256" s="210" t="s">
        <v>872</v>
      </c>
      <c r="G256" s="208"/>
      <c r="H256" s="211">
        <v>4</v>
      </c>
      <c r="I256" s="212"/>
      <c r="J256" s="208"/>
      <c r="K256" s="208"/>
      <c r="L256" s="213"/>
      <c r="M256" s="214"/>
      <c r="N256" s="215"/>
      <c r="O256" s="215"/>
      <c r="P256" s="215"/>
      <c r="Q256" s="215"/>
      <c r="R256" s="215"/>
      <c r="S256" s="215"/>
      <c r="T256" s="216"/>
      <c r="AT256" s="217" t="s">
        <v>171</v>
      </c>
      <c r="AU256" s="217" t="s">
        <v>86</v>
      </c>
      <c r="AV256" s="14" t="s">
        <v>86</v>
      </c>
      <c r="AW256" s="14" t="s">
        <v>37</v>
      </c>
      <c r="AX256" s="14" t="s">
        <v>77</v>
      </c>
      <c r="AY256" s="217" t="s">
        <v>160</v>
      </c>
    </row>
    <row r="257" spans="1:65" s="2" customFormat="1" ht="16.5" customHeight="1">
      <c r="A257" s="34"/>
      <c r="B257" s="35"/>
      <c r="C257" s="222" t="s">
        <v>451</v>
      </c>
      <c r="D257" s="222" t="s">
        <v>294</v>
      </c>
      <c r="E257" s="223" t="s">
        <v>873</v>
      </c>
      <c r="F257" s="224" t="s">
        <v>874</v>
      </c>
      <c r="G257" s="225" t="s">
        <v>202</v>
      </c>
      <c r="H257" s="226">
        <v>8</v>
      </c>
      <c r="I257" s="227"/>
      <c r="J257" s="228">
        <f>ROUND(I257*H257,2)</f>
        <v>0</v>
      </c>
      <c r="K257" s="224" t="s">
        <v>166</v>
      </c>
      <c r="L257" s="229"/>
      <c r="M257" s="230" t="s">
        <v>19</v>
      </c>
      <c r="N257" s="231" t="s">
        <v>48</v>
      </c>
      <c r="O257" s="64"/>
      <c r="P257" s="187">
        <f>O257*H257</f>
        <v>0</v>
      </c>
      <c r="Q257" s="187">
        <v>0.416</v>
      </c>
      <c r="R257" s="187">
        <f>Q257*H257</f>
        <v>3.328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246</v>
      </c>
      <c r="AT257" s="189" t="s">
        <v>294</v>
      </c>
      <c r="AU257" s="189" t="s">
        <v>86</v>
      </c>
      <c r="AY257" s="17" t="s">
        <v>160</v>
      </c>
      <c r="BE257" s="190">
        <f>IF(N257="základní",J257,0)</f>
        <v>0</v>
      </c>
      <c r="BF257" s="190">
        <f>IF(N257="snížená",J257,0)</f>
        <v>0</v>
      </c>
      <c r="BG257" s="190">
        <f>IF(N257="zákl. přenesená",J257,0)</f>
        <v>0</v>
      </c>
      <c r="BH257" s="190">
        <f>IF(N257="sníž. přenesená",J257,0)</f>
        <v>0</v>
      </c>
      <c r="BI257" s="190">
        <f>IF(N257="nulová",J257,0)</f>
        <v>0</v>
      </c>
      <c r="BJ257" s="17" t="s">
        <v>84</v>
      </c>
      <c r="BK257" s="190">
        <f>ROUND(I257*H257,2)</f>
        <v>0</v>
      </c>
      <c r="BL257" s="17" t="s">
        <v>167</v>
      </c>
      <c r="BM257" s="189" t="s">
        <v>875</v>
      </c>
    </row>
    <row r="258" spans="1:47" s="2" customFormat="1" ht="11.25">
      <c r="A258" s="34"/>
      <c r="B258" s="35"/>
      <c r="C258" s="36"/>
      <c r="D258" s="191" t="s">
        <v>169</v>
      </c>
      <c r="E258" s="36"/>
      <c r="F258" s="192" t="s">
        <v>876</v>
      </c>
      <c r="G258" s="36"/>
      <c r="H258" s="36"/>
      <c r="I258" s="193"/>
      <c r="J258" s="36"/>
      <c r="K258" s="36"/>
      <c r="L258" s="39"/>
      <c r="M258" s="194"/>
      <c r="N258" s="195"/>
      <c r="O258" s="64"/>
      <c r="P258" s="64"/>
      <c r="Q258" s="64"/>
      <c r="R258" s="64"/>
      <c r="S258" s="64"/>
      <c r="T258" s="65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169</v>
      </c>
      <c r="AU258" s="17" t="s">
        <v>86</v>
      </c>
    </row>
    <row r="259" spans="1:65" s="2" customFormat="1" ht="24.2" customHeight="1">
      <c r="A259" s="34"/>
      <c r="B259" s="35"/>
      <c r="C259" s="178" t="s">
        <v>456</v>
      </c>
      <c r="D259" s="178" t="s">
        <v>162</v>
      </c>
      <c r="E259" s="179" t="s">
        <v>877</v>
      </c>
      <c r="F259" s="180" t="s">
        <v>878</v>
      </c>
      <c r="G259" s="181" t="s">
        <v>202</v>
      </c>
      <c r="H259" s="182">
        <v>14</v>
      </c>
      <c r="I259" s="183"/>
      <c r="J259" s="184">
        <f>ROUND(I259*H259,2)</f>
        <v>0</v>
      </c>
      <c r="K259" s="180" t="s">
        <v>166</v>
      </c>
      <c r="L259" s="39"/>
      <c r="M259" s="185" t="s">
        <v>19</v>
      </c>
      <c r="N259" s="186" t="s">
        <v>48</v>
      </c>
      <c r="O259" s="64"/>
      <c r="P259" s="187">
        <f>O259*H259</f>
        <v>0</v>
      </c>
      <c r="Q259" s="187">
        <v>0.88535</v>
      </c>
      <c r="R259" s="187">
        <f>Q259*H259</f>
        <v>12.3949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167</v>
      </c>
      <c r="AT259" s="189" t="s">
        <v>162</v>
      </c>
      <c r="AU259" s="189" t="s">
        <v>86</v>
      </c>
      <c r="AY259" s="17" t="s">
        <v>160</v>
      </c>
      <c r="BE259" s="190">
        <f>IF(N259="základní",J259,0)</f>
        <v>0</v>
      </c>
      <c r="BF259" s="190">
        <f>IF(N259="snížená",J259,0)</f>
        <v>0</v>
      </c>
      <c r="BG259" s="190">
        <f>IF(N259="zákl. přenesená",J259,0)</f>
        <v>0</v>
      </c>
      <c r="BH259" s="190">
        <f>IF(N259="sníž. přenesená",J259,0)</f>
        <v>0</v>
      </c>
      <c r="BI259" s="190">
        <f>IF(N259="nulová",J259,0)</f>
        <v>0</v>
      </c>
      <c r="BJ259" s="17" t="s">
        <v>84</v>
      </c>
      <c r="BK259" s="190">
        <f>ROUND(I259*H259,2)</f>
        <v>0</v>
      </c>
      <c r="BL259" s="17" t="s">
        <v>167</v>
      </c>
      <c r="BM259" s="189" t="s">
        <v>879</v>
      </c>
    </row>
    <row r="260" spans="1:47" s="2" customFormat="1" ht="11.25">
      <c r="A260" s="34"/>
      <c r="B260" s="35"/>
      <c r="C260" s="36"/>
      <c r="D260" s="191" t="s">
        <v>169</v>
      </c>
      <c r="E260" s="36"/>
      <c r="F260" s="192" t="s">
        <v>880</v>
      </c>
      <c r="G260" s="36"/>
      <c r="H260" s="36"/>
      <c r="I260" s="193"/>
      <c r="J260" s="36"/>
      <c r="K260" s="36"/>
      <c r="L260" s="39"/>
      <c r="M260" s="194"/>
      <c r="N260" s="195"/>
      <c r="O260" s="64"/>
      <c r="P260" s="64"/>
      <c r="Q260" s="64"/>
      <c r="R260" s="64"/>
      <c r="S260" s="64"/>
      <c r="T260" s="65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169</v>
      </c>
      <c r="AU260" s="17" t="s">
        <v>86</v>
      </c>
    </row>
    <row r="261" spans="2:51" s="14" customFormat="1" ht="11.25">
      <c r="B261" s="207"/>
      <c r="C261" s="208"/>
      <c r="D261" s="198" t="s">
        <v>171</v>
      </c>
      <c r="E261" s="209" t="s">
        <v>19</v>
      </c>
      <c r="F261" s="210" t="s">
        <v>872</v>
      </c>
      <c r="G261" s="208"/>
      <c r="H261" s="211">
        <v>4</v>
      </c>
      <c r="I261" s="212"/>
      <c r="J261" s="208"/>
      <c r="K261" s="208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171</v>
      </c>
      <c r="AU261" s="217" t="s">
        <v>86</v>
      </c>
      <c r="AV261" s="14" t="s">
        <v>86</v>
      </c>
      <c r="AW261" s="14" t="s">
        <v>37</v>
      </c>
      <c r="AX261" s="14" t="s">
        <v>77</v>
      </c>
      <c r="AY261" s="217" t="s">
        <v>160</v>
      </c>
    </row>
    <row r="262" spans="2:51" s="14" customFormat="1" ht="11.25">
      <c r="B262" s="207"/>
      <c r="C262" s="208"/>
      <c r="D262" s="198" t="s">
        <v>171</v>
      </c>
      <c r="E262" s="209" t="s">
        <v>19</v>
      </c>
      <c r="F262" s="210" t="s">
        <v>872</v>
      </c>
      <c r="G262" s="208"/>
      <c r="H262" s="211">
        <v>4</v>
      </c>
      <c r="I262" s="212"/>
      <c r="J262" s="208"/>
      <c r="K262" s="208"/>
      <c r="L262" s="213"/>
      <c r="M262" s="214"/>
      <c r="N262" s="215"/>
      <c r="O262" s="215"/>
      <c r="P262" s="215"/>
      <c r="Q262" s="215"/>
      <c r="R262" s="215"/>
      <c r="S262" s="215"/>
      <c r="T262" s="216"/>
      <c r="AT262" s="217" t="s">
        <v>171</v>
      </c>
      <c r="AU262" s="217" t="s">
        <v>86</v>
      </c>
      <c r="AV262" s="14" t="s">
        <v>86</v>
      </c>
      <c r="AW262" s="14" t="s">
        <v>37</v>
      </c>
      <c r="AX262" s="14" t="s">
        <v>77</v>
      </c>
      <c r="AY262" s="217" t="s">
        <v>160</v>
      </c>
    </row>
    <row r="263" spans="2:51" s="14" customFormat="1" ht="11.25">
      <c r="B263" s="207"/>
      <c r="C263" s="208"/>
      <c r="D263" s="198" t="s">
        <v>171</v>
      </c>
      <c r="E263" s="209" t="s">
        <v>19</v>
      </c>
      <c r="F263" s="210" t="s">
        <v>835</v>
      </c>
      <c r="G263" s="208"/>
      <c r="H263" s="211">
        <v>6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171</v>
      </c>
      <c r="AU263" s="217" t="s">
        <v>86</v>
      </c>
      <c r="AV263" s="14" t="s">
        <v>86</v>
      </c>
      <c r="AW263" s="14" t="s">
        <v>37</v>
      </c>
      <c r="AX263" s="14" t="s">
        <v>77</v>
      </c>
      <c r="AY263" s="217" t="s">
        <v>160</v>
      </c>
    </row>
    <row r="264" spans="1:65" s="2" customFormat="1" ht="16.5" customHeight="1">
      <c r="A264" s="34"/>
      <c r="B264" s="35"/>
      <c r="C264" s="222" t="s">
        <v>458</v>
      </c>
      <c r="D264" s="222" t="s">
        <v>294</v>
      </c>
      <c r="E264" s="223" t="s">
        <v>881</v>
      </c>
      <c r="F264" s="224" t="s">
        <v>882</v>
      </c>
      <c r="G264" s="225" t="s">
        <v>202</v>
      </c>
      <c r="H264" s="226">
        <v>14</v>
      </c>
      <c r="I264" s="227"/>
      <c r="J264" s="228">
        <f>ROUND(I264*H264,2)</f>
        <v>0</v>
      </c>
      <c r="K264" s="224" t="s">
        <v>166</v>
      </c>
      <c r="L264" s="229"/>
      <c r="M264" s="230" t="s">
        <v>19</v>
      </c>
      <c r="N264" s="231" t="s">
        <v>48</v>
      </c>
      <c r="O264" s="64"/>
      <c r="P264" s="187">
        <f>O264*H264</f>
        <v>0</v>
      </c>
      <c r="Q264" s="187">
        <v>0.6</v>
      </c>
      <c r="R264" s="187">
        <f>Q264*H264</f>
        <v>8.4</v>
      </c>
      <c r="S264" s="187">
        <v>0</v>
      </c>
      <c r="T264" s="18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9" t="s">
        <v>246</v>
      </c>
      <c r="AT264" s="189" t="s">
        <v>294</v>
      </c>
      <c r="AU264" s="189" t="s">
        <v>86</v>
      </c>
      <c r="AY264" s="17" t="s">
        <v>160</v>
      </c>
      <c r="BE264" s="190">
        <f>IF(N264="základní",J264,0)</f>
        <v>0</v>
      </c>
      <c r="BF264" s="190">
        <f>IF(N264="snížená",J264,0)</f>
        <v>0</v>
      </c>
      <c r="BG264" s="190">
        <f>IF(N264="zákl. přenesená",J264,0)</f>
        <v>0</v>
      </c>
      <c r="BH264" s="190">
        <f>IF(N264="sníž. přenesená",J264,0)</f>
        <v>0</v>
      </c>
      <c r="BI264" s="190">
        <f>IF(N264="nulová",J264,0)</f>
        <v>0</v>
      </c>
      <c r="BJ264" s="17" t="s">
        <v>84</v>
      </c>
      <c r="BK264" s="190">
        <f>ROUND(I264*H264,2)</f>
        <v>0</v>
      </c>
      <c r="BL264" s="17" t="s">
        <v>167</v>
      </c>
      <c r="BM264" s="189" t="s">
        <v>883</v>
      </c>
    </row>
    <row r="265" spans="1:47" s="2" customFormat="1" ht="11.25">
      <c r="A265" s="34"/>
      <c r="B265" s="35"/>
      <c r="C265" s="36"/>
      <c r="D265" s="191" t="s">
        <v>169</v>
      </c>
      <c r="E265" s="36"/>
      <c r="F265" s="192" t="s">
        <v>884</v>
      </c>
      <c r="G265" s="36"/>
      <c r="H265" s="36"/>
      <c r="I265" s="193"/>
      <c r="J265" s="36"/>
      <c r="K265" s="36"/>
      <c r="L265" s="39"/>
      <c r="M265" s="194"/>
      <c r="N265" s="195"/>
      <c r="O265" s="64"/>
      <c r="P265" s="64"/>
      <c r="Q265" s="64"/>
      <c r="R265" s="64"/>
      <c r="S265" s="64"/>
      <c r="T265" s="65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169</v>
      </c>
      <c r="AU265" s="17" t="s">
        <v>86</v>
      </c>
    </row>
    <row r="266" spans="2:63" s="12" customFormat="1" ht="22.9" customHeight="1">
      <c r="B266" s="162"/>
      <c r="C266" s="163"/>
      <c r="D266" s="164" t="s">
        <v>76</v>
      </c>
      <c r="E266" s="176" t="s">
        <v>215</v>
      </c>
      <c r="F266" s="176" t="s">
        <v>216</v>
      </c>
      <c r="G266" s="163"/>
      <c r="H266" s="163"/>
      <c r="I266" s="166"/>
      <c r="J266" s="177">
        <f>BK266</f>
        <v>0</v>
      </c>
      <c r="K266" s="163"/>
      <c r="L266" s="168"/>
      <c r="M266" s="169"/>
      <c r="N266" s="170"/>
      <c r="O266" s="170"/>
      <c r="P266" s="171">
        <f>SUM(P267:P277)</f>
        <v>0</v>
      </c>
      <c r="Q266" s="170"/>
      <c r="R266" s="171">
        <f>SUM(R267:R277)</f>
        <v>0</v>
      </c>
      <c r="S266" s="170"/>
      <c r="T266" s="172">
        <f>SUM(T267:T277)</f>
        <v>0</v>
      </c>
      <c r="AR266" s="173" t="s">
        <v>84</v>
      </c>
      <c r="AT266" s="174" t="s">
        <v>76</v>
      </c>
      <c r="AU266" s="174" t="s">
        <v>84</v>
      </c>
      <c r="AY266" s="173" t="s">
        <v>160</v>
      </c>
      <c r="BK266" s="175">
        <f>SUM(BK267:BK277)</f>
        <v>0</v>
      </c>
    </row>
    <row r="267" spans="1:65" s="2" customFormat="1" ht="33" customHeight="1">
      <c r="A267" s="34"/>
      <c r="B267" s="35"/>
      <c r="C267" s="178" t="s">
        <v>885</v>
      </c>
      <c r="D267" s="178" t="s">
        <v>162</v>
      </c>
      <c r="E267" s="179" t="s">
        <v>218</v>
      </c>
      <c r="F267" s="180" t="s">
        <v>219</v>
      </c>
      <c r="G267" s="181" t="s">
        <v>220</v>
      </c>
      <c r="H267" s="182">
        <v>56.115</v>
      </c>
      <c r="I267" s="183"/>
      <c r="J267" s="184">
        <f>ROUND(I267*H267,2)</f>
        <v>0</v>
      </c>
      <c r="K267" s="180" t="s">
        <v>166</v>
      </c>
      <c r="L267" s="39"/>
      <c r="M267" s="185" t="s">
        <v>19</v>
      </c>
      <c r="N267" s="186" t="s">
        <v>48</v>
      </c>
      <c r="O267" s="64"/>
      <c r="P267" s="187">
        <f>O267*H267</f>
        <v>0</v>
      </c>
      <c r="Q267" s="187">
        <v>0</v>
      </c>
      <c r="R267" s="187">
        <f>Q267*H267</f>
        <v>0</v>
      </c>
      <c r="S267" s="187">
        <v>0</v>
      </c>
      <c r="T267" s="18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9" t="s">
        <v>167</v>
      </c>
      <c r="AT267" s="189" t="s">
        <v>162</v>
      </c>
      <c r="AU267" s="189" t="s">
        <v>86</v>
      </c>
      <c r="AY267" s="17" t="s">
        <v>160</v>
      </c>
      <c r="BE267" s="190">
        <f>IF(N267="základní",J267,0)</f>
        <v>0</v>
      </c>
      <c r="BF267" s="190">
        <f>IF(N267="snížená",J267,0)</f>
        <v>0</v>
      </c>
      <c r="BG267" s="190">
        <f>IF(N267="zákl. přenesená",J267,0)</f>
        <v>0</v>
      </c>
      <c r="BH267" s="190">
        <f>IF(N267="sníž. přenesená",J267,0)</f>
        <v>0</v>
      </c>
      <c r="BI267" s="190">
        <f>IF(N267="nulová",J267,0)</f>
        <v>0</v>
      </c>
      <c r="BJ267" s="17" t="s">
        <v>84</v>
      </c>
      <c r="BK267" s="190">
        <f>ROUND(I267*H267,2)</f>
        <v>0</v>
      </c>
      <c r="BL267" s="17" t="s">
        <v>167</v>
      </c>
      <c r="BM267" s="189" t="s">
        <v>886</v>
      </c>
    </row>
    <row r="268" spans="1:47" s="2" customFormat="1" ht="11.25">
      <c r="A268" s="34"/>
      <c r="B268" s="35"/>
      <c r="C268" s="36"/>
      <c r="D268" s="191" t="s">
        <v>169</v>
      </c>
      <c r="E268" s="36"/>
      <c r="F268" s="192" t="s">
        <v>222</v>
      </c>
      <c r="G268" s="36"/>
      <c r="H268" s="36"/>
      <c r="I268" s="193"/>
      <c r="J268" s="36"/>
      <c r="K268" s="36"/>
      <c r="L268" s="39"/>
      <c r="M268" s="194"/>
      <c r="N268" s="195"/>
      <c r="O268" s="64"/>
      <c r="P268" s="64"/>
      <c r="Q268" s="64"/>
      <c r="R268" s="64"/>
      <c r="S268" s="64"/>
      <c r="T268" s="65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169</v>
      </c>
      <c r="AU268" s="17" t="s">
        <v>86</v>
      </c>
    </row>
    <row r="269" spans="1:65" s="2" customFormat="1" ht="44.25" customHeight="1">
      <c r="A269" s="34"/>
      <c r="B269" s="35"/>
      <c r="C269" s="178" t="s">
        <v>887</v>
      </c>
      <c r="D269" s="178" t="s">
        <v>162</v>
      </c>
      <c r="E269" s="179" t="s">
        <v>231</v>
      </c>
      <c r="F269" s="180" t="s">
        <v>232</v>
      </c>
      <c r="G269" s="181" t="s">
        <v>220</v>
      </c>
      <c r="H269" s="182">
        <v>561.15</v>
      </c>
      <c r="I269" s="183"/>
      <c r="J269" s="184">
        <f>ROUND(I269*H269,2)</f>
        <v>0</v>
      </c>
      <c r="K269" s="180" t="s">
        <v>166</v>
      </c>
      <c r="L269" s="39"/>
      <c r="M269" s="185" t="s">
        <v>19</v>
      </c>
      <c r="N269" s="186" t="s">
        <v>48</v>
      </c>
      <c r="O269" s="64"/>
      <c r="P269" s="187">
        <f>O269*H269</f>
        <v>0</v>
      </c>
      <c r="Q269" s="187">
        <v>0</v>
      </c>
      <c r="R269" s="187">
        <f>Q269*H269</f>
        <v>0</v>
      </c>
      <c r="S269" s="187">
        <v>0</v>
      </c>
      <c r="T269" s="18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9" t="s">
        <v>167</v>
      </c>
      <c r="AT269" s="189" t="s">
        <v>162</v>
      </c>
      <c r="AU269" s="189" t="s">
        <v>86</v>
      </c>
      <c r="AY269" s="17" t="s">
        <v>160</v>
      </c>
      <c r="BE269" s="190">
        <f>IF(N269="základní",J269,0)</f>
        <v>0</v>
      </c>
      <c r="BF269" s="190">
        <f>IF(N269="snížená",J269,0)</f>
        <v>0</v>
      </c>
      <c r="BG269" s="190">
        <f>IF(N269="zákl. přenesená",J269,0)</f>
        <v>0</v>
      </c>
      <c r="BH269" s="190">
        <f>IF(N269="sníž. přenesená",J269,0)</f>
        <v>0</v>
      </c>
      <c r="BI269" s="190">
        <f>IF(N269="nulová",J269,0)</f>
        <v>0</v>
      </c>
      <c r="BJ269" s="17" t="s">
        <v>84</v>
      </c>
      <c r="BK269" s="190">
        <f>ROUND(I269*H269,2)</f>
        <v>0</v>
      </c>
      <c r="BL269" s="17" t="s">
        <v>167</v>
      </c>
      <c r="BM269" s="189" t="s">
        <v>888</v>
      </c>
    </row>
    <row r="270" spans="1:47" s="2" customFormat="1" ht="11.25">
      <c r="A270" s="34"/>
      <c r="B270" s="35"/>
      <c r="C270" s="36"/>
      <c r="D270" s="191" t="s">
        <v>169</v>
      </c>
      <c r="E270" s="36"/>
      <c r="F270" s="192" t="s">
        <v>234</v>
      </c>
      <c r="G270" s="36"/>
      <c r="H270" s="36"/>
      <c r="I270" s="193"/>
      <c r="J270" s="36"/>
      <c r="K270" s="36"/>
      <c r="L270" s="39"/>
      <c r="M270" s="194"/>
      <c r="N270" s="195"/>
      <c r="O270" s="64"/>
      <c r="P270" s="64"/>
      <c r="Q270" s="64"/>
      <c r="R270" s="64"/>
      <c r="S270" s="64"/>
      <c r="T270" s="65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169</v>
      </c>
      <c r="AU270" s="17" t="s">
        <v>86</v>
      </c>
    </row>
    <row r="271" spans="2:51" s="14" customFormat="1" ht="11.25">
      <c r="B271" s="207"/>
      <c r="C271" s="208"/>
      <c r="D271" s="198" t="s">
        <v>171</v>
      </c>
      <c r="E271" s="209" t="s">
        <v>19</v>
      </c>
      <c r="F271" s="210" t="s">
        <v>889</v>
      </c>
      <c r="G271" s="208"/>
      <c r="H271" s="211">
        <v>56.115</v>
      </c>
      <c r="I271" s="212"/>
      <c r="J271" s="208"/>
      <c r="K271" s="208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171</v>
      </c>
      <c r="AU271" s="217" t="s">
        <v>86</v>
      </c>
      <c r="AV271" s="14" t="s">
        <v>86</v>
      </c>
      <c r="AW271" s="14" t="s">
        <v>37</v>
      </c>
      <c r="AX271" s="14" t="s">
        <v>77</v>
      </c>
      <c r="AY271" s="217" t="s">
        <v>160</v>
      </c>
    </row>
    <row r="272" spans="2:51" s="14" customFormat="1" ht="11.25">
      <c r="B272" s="207"/>
      <c r="C272" s="208"/>
      <c r="D272" s="198" t="s">
        <v>171</v>
      </c>
      <c r="E272" s="208"/>
      <c r="F272" s="210" t="s">
        <v>890</v>
      </c>
      <c r="G272" s="208"/>
      <c r="H272" s="211">
        <v>561.15</v>
      </c>
      <c r="I272" s="212"/>
      <c r="J272" s="208"/>
      <c r="K272" s="208"/>
      <c r="L272" s="213"/>
      <c r="M272" s="214"/>
      <c r="N272" s="215"/>
      <c r="O272" s="215"/>
      <c r="P272" s="215"/>
      <c r="Q272" s="215"/>
      <c r="R272" s="215"/>
      <c r="S272" s="215"/>
      <c r="T272" s="216"/>
      <c r="AT272" s="217" t="s">
        <v>171</v>
      </c>
      <c r="AU272" s="217" t="s">
        <v>86</v>
      </c>
      <c r="AV272" s="14" t="s">
        <v>86</v>
      </c>
      <c r="AW272" s="14" t="s">
        <v>4</v>
      </c>
      <c r="AX272" s="14" t="s">
        <v>84</v>
      </c>
      <c r="AY272" s="217" t="s">
        <v>160</v>
      </c>
    </row>
    <row r="273" spans="1:65" s="2" customFormat="1" ht="44.25" customHeight="1">
      <c r="A273" s="34"/>
      <c r="B273" s="35"/>
      <c r="C273" s="178" t="s">
        <v>891</v>
      </c>
      <c r="D273" s="178" t="s">
        <v>162</v>
      </c>
      <c r="E273" s="179" t="s">
        <v>576</v>
      </c>
      <c r="F273" s="180" t="s">
        <v>577</v>
      </c>
      <c r="G273" s="181" t="s">
        <v>220</v>
      </c>
      <c r="H273" s="182">
        <v>15.4</v>
      </c>
      <c r="I273" s="183"/>
      <c r="J273" s="184">
        <f>ROUND(I273*H273,2)</f>
        <v>0</v>
      </c>
      <c r="K273" s="180" t="s">
        <v>166</v>
      </c>
      <c r="L273" s="39"/>
      <c r="M273" s="185" t="s">
        <v>19</v>
      </c>
      <c r="N273" s="186" t="s">
        <v>48</v>
      </c>
      <c r="O273" s="64"/>
      <c r="P273" s="187">
        <f>O273*H273</f>
        <v>0</v>
      </c>
      <c r="Q273" s="187">
        <v>0</v>
      </c>
      <c r="R273" s="187">
        <f>Q273*H273</f>
        <v>0</v>
      </c>
      <c r="S273" s="187">
        <v>0</v>
      </c>
      <c r="T273" s="18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9" t="s">
        <v>167</v>
      </c>
      <c r="AT273" s="189" t="s">
        <v>162</v>
      </c>
      <c r="AU273" s="189" t="s">
        <v>86</v>
      </c>
      <c r="AY273" s="17" t="s">
        <v>160</v>
      </c>
      <c r="BE273" s="190">
        <f>IF(N273="základní",J273,0)</f>
        <v>0</v>
      </c>
      <c r="BF273" s="190">
        <f>IF(N273="snížená",J273,0)</f>
        <v>0</v>
      </c>
      <c r="BG273" s="190">
        <f>IF(N273="zákl. přenesená",J273,0)</f>
        <v>0</v>
      </c>
      <c r="BH273" s="190">
        <f>IF(N273="sníž. přenesená",J273,0)</f>
        <v>0</v>
      </c>
      <c r="BI273" s="190">
        <f>IF(N273="nulová",J273,0)</f>
        <v>0</v>
      </c>
      <c r="BJ273" s="17" t="s">
        <v>84</v>
      </c>
      <c r="BK273" s="190">
        <f>ROUND(I273*H273,2)</f>
        <v>0</v>
      </c>
      <c r="BL273" s="17" t="s">
        <v>167</v>
      </c>
      <c r="BM273" s="189" t="s">
        <v>892</v>
      </c>
    </row>
    <row r="274" spans="1:47" s="2" customFormat="1" ht="11.25">
      <c r="A274" s="34"/>
      <c r="B274" s="35"/>
      <c r="C274" s="36"/>
      <c r="D274" s="191" t="s">
        <v>169</v>
      </c>
      <c r="E274" s="36"/>
      <c r="F274" s="192" t="s">
        <v>579</v>
      </c>
      <c r="G274" s="36"/>
      <c r="H274" s="36"/>
      <c r="I274" s="193"/>
      <c r="J274" s="36"/>
      <c r="K274" s="36"/>
      <c r="L274" s="39"/>
      <c r="M274" s="194"/>
      <c r="N274" s="195"/>
      <c r="O274" s="64"/>
      <c r="P274" s="64"/>
      <c r="Q274" s="64"/>
      <c r="R274" s="64"/>
      <c r="S274" s="64"/>
      <c r="T274" s="65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169</v>
      </c>
      <c r="AU274" s="17" t="s">
        <v>86</v>
      </c>
    </row>
    <row r="275" spans="1:65" s="2" customFormat="1" ht="44.25" customHeight="1">
      <c r="A275" s="34"/>
      <c r="B275" s="35"/>
      <c r="C275" s="178" t="s">
        <v>893</v>
      </c>
      <c r="D275" s="178" t="s">
        <v>162</v>
      </c>
      <c r="E275" s="179" t="s">
        <v>452</v>
      </c>
      <c r="F275" s="180" t="s">
        <v>301</v>
      </c>
      <c r="G275" s="181" t="s">
        <v>220</v>
      </c>
      <c r="H275" s="182">
        <v>40.715</v>
      </c>
      <c r="I275" s="183"/>
      <c r="J275" s="184">
        <f>ROUND(I275*H275,2)</f>
        <v>0</v>
      </c>
      <c r="K275" s="180" t="s">
        <v>166</v>
      </c>
      <c r="L275" s="39"/>
      <c r="M275" s="185" t="s">
        <v>19</v>
      </c>
      <c r="N275" s="186" t="s">
        <v>48</v>
      </c>
      <c r="O275" s="64"/>
      <c r="P275" s="187">
        <f>O275*H275</f>
        <v>0</v>
      </c>
      <c r="Q275" s="187">
        <v>0</v>
      </c>
      <c r="R275" s="187">
        <f>Q275*H275</f>
        <v>0</v>
      </c>
      <c r="S275" s="187">
        <v>0</v>
      </c>
      <c r="T275" s="18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9" t="s">
        <v>167</v>
      </c>
      <c r="AT275" s="189" t="s">
        <v>162</v>
      </c>
      <c r="AU275" s="189" t="s">
        <v>86</v>
      </c>
      <c r="AY275" s="17" t="s">
        <v>160</v>
      </c>
      <c r="BE275" s="190">
        <f>IF(N275="základní",J275,0)</f>
        <v>0</v>
      </c>
      <c r="BF275" s="190">
        <f>IF(N275="snížená",J275,0)</f>
        <v>0</v>
      </c>
      <c r="BG275" s="190">
        <f>IF(N275="zákl. přenesená",J275,0)</f>
        <v>0</v>
      </c>
      <c r="BH275" s="190">
        <f>IF(N275="sníž. přenesená",J275,0)</f>
        <v>0</v>
      </c>
      <c r="BI275" s="190">
        <f>IF(N275="nulová",J275,0)</f>
        <v>0</v>
      </c>
      <c r="BJ275" s="17" t="s">
        <v>84</v>
      </c>
      <c r="BK275" s="190">
        <f>ROUND(I275*H275,2)</f>
        <v>0</v>
      </c>
      <c r="BL275" s="17" t="s">
        <v>167</v>
      </c>
      <c r="BM275" s="189" t="s">
        <v>894</v>
      </c>
    </row>
    <row r="276" spans="1:47" s="2" customFormat="1" ht="11.25">
      <c r="A276" s="34"/>
      <c r="B276" s="35"/>
      <c r="C276" s="36"/>
      <c r="D276" s="191" t="s">
        <v>169</v>
      </c>
      <c r="E276" s="36"/>
      <c r="F276" s="192" t="s">
        <v>454</v>
      </c>
      <c r="G276" s="36"/>
      <c r="H276" s="36"/>
      <c r="I276" s="193"/>
      <c r="J276" s="36"/>
      <c r="K276" s="36"/>
      <c r="L276" s="39"/>
      <c r="M276" s="194"/>
      <c r="N276" s="195"/>
      <c r="O276" s="64"/>
      <c r="P276" s="64"/>
      <c r="Q276" s="64"/>
      <c r="R276" s="64"/>
      <c r="S276" s="64"/>
      <c r="T276" s="65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169</v>
      </c>
      <c r="AU276" s="17" t="s">
        <v>86</v>
      </c>
    </row>
    <row r="277" spans="2:51" s="14" customFormat="1" ht="11.25">
      <c r="B277" s="207"/>
      <c r="C277" s="208"/>
      <c r="D277" s="198" t="s">
        <v>171</v>
      </c>
      <c r="E277" s="209" t="s">
        <v>19</v>
      </c>
      <c r="F277" s="210" t="s">
        <v>895</v>
      </c>
      <c r="G277" s="208"/>
      <c r="H277" s="211">
        <v>40.715</v>
      </c>
      <c r="I277" s="212"/>
      <c r="J277" s="208"/>
      <c r="K277" s="208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171</v>
      </c>
      <c r="AU277" s="217" t="s">
        <v>86</v>
      </c>
      <c r="AV277" s="14" t="s">
        <v>86</v>
      </c>
      <c r="AW277" s="14" t="s">
        <v>37</v>
      </c>
      <c r="AX277" s="14" t="s">
        <v>77</v>
      </c>
      <c r="AY277" s="217" t="s">
        <v>160</v>
      </c>
    </row>
    <row r="278" spans="2:63" s="12" customFormat="1" ht="22.9" customHeight="1">
      <c r="B278" s="162"/>
      <c r="C278" s="163"/>
      <c r="D278" s="164" t="s">
        <v>76</v>
      </c>
      <c r="E278" s="176" t="s">
        <v>244</v>
      </c>
      <c r="F278" s="176" t="s">
        <v>245</v>
      </c>
      <c r="G278" s="163"/>
      <c r="H278" s="163"/>
      <c r="I278" s="166"/>
      <c r="J278" s="177">
        <f>BK278</f>
        <v>0</v>
      </c>
      <c r="K278" s="163"/>
      <c r="L278" s="168"/>
      <c r="M278" s="169"/>
      <c r="N278" s="170"/>
      <c r="O278" s="170"/>
      <c r="P278" s="171">
        <f>SUM(P279:P280)</f>
        <v>0</v>
      </c>
      <c r="Q278" s="170"/>
      <c r="R278" s="171">
        <f>SUM(R279:R280)</f>
        <v>0</v>
      </c>
      <c r="S278" s="170"/>
      <c r="T278" s="172">
        <f>SUM(T279:T280)</f>
        <v>0</v>
      </c>
      <c r="AR278" s="173" t="s">
        <v>84</v>
      </c>
      <c r="AT278" s="174" t="s">
        <v>76</v>
      </c>
      <c r="AU278" s="174" t="s">
        <v>84</v>
      </c>
      <c r="AY278" s="173" t="s">
        <v>160</v>
      </c>
      <c r="BK278" s="175">
        <f>SUM(BK279:BK280)</f>
        <v>0</v>
      </c>
    </row>
    <row r="279" spans="1:65" s="2" customFormat="1" ht="44.25" customHeight="1">
      <c r="A279" s="34"/>
      <c r="B279" s="35"/>
      <c r="C279" s="178" t="s">
        <v>896</v>
      </c>
      <c r="D279" s="178" t="s">
        <v>162</v>
      </c>
      <c r="E279" s="179" t="s">
        <v>247</v>
      </c>
      <c r="F279" s="180" t="s">
        <v>248</v>
      </c>
      <c r="G279" s="181" t="s">
        <v>220</v>
      </c>
      <c r="H279" s="182">
        <v>513.042</v>
      </c>
      <c r="I279" s="183"/>
      <c r="J279" s="184">
        <f>ROUND(I279*H279,2)</f>
        <v>0</v>
      </c>
      <c r="K279" s="180" t="s">
        <v>166</v>
      </c>
      <c r="L279" s="39"/>
      <c r="M279" s="185" t="s">
        <v>19</v>
      </c>
      <c r="N279" s="186" t="s">
        <v>48</v>
      </c>
      <c r="O279" s="64"/>
      <c r="P279" s="187">
        <f>O279*H279</f>
        <v>0</v>
      </c>
      <c r="Q279" s="187">
        <v>0</v>
      </c>
      <c r="R279" s="187">
        <f>Q279*H279</f>
        <v>0</v>
      </c>
      <c r="S279" s="187">
        <v>0</v>
      </c>
      <c r="T279" s="18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89" t="s">
        <v>167</v>
      </c>
      <c r="AT279" s="189" t="s">
        <v>162</v>
      </c>
      <c r="AU279" s="189" t="s">
        <v>86</v>
      </c>
      <c r="AY279" s="17" t="s">
        <v>160</v>
      </c>
      <c r="BE279" s="190">
        <f>IF(N279="základní",J279,0)</f>
        <v>0</v>
      </c>
      <c r="BF279" s="190">
        <f>IF(N279="snížená",J279,0)</f>
        <v>0</v>
      </c>
      <c r="BG279" s="190">
        <f>IF(N279="zákl. přenesená",J279,0)</f>
        <v>0</v>
      </c>
      <c r="BH279" s="190">
        <f>IF(N279="sníž. přenesená",J279,0)</f>
        <v>0</v>
      </c>
      <c r="BI279" s="190">
        <f>IF(N279="nulová",J279,0)</f>
        <v>0</v>
      </c>
      <c r="BJ279" s="17" t="s">
        <v>84</v>
      </c>
      <c r="BK279" s="190">
        <f>ROUND(I279*H279,2)</f>
        <v>0</v>
      </c>
      <c r="BL279" s="17" t="s">
        <v>167</v>
      </c>
      <c r="BM279" s="189" t="s">
        <v>897</v>
      </c>
    </row>
    <row r="280" spans="1:47" s="2" customFormat="1" ht="11.25">
      <c r="A280" s="34"/>
      <c r="B280" s="35"/>
      <c r="C280" s="36"/>
      <c r="D280" s="191" t="s">
        <v>169</v>
      </c>
      <c r="E280" s="36"/>
      <c r="F280" s="192" t="s">
        <v>250</v>
      </c>
      <c r="G280" s="36"/>
      <c r="H280" s="36"/>
      <c r="I280" s="193"/>
      <c r="J280" s="36"/>
      <c r="K280" s="36"/>
      <c r="L280" s="39"/>
      <c r="M280" s="194"/>
      <c r="N280" s="195"/>
      <c r="O280" s="64"/>
      <c r="P280" s="64"/>
      <c r="Q280" s="64"/>
      <c r="R280" s="64"/>
      <c r="S280" s="64"/>
      <c r="T280" s="65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169</v>
      </c>
      <c r="AU280" s="17" t="s">
        <v>86</v>
      </c>
    </row>
    <row r="281" spans="2:63" s="12" customFormat="1" ht="25.9" customHeight="1">
      <c r="B281" s="162"/>
      <c r="C281" s="163"/>
      <c r="D281" s="164" t="s">
        <v>76</v>
      </c>
      <c r="E281" s="165" t="s">
        <v>898</v>
      </c>
      <c r="F281" s="165" t="s">
        <v>899</v>
      </c>
      <c r="G281" s="163"/>
      <c r="H281" s="163"/>
      <c r="I281" s="166"/>
      <c r="J281" s="167">
        <f>BK281</f>
        <v>0</v>
      </c>
      <c r="K281" s="163"/>
      <c r="L281" s="168"/>
      <c r="M281" s="169"/>
      <c r="N281" s="170"/>
      <c r="O281" s="170"/>
      <c r="P281" s="171">
        <f>P282</f>
        <v>0</v>
      </c>
      <c r="Q281" s="170"/>
      <c r="R281" s="171">
        <f>R282</f>
        <v>0</v>
      </c>
      <c r="S281" s="170"/>
      <c r="T281" s="172">
        <f>T282</f>
        <v>0</v>
      </c>
      <c r="AR281" s="173" t="s">
        <v>86</v>
      </c>
      <c r="AT281" s="174" t="s">
        <v>76</v>
      </c>
      <c r="AU281" s="174" t="s">
        <v>77</v>
      </c>
      <c r="AY281" s="173" t="s">
        <v>160</v>
      </c>
      <c r="BK281" s="175">
        <f>BK282</f>
        <v>0</v>
      </c>
    </row>
    <row r="282" spans="2:63" s="12" customFormat="1" ht="22.9" customHeight="1">
      <c r="B282" s="162"/>
      <c r="C282" s="163"/>
      <c r="D282" s="164" t="s">
        <v>76</v>
      </c>
      <c r="E282" s="176" t="s">
        <v>900</v>
      </c>
      <c r="F282" s="176" t="s">
        <v>901</v>
      </c>
      <c r="G282" s="163"/>
      <c r="H282" s="163"/>
      <c r="I282" s="166"/>
      <c r="J282" s="177">
        <f>BK282</f>
        <v>0</v>
      </c>
      <c r="K282" s="163"/>
      <c r="L282" s="168"/>
      <c r="M282" s="169"/>
      <c r="N282" s="170"/>
      <c r="O282" s="170"/>
      <c r="P282" s="171">
        <f>P283</f>
        <v>0</v>
      </c>
      <c r="Q282" s="170"/>
      <c r="R282" s="171">
        <f>R283</f>
        <v>0</v>
      </c>
      <c r="S282" s="170"/>
      <c r="T282" s="172">
        <f>T283</f>
        <v>0</v>
      </c>
      <c r="AR282" s="173" t="s">
        <v>86</v>
      </c>
      <c r="AT282" s="174" t="s">
        <v>76</v>
      </c>
      <c r="AU282" s="174" t="s">
        <v>84</v>
      </c>
      <c r="AY282" s="173" t="s">
        <v>160</v>
      </c>
      <c r="BK282" s="175">
        <f>BK283</f>
        <v>0</v>
      </c>
    </row>
    <row r="283" spans="1:65" s="2" customFormat="1" ht="24.2" customHeight="1">
      <c r="A283" s="34"/>
      <c r="B283" s="35"/>
      <c r="C283" s="178" t="s">
        <v>902</v>
      </c>
      <c r="D283" s="178" t="s">
        <v>162</v>
      </c>
      <c r="E283" s="179" t="s">
        <v>903</v>
      </c>
      <c r="F283" s="180" t="s">
        <v>904</v>
      </c>
      <c r="G283" s="181" t="s">
        <v>432</v>
      </c>
      <c r="H283" s="182">
        <v>1</v>
      </c>
      <c r="I283" s="183"/>
      <c r="J283" s="184">
        <f>ROUND(I283*H283,2)</f>
        <v>0</v>
      </c>
      <c r="K283" s="180" t="s">
        <v>19</v>
      </c>
      <c r="L283" s="39"/>
      <c r="M283" s="232" t="s">
        <v>19</v>
      </c>
      <c r="N283" s="233" t="s">
        <v>48</v>
      </c>
      <c r="O283" s="220"/>
      <c r="P283" s="234">
        <f>O283*H283</f>
        <v>0</v>
      </c>
      <c r="Q283" s="234">
        <v>0</v>
      </c>
      <c r="R283" s="234">
        <f>Q283*H283</f>
        <v>0</v>
      </c>
      <c r="S283" s="234">
        <v>0</v>
      </c>
      <c r="T283" s="235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9" t="s">
        <v>346</v>
      </c>
      <c r="AT283" s="189" t="s">
        <v>162</v>
      </c>
      <c r="AU283" s="189" t="s">
        <v>86</v>
      </c>
      <c r="AY283" s="17" t="s">
        <v>160</v>
      </c>
      <c r="BE283" s="190">
        <f>IF(N283="základní",J283,0)</f>
        <v>0</v>
      </c>
      <c r="BF283" s="190">
        <f>IF(N283="snížená",J283,0)</f>
        <v>0</v>
      </c>
      <c r="BG283" s="190">
        <f>IF(N283="zákl. přenesená",J283,0)</f>
        <v>0</v>
      </c>
      <c r="BH283" s="190">
        <f>IF(N283="sníž. přenesená",J283,0)</f>
        <v>0</v>
      </c>
      <c r="BI283" s="190">
        <f>IF(N283="nulová",J283,0)</f>
        <v>0</v>
      </c>
      <c r="BJ283" s="17" t="s">
        <v>84</v>
      </c>
      <c r="BK283" s="190">
        <f>ROUND(I283*H283,2)</f>
        <v>0</v>
      </c>
      <c r="BL283" s="17" t="s">
        <v>346</v>
      </c>
      <c r="BM283" s="189" t="s">
        <v>905</v>
      </c>
    </row>
    <row r="284" spans="1:31" s="2" customFormat="1" ht="6.95" customHeight="1">
      <c r="A284" s="34"/>
      <c r="B284" s="47"/>
      <c r="C284" s="48"/>
      <c r="D284" s="48"/>
      <c r="E284" s="48"/>
      <c r="F284" s="48"/>
      <c r="G284" s="48"/>
      <c r="H284" s="48"/>
      <c r="I284" s="48"/>
      <c r="J284" s="48"/>
      <c r="K284" s="48"/>
      <c r="L284" s="39"/>
      <c r="M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</row>
  </sheetData>
  <sheetProtection algorithmName="SHA-512" hashValue="e3Mt6RYNDy7yrwwkkzXGzDbWkbVYhcWXFN8uYh7oIqQnZKOCYRyfBOC8BeJ5odLuhO0UaOJAPElVSELjJFyYTA==" saltValue="5o/zZ7piLp8149cxkaVA1Dd/WfsMJyj/w4f3SgbWo+XxXReQJelijiZoqoOXwrvryikoqViR+6vJjI8FjbRfow==" spinCount="100000" sheet="1" objects="1" scenarios="1" formatColumns="0" formatRows="0" autoFilter="0"/>
  <autoFilter ref="C97:K283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hyperlinks>
    <hyperlink ref="F102" r:id="rId1" display="https://podminky.urs.cz/item/CS_URS_2021_02/122252203"/>
    <hyperlink ref="F110" r:id="rId2" display="https://podminky.urs.cz/item/CS_URS_2021_02/132251101"/>
    <hyperlink ref="F115" r:id="rId3" display="https://podminky.urs.cz/item/CS_URS_2021_02/132251251"/>
    <hyperlink ref="F122" r:id="rId4" display="https://podminky.urs.cz/item/CS_URS_2021_02/132254201"/>
    <hyperlink ref="F126" r:id="rId5" display="https://podminky.urs.cz/item/CS_URS_2021_02/151101102"/>
    <hyperlink ref="F130" r:id="rId6" display="https://podminky.urs.cz/item/CS_URS_2021_02/151101112"/>
    <hyperlink ref="F132" r:id="rId7" display="https://podminky.urs.cz/item/CS_URS_2021_02/162751117"/>
    <hyperlink ref="F136" r:id="rId8" display="https://podminky.urs.cz/item/CS_URS_2021_02/171201231"/>
    <hyperlink ref="F139" r:id="rId9" display="https://podminky.urs.cz/item/CS_URS_2021_02/175151101"/>
    <hyperlink ref="F148" r:id="rId10" display="https://podminky.urs.cz/item/CS_URS_2021_02/58344197"/>
    <hyperlink ref="F152" r:id="rId11" display="https://podminky.urs.cz/item/CS_URS_2021_02/181351003"/>
    <hyperlink ref="F160" r:id="rId12" display="https://podminky.urs.cz/item/CS_URS_2021_02/181411132"/>
    <hyperlink ref="F162" r:id="rId13" display="https://podminky.urs.cz/item/CS_URS_2021_02/00572474"/>
    <hyperlink ref="F165" r:id="rId14" display="https://podminky.urs.cz/item/CS_URS_2021_02/182151111"/>
    <hyperlink ref="F167" r:id="rId15" display="https://podminky.urs.cz/item/CS_URS_2021_02/184802211"/>
    <hyperlink ref="F170" r:id="rId16" display="https://podminky.urs.cz/item/CS_URS_2021_02/271532213"/>
    <hyperlink ref="F174" r:id="rId17" display="https://podminky.urs.cz/item/CS_URS_2021_02/271572211"/>
    <hyperlink ref="F181" r:id="rId18" display="https://podminky.urs.cz/item/CS_URS_2021_02/273313511"/>
    <hyperlink ref="F185" r:id="rId19" display="https://podminky.urs.cz/item/CS_URS_2021_02/273362021"/>
    <hyperlink ref="F190" r:id="rId20" display="https://podminky.urs.cz/item/CS_URS_2021_02/451561112"/>
    <hyperlink ref="F198" r:id="rId21" display="https://podminky.urs.cz/item/CS_URS_2021_02/451571212"/>
    <hyperlink ref="F200" r:id="rId22" display="https://podminky.urs.cz/item/CS_URS_2021_02/452312171"/>
    <hyperlink ref="F210" r:id="rId23" display="https://podminky.urs.cz/item/CS_URS_2021_02/465513427"/>
    <hyperlink ref="F213" r:id="rId24" display="https://podminky.urs.cz/item/CS_URS_2021_02/810441811"/>
    <hyperlink ref="F219" r:id="rId25" display="https://podminky.urs.cz/item/CS_URS_2021_02/899623181"/>
    <hyperlink ref="F222" r:id="rId26" display="https://podminky.urs.cz/item/CS_URS_2021_02/899643111"/>
    <hyperlink ref="F227" r:id="rId27" display="https://podminky.urs.cz/item/CS_URS_2021_02/919413121"/>
    <hyperlink ref="F229" r:id="rId28" display="https://podminky.urs.cz/item/CS_URS_2021_02/938902441"/>
    <hyperlink ref="F233" r:id="rId29" display="https://podminky.urs.cz/item/CS_URS_2021_02/938902442"/>
    <hyperlink ref="F239" r:id="rId30" display="https://podminky.urs.cz/item/CS_URS_2021_02/938902499"/>
    <hyperlink ref="F245" r:id="rId31" display="https://podminky.urs.cz/item/CS_URS_2021_02/919441211"/>
    <hyperlink ref="F249" r:id="rId32" display="https://podminky.urs.cz/item/CS_URS_2021_02/919441221"/>
    <hyperlink ref="F254" r:id="rId33" display="https://podminky.urs.cz/item/CS_URS_2021_02/919521130"/>
    <hyperlink ref="F258" r:id="rId34" display="https://podminky.urs.cz/item/CS_URS_2021_02/59222024"/>
    <hyperlink ref="F260" r:id="rId35" display="https://podminky.urs.cz/item/CS_URS_2021_02/919521140"/>
    <hyperlink ref="F265" r:id="rId36" display="https://podminky.urs.cz/item/CS_URS_2021_02/59222001"/>
    <hyperlink ref="F268" r:id="rId37" display="https://podminky.urs.cz/item/CS_URS_2021_02/997013501"/>
    <hyperlink ref="F270" r:id="rId38" display="https://podminky.urs.cz/item/CS_URS_2021_02/997013509"/>
    <hyperlink ref="F274" r:id="rId39" display="https://podminky.urs.cz/item/CS_URS_2021_02/997013861"/>
    <hyperlink ref="F276" r:id="rId40" display="https://podminky.urs.cz/item/CS_URS_2021_02/997013873"/>
    <hyperlink ref="F280" r:id="rId4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DESKTOP-70B79HG\PracovniPC</dc:creator>
  <cp:keywords/>
  <dc:description/>
  <cp:lastModifiedBy>Zábranský Ladislav</cp:lastModifiedBy>
  <dcterms:created xsi:type="dcterms:W3CDTF">2022-06-03T11:06:44Z</dcterms:created>
  <dcterms:modified xsi:type="dcterms:W3CDTF">2022-06-06T06:55:30Z</dcterms:modified>
  <cp:category/>
  <cp:version/>
  <cp:contentType/>
  <cp:contentStatus/>
</cp:coreProperties>
</file>