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Rekapitulace stavby" sheetId="1" r:id="rId1"/>
    <sheet name="SO 01 - technologie + zem...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technologie + zem...'!$C$81:$K$81</definedName>
    <definedName name="_xlnm._FilterDatabase" localSheetId="2" hidden="1">'VON - VEDLEJŠÍ A OSTATNÍ ...'!$C$79:$K$79</definedName>
    <definedName name="_xlnm.Print_Titles" localSheetId="0">'Rekapitulace stavby'!$45:$45</definedName>
    <definedName name="_xlnm.Print_Titles" localSheetId="1">'SO 01 - technologie + zem...'!$81:$81</definedName>
    <definedName name="_xlnm.Print_Titles" localSheetId="2">'VON - VEDLEJŠÍ A OSTATNÍ ...'!$79:$79</definedName>
    <definedName name="_xlnm.Print_Area" localSheetId="3">'Pokyny pro vyplnění'!$B$2:$K$68,'Pokyny pro vyplnění'!$B$71:$K$109,'Pokyny pro vyplnění'!$B$112:$K$172,'Pokyny pro vyplnění'!$B$175:$K$192</definedName>
    <definedName name="_xlnm.Print_Area" localSheetId="0">'Rekapitulace stavby'!$D$4:$AO$29,'Rekapitulace stavby'!$C$35:$AQ$51</definedName>
    <definedName name="_xlnm.Print_Area" localSheetId="1">'SO 01 - technologie + zem...'!$C$4:$J$38,'SO 01 - technologie + zem...'!$C$44:$J$63,'SO 01 - technologie + zem...'!$C$69:$K$226</definedName>
    <definedName name="_xlnm.Print_Area" localSheetId="2">'VON - VEDLEJŠÍ A OSTATNÍ ...'!$C$4:$J$32,'VON - VEDLEJŠÍ A OSTATNÍ ...'!$C$38:$J$61,'VON - VEDLEJŠÍ A OSTATNÍ ...'!$C$67:$K$99</definedName>
  </definedNames>
  <calcPr fullCalcOnLoad="1"/>
</workbook>
</file>

<file path=xl/sharedStrings.xml><?xml version="1.0" encoding="utf-8"?>
<sst xmlns="http://schemas.openxmlformats.org/spreadsheetml/2006/main" count="1747" uniqueCount="413">
  <si>
    <t>Export VZ CEZ</t>
  </si>
  <si>
    <t>List obsahuje:</t>
  </si>
  <si>
    <t>1.0</t>
  </si>
  <si>
    <t>False</t>
  </si>
  <si>
    <t>{9D1C3E7A-63A9-4C8E-A634-451F11090C34}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</si>
  <si>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</si>
  <si>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</si>
  <si>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</si>
  <si>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</si>
  <si>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</si>
  <si>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</si>
  <si>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0,001</t>
  </si>
  <si>
    <t>Kód:</t>
  </si>
  <si>
    <t>Stavba:</t>
  </si>
  <si>
    <t>KSO:</t>
  </si>
  <si>
    <t>CC-CZ:</t>
  </si>
  <si>
    <t>Okres:</t>
  </si>
  <si>
    <t>Datum:</t>
  </si>
  <si>
    <t>Zadavatel:</t>
  </si>
  <si>
    <t>IČ:</t>
  </si>
  <si>
    <t>DIČ:</t>
  </si>
  <si>
    <t>Uchazeč:</t>
  </si>
  <si>
    <t>Projekční firma:</t>
  </si>
  <si>
    <t>ELEKTROPLAN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</si>
  <si>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</si>
  <si>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</si>
  <si>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</si>
  <si>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</si>
  <si>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</si>
  <si>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</si>
  <si>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</si>
  <si>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</si>
  <si>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</si>
  <si>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</si>
  <si>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</si>
  <si>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</si>
  <si>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</si>
  <si>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</si>
  <si>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</si>
  <si>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</si>
  <si>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</si>
  <si>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</si>
  <si>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</si>
  <si>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</si>
  <si>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</si>
  <si>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</si>
  <si>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</si>
  <si>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</si>
  <si>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</si>
  <si>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</si>
  <si>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</si>
  <si>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</si>
  <si>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</si>
  <si>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</si>
  <si>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</si>
  <si>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</si>
  <si>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</si>
  <si>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</si>
  <si>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</si>
  <si>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</si>
  <si>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</si>
  <si>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technologie + zemní práce</t>
  </si>
  <si>
    <t>STA</t>
  </si>
  <si>
    <t>1</t>
  </si>
  <si>
    <t>{A8995237-05AB-4FAF-817A-6DD5E43E042A}</t>
  </si>
  <si>
    <t>2</t>
  </si>
  <si>
    <t>{89F2B6A9-9417-4994-AFD0-F4E7E25C861B}</t>
  </si>
  <si>
    <t>828 73</t>
  </si>
  <si>
    <t>VON</t>
  </si>
  <si>
    <t>VEDLEJŠÍ A OSTATNÍ NÁKLADY</t>
  </si>
  <si>
    <t>{14FF8817-0EB8-49FF-9897-4E456BDE66D3}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</si>
  <si>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</si>
  <si>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</si>
  <si>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</si>
  <si>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</si>
  <si>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</si>
  <si>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SO 01 - technologie + zemní práce</t>
  </si>
  <si>
    <t>REKAPITULACE ČLENĚNÍ SOUPISU PRACÍ</t>
  </si>
  <si>
    <t>Kód dílu - Popis</t>
  </si>
  <si>
    <t>Cena celkem [CZK]</t>
  </si>
  <si>
    <t>Náklady soupisu celkem</t>
  </si>
  <si>
    <t>-1</t>
  </si>
  <si>
    <t>POB0001 - SMS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</si>
  <si>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</si>
  <si>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</si>
  <si>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</si>
  <si>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</si>
  <si>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</si>
  <si>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</si>
  <si>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</si>
  <si>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</si>
  <si>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</si>
  <si>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</si>
  <si>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</si>
  <si>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</si>
  <si>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</si>
  <si>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</si>
  <si>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</si>
  <si>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POB0001</t>
  </si>
  <si>
    <t>SMS</t>
  </si>
  <si>
    <t>ÚSEK</t>
  </si>
  <si>
    <t>ROZPOCET</t>
  </si>
  <si>
    <t>zhot</t>
  </si>
  <si>
    <t>1003360952</t>
  </si>
  <si>
    <t xml:space="preserve">STOZAR OCEL. TRUBK.NA PRIRUBU 7M,VC.M     </t>
  </si>
  <si>
    <t>KS</t>
  </si>
  <si>
    <t>8</t>
  </si>
  <si>
    <t>M</t>
  </si>
  <si>
    <t>4</t>
  </si>
  <si>
    <t>P</t>
  </si>
  <si>
    <t>Poznámka k položce:
Montáž, dodávka - zesílený nosný stožár 7m vč. raménka (výložníku) pro čidla a vč. kotevního roštu, ukotvení a připojení na uzemnění.</t>
  </si>
  <si>
    <t>75544A</t>
  </si>
  <si>
    <t xml:space="preserve">METEO USTREDNA VC MODEMU,VC.MONT.     </t>
  </si>
  <si>
    <t>Poznámka k položce:
Meteo ústředna hlavní včetně modemu GPRS (dodávka, doprava, GPRS modul, řídící modul PDZ, sw. moduly pro senzory a komunikaci).</t>
  </si>
  <si>
    <t>3</t>
  </si>
  <si>
    <t>75544B</t>
  </si>
  <si>
    <t xml:space="preserve">SILNICNI SENZOR,VC.KABELU     </t>
  </si>
  <si>
    <t>Poznámka k položce:
Dodávka, doprava, přednastavení, předintegrace do systému SMS.</t>
  </si>
  <si>
    <t>75544C</t>
  </si>
  <si>
    <t xml:space="preserve">SENZOR TEPLOTY A VLHKOSTI VZDUCHU     </t>
  </si>
  <si>
    <t>Poznámka k položce:
dodávka, doprava, přednastavení, předintegrace do systému SMS</t>
  </si>
  <si>
    <t>5</t>
  </si>
  <si>
    <t>75544D</t>
  </si>
  <si>
    <t xml:space="preserve">SENZOR RYCHLOSTI A SMERU VETRU     </t>
  </si>
  <si>
    <t>6</t>
  </si>
  <si>
    <t>75544F</t>
  </si>
  <si>
    <t xml:space="preserve">SENZOR SRAZEK KOMBINOVANY     </t>
  </si>
  <si>
    <t>Poznámka k položce:
Dodávka, doprava, přednastavení, předintegracedo systému</t>
  </si>
  <si>
    <t>7</t>
  </si>
  <si>
    <t>75544G</t>
  </si>
  <si>
    <t xml:space="preserve">SENZOR BAROMETRICKEHO TLAKU     </t>
  </si>
  <si>
    <t>Poznámka k položce:
Dodávka, doprava, přednastavení, předintegracedo systému.</t>
  </si>
  <si>
    <t>75544H</t>
  </si>
  <si>
    <t xml:space="preserve">VIDEOHLED - KAMERA BAREV. S VYHRIVANI     </t>
  </si>
  <si>
    <t>Poznámka k položce:
Širokoúhlá barevná kamera s krytem a vyhříváním - pevná, dodávka a montáž, včetně elektroniky a integrace do sítě.</t>
  </si>
  <si>
    <t>9</t>
  </si>
  <si>
    <t>75544I</t>
  </si>
  <si>
    <t xml:space="preserve">ALTERNATIVNI ZDROJ NAPAJENI     </t>
  </si>
  <si>
    <t>Poznámka k položce:
bateriový článek včetně příslušenství a montáže)</t>
  </si>
  <si>
    <t>75544E</t>
  </si>
  <si>
    <t xml:space="preserve">KOMPLETACE SYSTEMU SMS     </t>
  </si>
  <si>
    <t>K</t>
  </si>
  <si>
    <t>11</t>
  </si>
  <si>
    <t>PRGB02A</t>
  </si>
  <si>
    <t xml:space="preserve">VYKOP ZAKLADU PB,PILIR ZASTAV.UZEMI TR.3     </t>
  </si>
  <si>
    <t>M3</t>
  </si>
  <si>
    <t>12</t>
  </si>
  <si>
    <t>PEQB14A</t>
  </si>
  <si>
    <t xml:space="preserve">PODKLAD. VRSTVA 10CM-STERKOPISEK FR.0-32     </t>
  </si>
  <si>
    <t>M2</t>
  </si>
  <si>
    <t>13</t>
  </si>
  <si>
    <t>9870020130</t>
  </si>
  <si>
    <t xml:space="preserve">VYK&gt; STERKOPISEK FR.0-32 TR.C     </t>
  </si>
  <si>
    <t>KG</t>
  </si>
  <si>
    <t>VV</t>
  </si>
  <si>
    <t>14</t>
  </si>
  <si>
    <t>PECB65B</t>
  </si>
  <si>
    <t xml:space="preserve">ZAKL.BETON C30/37 DO 5M3 BEZ BEDN.A DOPR     </t>
  </si>
  <si>
    <t>Poznámka k položce:
Základové konstrukce z monolitického betonu C 30/37 do 5 m3 bez bednění do rostlé zeminy a bez dopravy.</t>
  </si>
  <si>
    <t>15</t>
  </si>
  <si>
    <t>1003330950</t>
  </si>
  <si>
    <t xml:space="preserve">ZAKLAD Z PROST. BETONU DO C30/37 XF4     </t>
  </si>
  <si>
    <t>Poznámka k položce:
Betonový základ pro upevnění ocelové konstrukce, včetně armování.</t>
  </si>
  <si>
    <t>16</t>
  </si>
  <si>
    <t>PRBB07A</t>
  </si>
  <si>
    <t xml:space="preserve">RYHY 35X85CM MIMO ZASTAV.UZEMI TR3     </t>
  </si>
  <si>
    <t>17</t>
  </si>
  <si>
    <t>9870039000</t>
  </si>
  <si>
    <t xml:space="preserve">VYK&gt; MATERIAL PRO ZABEZPECENI VYKOPU     </t>
  </si>
  <si>
    <t>SADA</t>
  </si>
  <si>
    <t>18</t>
  </si>
  <si>
    <t>9870039100</t>
  </si>
  <si>
    <t xml:space="preserve">VYK&gt; MATERIAL ZAJISTENI STEN KABEL. RYH     </t>
  </si>
  <si>
    <t>3*0,298 'Přepočtené koeficientem množství</t>
  </si>
  <si>
    <t>19</t>
  </si>
  <si>
    <t>PRDB04A</t>
  </si>
  <si>
    <t>20</t>
  </si>
  <si>
    <t>919112</t>
  </si>
  <si>
    <t xml:space="preserve">REZANI ASFALT. KRYTU VOZOVEK TL DO 10     </t>
  </si>
  <si>
    <t>931311</t>
  </si>
  <si>
    <t xml:space="preserve">TESNENI DILAT. SPAR ASF. ZALIVKOU 100     </t>
  </si>
  <si>
    <t>Poznámka k položce:
Zalití vozovkového čidla.</t>
  </si>
  <si>
    <t>24</t>
  </si>
  <si>
    <t>PELB38A</t>
  </si>
  <si>
    <t xml:space="preserve">TRUBKA KORUG. PE KORUFLEX 40/31 OHEBNA     </t>
  </si>
  <si>
    <t>25</t>
  </si>
  <si>
    <t>1000283130</t>
  </si>
  <si>
    <t xml:space="preserve">TRUBKA KORUG.OHEBNA KRUH 40/32 CERNA 50M     </t>
  </si>
  <si>
    <t>26</t>
  </si>
  <si>
    <t>PDQB13A</t>
  </si>
  <si>
    <t xml:space="preserve">UZEMNENI V ZEMI-PASKA FEZN 30X4MM     </t>
  </si>
  <si>
    <t>27</t>
  </si>
  <si>
    <t>9880006600</t>
  </si>
  <si>
    <t xml:space="preserve">PASKA ZEMNICI FEZN 30x4     </t>
  </si>
  <si>
    <t>28</t>
  </si>
  <si>
    <t>PDQB64A</t>
  </si>
  <si>
    <t xml:space="preserve">OCHRANA PRECHODU ZEM-VZDUCH UZEM.PAS30/4     </t>
  </si>
  <si>
    <t>29</t>
  </si>
  <si>
    <t>1000039080</t>
  </si>
  <si>
    <t xml:space="preserve">TRUBKA SMRST.RPK 40/16/1000  CERNA     </t>
  </si>
  <si>
    <t>1*0,5 'Přepočtené koeficientem množství</t>
  </si>
  <si>
    <t>30</t>
  </si>
  <si>
    <t>9876002400</t>
  </si>
  <si>
    <t xml:space="preserve">VYK&gt; SROUB M10X30, 6-HR.HLAVA, POZ.     </t>
  </si>
  <si>
    <t>DIN933-8.8-A2K</t>
  </si>
  <si>
    <t>31</t>
  </si>
  <si>
    <t>9876008300</t>
  </si>
  <si>
    <t xml:space="preserve">VYK&gt; MATICE M10, 6-HRANNA, POZ.     </t>
  </si>
  <si>
    <t>DIN934-8-A2K</t>
  </si>
  <si>
    <t>32</t>
  </si>
  <si>
    <t>9876010300</t>
  </si>
  <si>
    <t xml:space="preserve">VYK&gt; PODLOZKA PRUZNA 10, POZ.     </t>
  </si>
  <si>
    <t>DIN7980-230HV-A2K</t>
  </si>
  <si>
    <t>33</t>
  </si>
  <si>
    <t>9870011550</t>
  </si>
  <si>
    <t xml:space="preserve">VYK&gt; GUMOASFALT SA 12     </t>
  </si>
  <si>
    <t>POB0002</t>
  </si>
  <si>
    <t>36</t>
  </si>
  <si>
    <t>9514010000</t>
  </si>
  <si>
    <t xml:space="preserve">PDZ S LED     </t>
  </si>
  <si>
    <t>Poznámka k položce:
Dodávka a montáž, včetně elektroniky</t>
  </si>
  <si>
    <t>38</t>
  </si>
  <si>
    <t>755446</t>
  </si>
  <si>
    <t xml:space="preserve">KOMPLETACE SYSTEMU PDZ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</si>
  <si>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</si>
  <si>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</si>
  <si>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</si>
  <si>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</si>
  <si>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</si>
  <si>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>VII. Ostatní náklady</t>
  </si>
  <si>
    <t xml:space="preserve">Vytýčení podzemních zařízení     </t>
  </si>
  <si>
    <t>KČ</t>
  </si>
  <si>
    <t xml:space="preserve">Doprava výkonového materiálu,odvoz zeminy     </t>
  </si>
  <si>
    <t xml:space="preserve">Revize     </t>
  </si>
  <si>
    <t xml:space="preserve">Skládkovné     </t>
  </si>
  <si>
    <t xml:space="preserve">Koordinační činnost zhotovitele     </t>
  </si>
  <si>
    <t xml:space="preserve">Dopravní značení     </t>
  </si>
  <si>
    <t>IX. Jiné investice</t>
  </si>
  <si>
    <t xml:space="preserve">Geodetické vytýčení před. zaháj. stavby     </t>
  </si>
  <si>
    <t xml:space="preserve">Geodetické zaměření skutečného stavu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</si>
  <si>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</si>
  <si>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</si>
  <si>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</si>
  <si>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</si>
  <si>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</si>
  <si>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</si>
  <si>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</si>
  <si>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</si>
  <si>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</si>
  <si>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</si>
  <si>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</si>
  <si>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</si>
  <si>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</si>
  <si>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</si>
  <si>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</si>
  <si>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</si>
  <si>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</si>
  <si>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</si>
  <si>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</si>
  <si>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</si>
  <si>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</si>
  <si>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</si>
  <si>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</si>
  <si>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</si>
  <si>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</si>
  <si>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</si>
  <si>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</si>
  <si>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</si>
  <si>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</si>
  <si>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</si>
  <si>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</si>
  <si>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</si>
  <si>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</si>
  <si>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</si>
  <si>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</si>
  <si>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</si>
  <si>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</si>
  <si>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</si>
  <si>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</si>
  <si>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</si>
  <si>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</si>
  <si>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</si>
  <si>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</si>
  <si>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</si>
  <si>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</si>
  <si>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</si>
  <si>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</si>
  <si>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</si>
  <si>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</si>
  <si>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</si>
  <si>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</si>
  <si>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</si>
  <si>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</si>
  <si>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</si>
  <si>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</si>
  <si>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</si>
  <si>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</si>
  <si>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</si>
  <si>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</si>
  <si>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</si>
  <si>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</si>
  <si>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</si>
  <si>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</si>
  <si>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</si>
  <si>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</si>
  <si>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</si>
  <si>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</si>
  <si>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</si>
  <si>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</si>
  <si>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</si>
  <si>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</si>
  <si>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</si>
  <si>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</si>
  <si>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</si>
  <si>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</si>
  <si>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</si>
  <si>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</si>
  <si>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</si>
  <si>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</si>
  <si>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</si>
  <si>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</si>
  <si>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</si>
  <si>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</si>
  <si>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</si>
  <si>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</si>
  <si>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</si>
  <si>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</si>
  <si>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</si>
  <si>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</si>
  <si>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</si>
  <si>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</si>
  <si>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</si>
  <si>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</si>
  <si>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</si>
  <si>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</si>
  <si>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</si>
  <si>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</si>
  <si>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</si>
  <si>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</si>
  <si>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</si>
  <si>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</si>
  <si>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</si>
  <si>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</si>
  <si>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</si>
  <si>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</si>
  <si>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</si>
  <si>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</si>
  <si>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</si>
  <si>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</si>
  <si>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</si>
  <si>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</si>
  <si>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</si>
  <si>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</si>
  <si>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</si>
  <si>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</si>
  <si>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</si>
  <si>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</si>
  <si>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</si>
  <si>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</si>
  <si>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</si>
  <si>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</si>
  <si>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</si>
  <si>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</si>
  <si>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</si>
  <si>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</si>
  <si>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</si>
  <si>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</si>
  <si>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</si>
  <si>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</si>
  <si>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</si>
  <si>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</si>
  <si>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</si>
  <si>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</si>
  <si>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</si>
  <si>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</si>
  <si>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</si>
  <si>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</si>
  <si>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</si>
  <si>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</si>
  <si>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</si>
  <si>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</si>
  <si>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</si>
  <si>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</si>
  <si>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</si>
  <si>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</si>
  <si>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</si>
  <si>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</si>
  <si>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</si>
  <si>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</si>
  <si>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</si>
  <si>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</si>
  <si>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</si>
  <si>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</si>
  <si>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</si>
  <si>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</si>
  <si>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</si>
  <si>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</si>
  <si>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</si>
  <si>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</si>
  <si>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>Integrace do systému meteostanic</t>
  </si>
  <si>
    <t>Dokumentace skutečného provedení + návod k obsluze</t>
  </si>
  <si>
    <t>Zpracování kapitoly provozního a havarijního plánu</t>
  </si>
  <si>
    <t>Inženýrská, obstaravatelská činnost zhotovitele</t>
  </si>
  <si>
    <t>Městský okruh - estakáda Plzeň - SMS + PDZ</t>
  </si>
  <si>
    <t>PM - Plzeň-město</t>
  </si>
  <si>
    <t>Správa a údržba silnic Plzeňského kraje, p.o. Koterovská 462/162, Koterov, 326 00 Plzeň</t>
  </si>
  <si>
    <t>CZ72053119</t>
  </si>
  <si>
    <t>CZ26394472</t>
  </si>
  <si>
    <t xml:space="preserve">POB0002 - PDZ </t>
  </si>
  <si>
    <t xml:space="preserve">PDZ </t>
  </si>
  <si>
    <t xml:space="preserve">RYHY 35X50CM MIMO ZASTAV.UZEMI TR3     </t>
  </si>
  <si>
    <t>1,92*170 *2 Přepočtené koeficientem množství</t>
  </si>
  <si>
    <t>Poznámka k položce:
Proříznutí drážky pro vozovkové čidlo, přechod přes žulovou přídlažbu a betonový obrubník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</si>
</sst>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</numFmts>
  <fonts count="7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b/>
      <sz val="12"/>
      <color indexed="55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7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/>
      <right style="thin"/>
      <top style="hair">
        <color indexed="55"/>
      </top>
      <bottom/>
    </border>
    <border>
      <left/>
      <right style="thin"/>
      <top style="hair">
        <color indexed="8"/>
      </top>
      <bottom style="hair">
        <color indexed="8"/>
      </bottom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7" fillId="38" borderId="1" applyNumberFormat="0" applyAlignment="0" applyProtection="0"/>
    <xf numFmtId="0" fontId="59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39" borderId="6" applyNumberFormat="0" applyAlignment="0" applyProtection="0"/>
    <xf numFmtId="0" fontId="44" fillId="13" borderId="1" applyNumberFormat="0" applyAlignment="0" applyProtection="0"/>
    <xf numFmtId="0" fontId="61" fillId="40" borderId="7" applyNumberFormat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66" fillId="42" borderId="0" applyNumberFormat="0" applyBorder="0" applyAlignment="0" applyProtection="0"/>
    <xf numFmtId="0" fontId="0" fillId="43" borderId="12" applyNumberFormat="0" applyFont="0" applyAlignment="0" applyProtection="0"/>
    <xf numFmtId="0" fontId="47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45" borderId="0" applyNumberFormat="0" applyBorder="0" applyAlignment="0" applyProtection="0"/>
    <xf numFmtId="0" fontId="69" fillId="46" borderId="0" applyNumberFormat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71" fillId="47" borderId="17" applyNumberFormat="0" applyAlignment="0" applyProtection="0"/>
    <xf numFmtId="0" fontId="72" fillId="48" borderId="17" applyNumberFormat="0" applyAlignment="0" applyProtection="0"/>
    <xf numFmtId="0" fontId="73" fillId="48" borderId="18" applyNumberFormat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</cellStyleXfs>
  <cellXfs count="39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1" borderId="0" xfId="0" applyFill="1" applyAlignment="1">
      <alignment horizontal="left" vertical="top"/>
    </xf>
    <xf numFmtId="0" fontId="1" fillId="41" borderId="0" xfId="0" applyFont="1" applyFill="1" applyAlignment="1">
      <alignment horizontal="left" vertical="center"/>
    </xf>
    <xf numFmtId="0" fontId="0" fillId="41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7" fillId="38" borderId="26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7" fillId="38" borderId="27" xfId="0" applyFont="1" applyFill="1" applyBorder="1" applyAlignment="1">
      <alignment horizontal="center" vertical="center"/>
    </xf>
    <xf numFmtId="39" fontId="7" fillId="38" borderId="27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38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9" fontId="12" fillId="0" borderId="33" xfId="0" applyNumberFormat="1" applyFont="1" applyBorder="1" applyAlignment="1">
      <alignment horizontal="right" vertical="center"/>
    </xf>
    <xf numFmtId="39" fontId="12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39" fontId="14" fillId="0" borderId="0" xfId="0" applyNumberFormat="1" applyFont="1" applyAlignment="1">
      <alignment horizontal="right" vertical="center"/>
    </xf>
    <xf numFmtId="39" fontId="14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9" fontId="20" fillId="0" borderId="33" xfId="0" applyNumberFormat="1" applyFont="1" applyBorder="1" applyAlignment="1">
      <alignment horizontal="right" vertical="center"/>
    </xf>
    <xf numFmtId="39" fontId="20" fillId="0" borderId="0" xfId="0" applyNumberFormat="1" applyFont="1" applyAlignment="1">
      <alignment horizontal="right" vertical="center"/>
    </xf>
    <xf numFmtId="168" fontId="20" fillId="0" borderId="0" xfId="0" applyNumberFormat="1" applyFont="1" applyAlignment="1">
      <alignment horizontal="right" vertical="center"/>
    </xf>
    <xf numFmtId="39" fontId="20" fillId="0" borderId="34" xfId="0" applyNumberFormat="1" applyFont="1" applyBorder="1" applyAlignment="1">
      <alignment horizontal="right" vertical="center"/>
    </xf>
    <xf numFmtId="39" fontId="20" fillId="0" borderId="40" xfId="0" applyNumberFormat="1" applyFont="1" applyBorder="1" applyAlignment="1">
      <alignment horizontal="right" vertical="center"/>
    </xf>
    <xf numFmtId="39" fontId="20" fillId="0" borderId="41" xfId="0" applyNumberFormat="1" applyFont="1" applyBorder="1" applyAlignment="1">
      <alignment horizontal="right" vertical="center"/>
    </xf>
    <xf numFmtId="168" fontId="20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39" fontId="20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39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0" fontId="7" fillId="38" borderId="27" xfId="0" applyFont="1" applyFill="1" applyBorder="1" applyAlignment="1">
      <alignment horizontal="right" vertical="center"/>
    </xf>
    <xf numFmtId="0" fontId="0" fillId="38" borderId="4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38" borderId="0" xfId="0" applyFont="1" applyFill="1" applyAlignment="1">
      <alignment horizontal="left" vertical="center"/>
    </xf>
    <xf numFmtId="0" fontId="6" fillId="38" borderId="0" xfId="0" applyFont="1" applyFill="1" applyAlignment="1">
      <alignment horizontal="right" vertical="center"/>
    </xf>
    <xf numFmtId="0" fontId="21" fillId="0" borderId="22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9" fontId="21" fillId="0" borderId="41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39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168" fontId="22" fillId="0" borderId="31" xfId="0" applyNumberFormat="1" applyFont="1" applyBorder="1" applyAlignment="1">
      <alignment horizontal="right"/>
    </xf>
    <xf numFmtId="168" fontId="22" fillId="0" borderId="32" xfId="0" applyNumberFormat="1" applyFont="1" applyBorder="1" applyAlignment="1">
      <alignment horizontal="right"/>
    </xf>
    <xf numFmtId="39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33" xfId="0" applyFont="1" applyBorder="1" applyAlignment="1">
      <alignment horizontal="left"/>
    </xf>
    <xf numFmtId="168" fontId="24" fillId="0" borderId="0" xfId="0" applyNumberFormat="1" applyFont="1" applyAlignment="1">
      <alignment horizontal="right"/>
    </xf>
    <xf numFmtId="168" fontId="24" fillId="0" borderId="34" xfId="0" applyNumberFormat="1" applyFont="1" applyBorder="1" applyAlignment="1">
      <alignment horizontal="right"/>
    </xf>
    <xf numFmtId="39" fontId="24" fillId="0" borderId="0" xfId="0" applyNumberFormat="1" applyFont="1" applyAlignment="1">
      <alignment horizontal="right" vertical="center"/>
    </xf>
    <xf numFmtId="0" fontId="25" fillId="0" borderId="45" xfId="0" applyFont="1" applyBorder="1" applyAlignment="1">
      <alignment horizontal="center" vertical="center"/>
    </xf>
    <xf numFmtId="49" fontId="25" fillId="0" borderId="45" xfId="0" applyNumberFormat="1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39" fontId="25" fillId="0" borderId="45" xfId="0" applyNumberFormat="1" applyFont="1" applyBorder="1" applyAlignment="1">
      <alignment horizontal="right" vertical="center"/>
    </xf>
    <xf numFmtId="0" fontId="25" fillId="0" borderId="45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right" vertical="center"/>
    </xf>
    <xf numFmtId="168" fontId="9" fillId="0" borderId="34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39" fontId="0" fillId="0" borderId="45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68" fontId="9" fillId="0" borderId="41" xfId="0" applyNumberFormat="1" applyFont="1" applyBorder="1" applyAlignment="1">
      <alignment horizontal="right" vertical="center"/>
    </xf>
    <xf numFmtId="168" fontId="9" fillId="0" borderId="42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39" fontId="31" fillId="0" borderId="41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60" fillId="41" borderId="0" xfId="68" applyFill="1" applyAlignment="1">
      <alignment horizontal="left" vertical="top"/>
    </xf>
    <xf numFmtId="0" fontId="75" fillId="0" borderId="0" xfId="68" applyFont="1" applyAlignment="1">
      <alignment horizontal="center" vertical="center"/>
    </xf>
    <xf numFmtId="0" fontId="1" fillId="41" borderId="0" xfId="0" applyFont="1" applyFill="1" applyAlignment="1" applyProtection="1">
      <alignment horizontal="left" vertical="center"/>
      <protection/>
    </xf>
    <xf numFmtId="0" fontId="30" fillId="41" borderId="0" xfId="0" applyFont="1" applyFill="1" applyAlignment="1" applyProtection="1">
      <alignment horizontal="left" vertical="center"/>
      <protection/>
    </xf>
    <xf numFmtId="0" fontId="2" fillId="41" borderId="0" xfId="0" applyFont="1" applyFill="1" applyAlignment="1" applyProtection="1">
      <alignment horizontal="left" vertical="center"/>
      <protection/>
    </xf>
    <xf numFmtId="0" fontId="76" fillId="41" borderId="0" xfId="68" applyFont="1" applyFill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left" vertical="top"/>
      <protection/>
    </xf>
    <xf numFmtId="0" fontId="60" fillId="41" borderId="0" xfId="68" applyFill="1" applyAlignment="1" applyProtection="1">
      <alignment horizontal="left" vertical="top"/>
      <protection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5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left"/>
    </xf>
    <xf numFmtId="0" fontId="16" fillId="0" borderId="52" xfId="0" applyFont="1" applyBorder="1" applyAlignment="1">
      <alignment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167" fontId="78" fillId="0" borderId="0" xfId="0" applyNumberFormat="1" applyFont="1" applyAlignment="1">
      <alignment horizontal="left" vertical="top"/>
    </xf>
    <xf numFmtId="0" fontId="7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right" vertical="center"/>
    </xf>
    <xf numFmtId="3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39" fontId="31" fillId="0" borderId="0" xfId="0" applyNumberFormat="1" applyFont="1" applyBorder="1" applyAlignment="1">
      <alignment horizontal="right"/>
    </xf>
    <xf numFmtId="168" fontId="2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left" vertical="top"/>
    </xf>
    <xf numFmtId="0" fontId="0" fillId="0" borderId="49" xfId="0" applyBorder="1" applyAlignment="1">
      <alignment horizontal="center" vertical="center" wrapText="1"/>
    </xf>
    <xf numFmtId="0" fontId="6" fillId="38" borderId="5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39" fontId="13" fillId="0" borderId="0" xfId="0" applyNumberFormat="1" applyFont="1" applyBorder="1" applyAlignment="1">
      <alignment horizontal="right"/>
    </xf>
    <xf numFmtId="0" fontId="24" fillId="0" borderId="4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9" fontId="21" fillId="0" borderId="0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5" xfId="0" applyBorder="1" applyAlignment="1">
      <alignment horizontal="left" vertical="center"/>
    </xf>
    <xf numFmtId="0" fontId="24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21" fillId="0" borderId="52" xfId="0" applyFont="1" applyBorder="1" applyAlignment="1">
      <alignment horizontal="center"/>
    </xf>
    <xf numFmtId="39" fontId="21" fillId="0" borderId="52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25" fillId="0" borderId="3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9" fontId="21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169" fontId="25" fillId="0" borderId="0" xfId="0" applyNumberFormat="1" applyFont="1" applyBorder="1" applyAlignment="1">
      <alignment horizontal="right" vertical="center"/>
    </xf>
    <xf numFmtId="3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 wrapText="1"/>
    </xf>
    <xf numFmtId="169" fontId="2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0" fillId="0" borderId="51" xfId="0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39" fontId="0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77" fillId="0" borderId="0" xfId="0" applyFont="1" applyBorder="1" applyAlignment="1">
      <alignment horizontal="left" vertical="center"/>
    </xf>
    <xf numFmtId="167" fontId="78" fillId="0" borderId="0" xfId="0" applyNumberFormat="1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39" fontId="9" fillId="0" borderId="0" xfId="0" applyNumberFormat="1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9" fontId="1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0" fontId="0" fillId="38" borderId="0" xfId="0" applyFill="1" applyBorder="1" applyAlignment="1">
      <alignment horizontal="left" vertical="center"/>
    </xf>
    <xf numFmtId="0" fontId="0" fillId="38" borderId="59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45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39" fontId="0" fillId="0" borderId="45" xfId="0" applyNumberFormat="1" applyFont="1" applyBorder="1" applyAlignment="1" applyProtection="1">
      <alignment horizontal="right" vertical="center"/>
      <protection/>
    </xf>
    <xf numFmtId="39" fontId="31" fillId="0" borderId="0" xfId="0" applyNumberFormat="1" applyFont="1" applyBorder="1" applyAlignment="1" applyProtection="1">
      <alignment horizontal="right"/>
      <protection/>
    </xf>
    <xf numFmtId="169" fontId="25" fillId="0" borderId="45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21" fillId="0" borderId="0" xfId="0" applyNumberFormat="1" applyFont="1" applyBorder="1" applyAlignment="1" applyProtection="1">
      <alignment horizontal="right"/>
      <protection/>
    </xf>
    <xf numFmtId="169" fontId="25" fillId="0" borderId="0" xfId="0" applyNumberFormat="1" applyFont="1" applyBorder="1" applyAlignment="1" applyProtection="1">
      <alignment horizontal="right" vertical="center"/>
      <protection/>
    </xf>
    <xf numFmtId="169" fontId="0" fillId="0" borderId="56" xfId="0" applyNumberFormat="1" applyFont="1" applyBorder="1" applyAlignment="1" applyProtection="1">
      <alignment horizontal="right" vertical="center"/>
      <protection/>
    </xf>
    <xf numFmtId="39" fontId="13" fillId="0" borderId="0" xfId="0" applyNumberFormat="1" applyFont="1" applyBorder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 horizontal="right"/>
      <protection/>
    </xf>
    <xf numFmtId="39" fontId="25" fillId="0" borderId="45" xfId="0" applyNumberFormat="1" applyFont="1" applyBorder="1" applyAlignment="1" applyProtection="1">
      <alignment horizontal="right" vertical="center"/>
      <protection/>
    </xf>
    <xf numFmtId="39" fontId="25" fillId="0" borderId="0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top"/>
    </xf>
    <xf numFmtId="0" fontId="3" fillId="3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38" borderId="26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left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right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9" fontId="10" fillId="0" borderId="0" xfId="0" applyNumberFormat="1" applyFont="1" applyAlignment="1">
      <alignment horizontal="right" vertical="center"/>
    </xf>
    <xf numFmtId="0" fontId="7" fillId="38" borderId="27" xfId="0" applyFont="1" applyFill="1" applyBorder="1" applyAlignment="1">
      <alignment horizontal="left" vertical="center"/>
    </xf>
    <xf numFmtId="39" fontId="7" fillId="38" borderId="27" xfId="0" applyNumberFormat="1" applyFont="1" applyFill="1" applyBorder="1" applyAlignment="1">
      <alignment horizontal="right" vertical="center"/>
    </xf>
    <xf numFmtId="0" fontId="0" fillId="38" borderId="35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39" fontId="8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6" fillId="41" borderId="0" xfId="68" applyFont="1" applyFill="1" applyAlignment="1" applyProtection="1">
      <alignment horizontal="left" vertical="center"/>
      <protection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5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povolnmir\AppData\Local\Temp\19\KROSPLUS\rad49B4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povolnmir\AppData\Local\Temp\19\KROSPLUS\rad6C46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povolnmir\AppData\Local\Temp\19\KROSPLUS\rad22E7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povolnmir\AppData\Local\Temp\19\KROSPLUS\rad49B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povolnmir\AppData\Local\Temp\19\KROSPLUS\rad6C46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povolnmir\AppData\Local\Temp\19\KROSPLUS\rad22E7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W27" sqref="W2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41" t="s">
        <v>240</v>
      </c>
      <c r="L1" s="141"/>
      <c r="M1" s="141"/>
      <c r="N1" s="141"/>
      <c r="O1" s="141"/>
      <c r="P1" s="141"/>
      <c r="Q1" s="141"/>
      <c r="R1" s="141"/>
      <c r="S1" s="141"/>
      <c r="T1" s="139"/>
      <c r="U1" s="139"/>
      <c r="V1" s="139"/>
      <c r="W1" s="141" t="s">
        <v>241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3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43" t="s">
        <v>5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353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Q5" s="12"/>
      <c r="BS5" s="6" t="s">
        <v>6</v>
      </c>
    </row>
    <row r="6" spans="2:71" s="2" customFormat="1" ht="37.5" customHeight="1">
      <c r="B6" s="10"/>
      <c r="D6" s="16" t="s">
        <v>13</v>
      </c>
      <c r="K6" s="368" t="s">
        <v>403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Q6" s="12"/>
      <c r="BS6" s="6" t="s">
        <v>6</v>
      </c>
    </row>
    <row r="7" spans="2:71" s="2" customFormat="1" ht="15" customHeight="1">
      <c r="B7" s="10"/>
      <c r="D7" s="17" t="s">
        <v>14</v>
      </c>
      <c r="K7" s="15"/>
      <c r="AK7" s="17" t="s">
        <v>15</v>
      </c>
      <c r="AN7" s="15"/>
      <c r="AQ7" s="12"/>
      <c r="BS7" s="6" t="s">
        <v>6</v>
      </c>
    </row>
    <row r="8" spans="2:71" s="2" customFormat="1" ht="15" customHeight="1">
      <c r="B8" s="10"/>
      <c r="D8" s="17" t="s">
        <v>16</v>
      </c>
      <c r="K8" s="218" t="s">
        <v>404</v>
      </c>
      <c r="AK8" s="17" t="s">
        <v>17</v>
      </c>
      <c r="AN8" s="294">
        <v>45138</v>
      </c>
      <c r="AQ8" s="12"/>
      <c r="BS8" s="6" t="s">
        <v>6</v>
      </c>
    </row>
    <row r="9" spans="2:71" s="2" customFormat="1" ht="15" customHeight="1">
      <c r="B9" s="10"/>
      <c r="AQ9" s="12"/>
      <c r="BS9" s="6" t="s">
        <v>6</v>
      </c>
    </row>
    <row r="10" spans="2:71" s="2" customFormat="1" ht="15" customHeight="1">
      <c r="B10" s="10"/>
      <c r="D10" s="17" t="s">
        <v>18</v>
      </c>
      <c r="AK10" s="17" t="s">
        <v>19</v>
      </c>
      <c r="AN10" s="220">
        <v>72053119</v>
      </c>
      <c r="AQ10" s="12"/>
      <c r="BS10" s="6" t="s">
        <v>6</v>
      </c>
    </row>
    <row r="11" spans="2:71" s="2" customFormat="1" ht="19.5" customHeight="1">
      <c r="B11" s="10"/>
      <c r="E11" s="217" t="s">
        <v>405</v>
      </c>
      <c r="F11" s="6"/>
      <c r="AK11" s="17" t="s">
        <v>20</v>
      </c>
      <c r="AN11" s="220">
        <v>72053119</v>
      </c>
      <c r="AQ11" s="12"/>
      <c r="BS11" s="6" t="s">
        <v>6</v>
      </c>
    </row>
    <row r="12" spans="2:71" s="2" customFormat="1" ht="7.5" customHeight="1">
      <c r="B12" s="10"/>
      <c r="AQ12" s="12"/>
      <c r="BS12" s="6" t="s">
        <v>6</v>
      </c>
    </row>
    <row r="13" spans="2:71" s="2" customFormat="1" ht="15" customHeight="1">
      <c r="B13" s="10"/>
      <c r="D13" s="17" t="s">
        <v>21</v>
      </c>
      <c r="AK13" s="17" t="s">
        <v>19</v>
      </c>
      <c r="AN13" s="15"/>
      <c r="AQ13" s="12"/>
      <c r="BS13" s="6" t="s">
        <v>6</v>
      </c>
    </row>
    <row r="14" spans="2:71" s="2" customFormat="1" ht="15.75" customHeight="1">
      <c r="B14" s="10"/>
      <c r="E14" s="15"/>
      <c r="AK14" s="17" t="s">
        <v>20</v>
      </c>
      <c r="AN14" s="15"/>
      <c r="AQ14" s="12"/>
      <c r="BE14" s="341"/>
      <c r="BF14" s="342"/>
      <c r="BG14" s="342"/>
      <c r="BH14" s="342"/>
      <c r="BS14" s="6" t="s">
        <v>6</v>
      </c>
    </row>
    <row r="15" spans="2:71" s="2" customFormat="1" ht="7.5" customHeight="1">
      <c r="B15" s="10"/>
      <c r="AQ15" s="12"/>
      <c r="BS15" s="6" t="s">
        <v>3</v>
      </c>
    </row>
    <row r="16" spans="2:71" s="2" customFormat="1" ht="15" customHeight="1">
      <c r="B16" s="10"/>
      <c r="D16" s="17" t="s">
        <v>22</v>
      </c>
      <c r="AK16" s="17" t="s">
        <v>19</v>
      </c>
      <c r="AN16" s="217">
        <v>26394472</v>
      </c>
      <c r="AQ16" s="12"/>
      <c r="BS16" s="6" t="s">
        <v>3</v>
      </c>
    </row>
    <row r="17" spans="2:71" s="2" customFormat="1" ht="19.5" customHeight="1">
      <c r="B17" s="10"/>
      <c r="E17" s="217" t="s">
        <v>23</v>
      </c>
      <c r="F17" s="295"/>
      <c r="G17" s="295"/>
      <c r="H17" s="295"/>
      <c r="I17" s="295"/>
      <c r="J17" s="295"/>
      <c r="K17" s="295"/>
      <c r="L17" s="295"/>
      <c r="M17" s="295"/>
      <c r="AK17" s="17" t="s">
        <v>20</v>
      </c>
      <c r="AN17" s="176" t="s">
        <v>407</v>
      </c>
      <c r="AQ17" s="12"/>
      <c r="BS17" s="6" t="s">
        <v>3</v>
      </c>
    </row>
    <row r="18" spans="2:71" s="2" customFormat="1" ht="7.5" customHeight="1">
      <c r="B18" s="10"/>
      <c r="AQ18" s="12"/>
      <c r="BS18" s="6" t="s">
        <v>6</v>
      </c>
    </row>
    <row r="19" spans="2:71" s="2" customFormat="1" ht="15" customHeight="1">
      <c r="B19" s="10"/>
      <c r="D19" s="17" t="s">
        <v>24</v>
      </c>
      <c r="AQ19" s="12"/>
      <c r="BS19" s="6" t="s">
        <v>25</v>
      </c>
    </row>
    <row r="20" spans="2:71" s="2" customFormat="1" ht="15.75" customHeight="1">
      <c r="B20" s="10"/>
      <c r="E20" s="369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Q20" s="12"/>
      <c r="BS20" s="6" t="s">
        <v>3</v>
      </c>
    </row>
    <row r="21" spans="2:43" s="2" customFormat="1" ht="7.5" customHeight="1">
      <c r="B21" s="10"/>
      <c r="AQ21" s="12"/>
    </row>
    <row r="22" spans="2:43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</row>
    <row r="23" spans="2:43" s="6" customFormat="1" ht="27" customHeight="1">
      <c r="B23" s="19"/>
      <c r="D23" s="20" t="s">
        <v>26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370">
        <f>ROUNDUP($AG$47,2)</f>
        <v>0</v>
      </c>
      <c r="AL23" s="371"/>
      <c r="AM23" s="371"/>
      <c r="AN23" s="371"/>
      <c r="AO23" s="371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372" t="s">
        <v>27</v>
      </c>
      <c r="M25" s="352"/>
      <c r="N25" s="352"/>
      <c r="O25" s="352"/>
      <c r="W25" s="372" t="s">
        <v>28</v>
      </c>
      <c r="X25" s="352"/>
      <c r="Y25" s="352"/>
      <c r="Z25" s="352"/>
      <c r="AA25" s="352"/>
      <c r="AB25" s="352"/>
      <c r="AC25" s="352"/>
      <c r="AD25" s="352"/>
      <c r="AE25" s="352"/>
      <c r="AK25" s="372" t="s">
        <v>29</v>
      </c>
      <c r="AL25" s="352"/>
      <c r="AM25" s="352"/>
      <c r="AN25" s="352"/>
      <c r="AO25" s="352"/>
      <c r="AQ25" s="22"/>
    </row>
    <row r="26" spans="2:43" s="6" customFormat="1" ht="15" customHeight="1">
      <c r="B26" s="24"/>
      <c r="D26" s="25" t="s">
        <v>30</v>
      </c>
      <c r="F26" s="25" t="s">
        <v>31</v>
      </c>
      <c r="L26" s="361">
        <v>0.21</v>
      </c>
      <c r="M26" s="362"/>
      <c r="N26" s="362"/>
      <c r="O26" s="362"/>
      <c r="W26" s="363">
        <v>0</v>
      </c>
      <c r="X26" s="362"/>
      <c r="Y26" s="362"/>
      <c r="Z26" s="362"/>
      <c r="AA26" s="362"/>
      <c r="AB26" s="362"/>
      <c r="AC26" s="362"/>
      <c r="AD26" s="362"/>
      <c r="AE26" s="362"/>
      <c r="AK26" s="363">
        <f>W26*0.21</f>
        <v>0</v>
      </c>
      <c r="AL26" s="362"/>
      <c r="AM26" s="362"/>
      <c r="AN26" s="362"/>
      <c r="AO26" s="362"/>
      <c r="AQ26" s="26"/>
    </row>
    <row r="27" spans="2:43" s="6" customFormat="1" ht="7.5" customHeight="1">
      <c r="B27" s="19"/>
      <c r="AQ27" s="22"/>
    </row>
    <row r="28" spans="2:43" s="6" customFormat="1" ht="27" customHeight="1">
      <c r="B28" s="19"/>
      <c r="C28" s="27"/>
      <c r="D28" s="28" t="s">
        <v>32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 t="s">
        <v>33</v>
      </c>
      <c r="U28" s="29"/>
      <c r="V28" s="29"/>
      <c r="W28" s="29"/>
      <c r="X28" s="364" t="s">
        <v>34</v>
      </c>
      <c r="Y28" s="358"/>
      <c r="Z28" s="358"/>
      <c r="AA28" s="358"/>
      <c r="AB28" s="358"/>
      <c r="AC28" s="29"/>
      <c r="AD28" s="29"/>
      <c r="AE28" s="29"/>
      <c r="AF28" s="29"/>
      <c r="AG28" s="29"/>
      <c r="AH28" s="29"/>
      <c r="AI28" s="29"/>
      <c r="AJ28" s="29"/>
      <c r="AK28" s="365">
        <f>ROUNDUP(SUM($AK$23:$AK$26),2)</f>
        <v>0</v>
      </c>
      <c r="AL28" s="358"/>
      <c r="AM28" s="358"/>
      <c r="AN28" s="358"/>
      <c r="AO28" s="366"/>
      <c r="AP28" s="27"/>
      <c r="AQ28" s="32"/>
    </row>
    <row r="29" spans="2:43" s="6" customFormat="1" ht="7.5" customHeight="1">
      <c r="B29" s="19"/>
      <c r="AQ29" s="22"/>
    </row>
    <row r="30" spans="2:43" s="6" customFormat="1" ht="7.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4" spans="2:44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19"/>
    </row>
    <row r="35" spans="2:44" s="6" customFormat="1" ht="37.5" customHeight="1">
      <c r="B35" s="19"/>
      <c r="C35" s="11" t="s">
        <v>35</v>
      </c>
      <c r="AR35" s="19"/>
    </row>
    <row r="36" spans="2:44" s="6" customFormat="1" ht="7.5" customHeight="1">
      <c r="B36" s="19"/>
      <c r="AR36" s="19"/>
    </row>
    <row r="37" spans="2:44" s="15" customFormat="1" ht="15" customHeight="1">
      <c r="B37" s="38"/>
      <c r="C37" s="17" t="s">
        <v>12</v>
      </c>
      <c r="L37" s="15">
        <f>$K$5</f>
        <v>0</v>
      </c>
      <c r="AR37" s="38"/>
    </row>
    <row r="38" spans="2:44" s="39" customFormat="1" ht="37.5" customHeight="1">
      <c r="B38" s="40"/>
      <c r="C38" s="39" t="s">
        <v>13</v>
      </c>
      <c r="L38" s="367" t="str">
        <f>$K$6</f>
        <v>Městský okruh - estakáda Plzeň - SMS + PDZ</v>
      </c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R38" s="40"/>
    </row>
    <row r="39" spans="2:44" s="6" customFormat="1" ht="7.5" customHeight="1">
      <c r="B39" s="19"/>
      <c r="AR39" s="19"/>
    </row>
    <row r="40" spans="2:44" s="6" customFormat="1" ht="15.75" customHeight="1">
      <c r="B40" s="19"/>
      <c r="C40" s="17" t="s">
        <v>16</v>
      </c>
      <c r="L40" s="41" t="str">
        <f>IF($K$8="","",$K$8)</f>
        <v>PM - Plzeň-město</v>
      </c>
      <c r="AI40" s="17" t="s">
        <v>17</v>
      </c>
      <c r="AM40" s="351">
        <f>IF($AN$8="","",$AN$8)</f>
        <v>45138</v>
      </c>
      <c r="AN40" s="352"/>
      <c r="AR40" s="19"/>
    </row>
    <row r="41" spans="2:44" s="6" customFormat="1" ht="7.5" customHeight="1">
      <c r="B41" s="19"/>
      <c r="AR41" s="19"/>
    </row>
    <row r="42" spans="2:56" s="6" customFormat="1" ht="18.75" customHeight="1">
      <c r="B42" s="19"/>
      <c r="C42" s="17" t="s">
        <v>18</v>
      </c>
      <c r="L42" s="15" t="str">
        <f>IF($E$11="","",$E$11)</f>
        <v>Správa a údržba silnic Plzeňského kraje, p.o. Koterovská 462/162, Koterov, 326 00 Plzeň</v>
      </c>
      <c r="AI42" s="17" t="s">
        <v>22</v>
      </c>
      <c r="AM42" s="353" t="str">
        <f>IF($E$17="","",$E$17)</f>
        <v>ELEKTROPLAN s.r.o.</v>
      </c>
      <c r="AN42" s="352"/>
      <c r="AO42" s="352"/>
      <c r="AP42" s="352"/>
      <c r="AR42" s="19"/>
      <c r="AS42" s="354" t="s">
        <v>36</v>
      </c>
      <c r="AT42" s="355"/>
      <c r="AU42" s="43"/>
      <c r="AV42" s="43"/>
      <c r="AW42" s="43"/>
      <c r="AX42" s="43"/>
      <c r="AY42" s="43"/>
      <c r="AZ42" s="43"/>
      <c r="BA42" s="43"/>
      <c r="BB42" s="43"/>
      <c r="BC42" s="43"/>
      <c r="BD42" s="44"/>
    </row>
    <row r="43" spans="2:56" s="6" customFormat="1" ht="15.75" customHeight="1">
      <c r="B43" s="19"/>
      <c r="C43" s="17" t="s">
        <v>21</v>
      </c>
      <c r="L43" s="15">
        <f>IF($E$14="","",$E$14)</f>
      </c>
      <c r="AR43" s="19"/>
      <c r="AS43" s="356"/>
      <c r="AT43" s="352"/>
      <c r="BD43" s="46"/>
    </row>
    <row r="44" spans="2:56" s="6" customFormat="1" ht="12" customHeight="1">
      <c r="B44" s="19"/>
      <c r="AR44" s="19"/>
      <c r="AS44" s="356"/>
      <c r="AT44" s="352"/>
      <c r="BD44" s="46"/>
    </row>
    <row r="45" spans="2:57" s="6" customFormat="1" ht="30" customHeight="1">
      <c r="B45" s="19"/>
      <c r="C45" s="357" t="s">
        <v>37</v>
      </c>
      <c r="D45" s="358"/>
      <c r="E45" s="358"/>
      <c r="F45" s="358"/>
      <c r="G45" s="358"/>
      <c r="H45" s="29"/>
      <c r="I45" s="359" t="s">
        <v>38</v>
      </c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60" t="s">
        <v>39</v>
      </c>
      <c r="AH45" s="358"/>
      <c r="AI45" s="358"/>
      <c r="AJ45" s="358"/>
      <c r="AK45" s="358"/>
      <c r="AL45" s="358"/>
      <c r="AM45" s="358"/>
      <c r="AN45" s="359" t="s">
        <v>40</v>
      </c>
      <c r="AO45" s="358"/>
      <c r="AP45" s="358"/>
      <c r="AQ45" s="47" t="s">
        <v>41</v>
      </c>
      <c r="AR45" s="19"/>
      <c r="AS45" s="48" t="s">
        <v>42</v>
      </c>
      <c r="AT45" s="49" t="s">
        <v>43</v>
      </c>
      <c r="AU45" s="49" t="s">
        <v>44</v>
      </c>
      <c r="AV45" s="49" t="s">
        <v>45</v>
      </c>
      <c r="AW45" s="49" t="s">
        <v>46</v>
      </c>
      <c r="AX45" s="49" t="s">
        <v>47</v>
      </c>
      <c r="AY45" s="49" t="s">
        <v>48</v>
      </c>
      <c r="AZ45" s="49" t="s">
        <v>49</v>
      </c>
      <c r="BA45" s="49" t="s">
        <v>50</v>
      </c>
      <c r="BB45" s="49" t="s">
        <v>51</v>
      </c>
      <c r="BC45" s="49" t="s">
        <v>52</v>
      </c>
      <c r="BD45" s="50" t="s">
        <v>53</v>
      </c>
      <c r="BE45" s="51"/>
    </row>
    <row r="46" spans="2:56" s="6" customFormat="1" ht="12" customHeight="1">
      <c r="B46" s="19"/>
      <c r="AR46" s="19"/>
      <c r="AS46" s="52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76" s="39" customFormat="1" ht="33" customHeight="1">
      <c r="B47" s="40"/>
      <c r="C47" s="53" t="s">
        <v>54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349">
        <f>ROUNDUP(SUM($AG$48:$AG$50),2)</f>
        <v>0</v>
      </c>
      <c r="AH47" s="350"/>
      <c r="AI47" s="350"/>
      <c r="AJ47" s="350"/>
      <c r="AK47" s="350"/>
      <c r="AL47" s="350"/>
      <c r="AM47" s="350"/>
      <c r="AN47" s="349">
        <f>ROUNDUP(SUM($AG$47,$AT$47),2)</f>
        <v>0</v>
      </c>
      <c r="AO47" s="350"/>
      <c r="AP47" s="350"/>
      <c r="AQ47" s="55"/>
      <c r="AR47" s="40"/>
      <c r="AS47" s="56">
        <f>ROUNDUP(SUM($AS$48:$AS$50),2)</f>
        <v>0</v>
      </c>
      <c r="AT47" s="57">
        <f>ROUNDUP($AV$47,1)</f>
        <v>0</v>
      </c>
      <c r="AU47" s="58" t="e">
        <f>ROUNDUP(SUM($AU$48:$AU$50),5)</f>
        <v>#REF!</v>
      </c>
      <c r="AX47" s="57" t="e">
        <f>ROUNDUP($BB$47*$L$26,2)</f>
        <v>#REF!</v>
      </c>
      <c r="AY47" s="59"/>
      <c r="AZ47" s="59"/>
      <c r="BA47" s="59"/>
      <c r="BB47" s="57" t="e">
        <f>ROUNDUP(SUM($BB$48:$BB$50),2)</f>
        <v>#REF!</v>
      </c>
      <c r="BC47" s="59"/>
      <c r="BD47" s="60"/>
      <c r="BS47" s="39" t="s">
        <v>55</v>
      </c>
      <c r="BT47" s="39" t="s">
        <v>56</v>
      </c>
      <c r="BU47" s="61" t="s">
        <v>57</v>
      </c>
      <c r="BV47" s="39" t="s">
        <v>58</v>
      </c>
      <c r="BW47" s="39" t="s">
        <v>4</v>
      </c>
      <c r="BX47" s="39" t="s">
        <v>59</v>
      </c>
    </row>
    <row r="48" spans="1:91" s="62" customFormat="1" ht="28.5" customHeight="1">
      <c r="A48" s="137" t="s">
        <v>242</v>
      </c>
      <c r="B48" s="63"/>
      <c r="C48" s="64"/>
      <c r="D48" s="347" t="s">
        <v>60</v>
      </c>
      <c r="E48" s="348"/>
      <c r="F48" s="348"/>
      <c r="G48" s="348"/>
      <c r="H48" s="348"/>
      <c r="I48" s="64"/>
      <c r="J48" s="347" t="s">
        <v>61</v>
      </c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5">
        <f>'SO 01 - technologie + zem...'!$J$33</f>
        <v>0</v>
      </c>
      <c r="AH48" s="346"/>
      <c r="AI48" s="346"/>
      <c r="AJ48" s="346"/>
      <c r="AK48" s="346"/>
      <c r="AL48" s="346"/>
      <c r="AM48" s="346"/>
      <c r="AN48" s="345">
        <f>ROUNDUP(SUM($AG$48,$AT$48),2)</f>
        <v>0</v>
      </c>
      <c r="AO48" s="346"/>
      <c r="AP48" s="346"/>
      <c r="AQ48" s="65" t="s">
        <v>62</v>
      </c>
      <c r="AR48" s="63"/>
      <c r="AS48" s="66">
        <v>0</v>
      </c>
      <c r="AT48" s="67">
        <f>ROUNDUP($AV$48,1)</f>
        <v>0</v>
      </c>
      <c r="AU48" s="68">
        <f>'SO 01 - technologie + zem...'!$P$82</f>
        <v>44.66028800000001</v>
      </c>
      <c r="AX48" s="67">
        <f>'SO 01 - technologie + zem...'!$J$36</f>
        <v>0</v>
      </c>
      <c r="AY48" s="67"/>
      <c r="AZ48" s="67"/>
      <c r="BA48" s="67"/>
      <c r="BB48" s="67">
        <f>'SO 01 - technologie + zem...'!$F$36</f>
        <v>0</v>
      </c>
      <c r="BC48" s="67"/>
      <c r="BD48" s="69"/>
      <c r="BT48" s="62" t="s">
        <v>63</v>
      </c>
      <c r="BV48" s="62" t="s">
        <v>58</v>
      </c>
      <c r="BW48" s="62" t="s">
        <v>64</v>
      </c>
      <c r="BX48" s="62" t="s">
        <v>4</v>
      </c>
      <c r="CM48" s="62" t="s">
        <v>65</v>
      </c>
    </row>
    <row r="49" spans="1:91" s="62" customFormat="1" ht="28.5" customHeight="1">
      <c r="A49" s="137" t="s">
        <v>242</v>
      </c>
      <c r="B49" s="63"/>
      <c r="C49" s="64"/>
      <c r="D49" s="347"/>
      <c r="E49" s="348"/>
      <c r="F49" s="348"/>
      <c r="G49" s="348"/>
      <c r="H49" s="348"/>
      <c r="I49" s="64"/>
      <c r="J49" s="347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5"/>
      <c r="AH49" s="346"/>
      <c r="AI49" s="346"/>
      <c r="AJ49" s="346"/>
      <c r="AK49" s="346"/>
      <c r="AL49" s="346"/>
      <c r="AM49" s="346"/>
      <c r="AN49" s="345"/>
      <c r="AO49" s="346"/>
      <c r="AP49" s="346"/>
      <c r="AQ49" s="65"/>
      <c r="AR49" s="63"/>
      <c r="AS49" s="66">
        <v>0</v>
      </c>
      <c r="AT49" s="67">
        <f>ROUNDUP($AV$49,1)</f>
        <v>0</v>
      </c>
      <c r="AU49" s="68" t="e">
        <f>#REF!</f>
        <v>#REF!</v>
      </c>
      <c r="AX49" s="67" t="e">
        <f>#REF!</f>
        <v>#REF!</v>
      </c>
      <c r="AY49" s="67"/>
      <c r="AZ49" s="67"/>
      <c r="BA49" s="67"/>
      <c r="BB49" s="67" t="e">
        <f>#REF!</f>
        <v>#REF!</v>
      </c>
      <c r="BC49" s="67"/>
      <c r="BD49" s="69"/>
      <c r="BT49" s="62" t="s">
        <v>63</v>
      </c>
      <c r="BV49" s="62" t="s">
        <v>58</v>
      </c>
      <c r="BW49" s="62" t="s">
        <v>66</v>
      </c>
      <c r="BX49" s="62" t="s">
        <v>4</v>
      </c>
      <c r="CL49" s="62" t="s">
        <v>67</v>
      </c>
      <c r="CM49" s="62" t="s">
        <v>65</v>
      </c>
    </row>
    <row r="50" spans="1:76" s="62" customFormat="1" ht="28.5" customHeight="1">
      <c r="A50" s="137" t="s">
        <v>242</v>
      </c>
      <c r="B50" s="63"/>
      <c r="C50" s="64"/>
      <c r="D50" s="347" t="s">
        <v>68</v>
      </c>
      <c r="E50" s="348"/>
      <c r="F50" s="348"/>
      <c r="G50" s="348"/>
      <c r="H50" s="348"/>
      <c r="I50" s="64"/>
      <c r="J50" s="347" t="s">
        <v>69</v>
      </c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5">
        <f>'VON - VEDLEJŠÍ A OSTATNÍ ...'!$J$27</f>
        <v>0</v>
      </c>
      <c r="AH50" s="346"/>
      <c r="AI50" s="346"/>
      <c r="AJ50" s="346"/>
      <c r="AK50" s="346"/>
      <c r="AL50" s="346"/>
      <c r="AM50" s="346"/>
      <c r="AN50" s="345">
        <f>ROUNDUP(SUM($AG$50,$AT$50),2)</f>
        <v>0</v>
      </c>
      <c r="AO50" s="346"/>
      <c r="AP50" s="346"/>
      <c r="AQ50" s="65" t="s">
        <v>68</v>
      </c>
      <c r="AR50" s="63"/>
      <c r="AS50" s="70">
        <v>0</v>
      </c>
      <c r="AT50" s="71">
        <f>ROUNDUP($AV$50,1)</f>
        <v>0</v>
      </c>
      <c r="AU50" s="72" t="e">
        <f>'VON - VEDLEJŠÍ A OSTATNÍ ...'!$P$80</f>
        <v>#REF!</v>
      </c>
      <c r="AV50" s="73"/>
      <c r="AW50" s="73"/>
      <c r="AX50" s="71">
        <f>'VON - VEDLEJŠÍ A OSTATNÍ ...'!$J$30</f>
        <v>0</v>
      </c>
      <c r="AY50" s="71"/>
      <c r="AZ50" s="71"/>
      <c r="BA50" s="71"/>
      <c r="BB50" s="71">
        <f>'VON - VEDLEJŠÍ A OSTATNÍ ...'!$F$30</f>
        <v>0</v>
      </c>
      <c r="BC50" s="71"/>
      <c r="BD50" s="74"/>
      <c r="BT50" s="62" t="s">
        <v>63</v>
      </c>
      <c r="BV50" s="62" t="s">
        <v>58</v>
      </c>
      <c r="BW50" s="62" t="s">
        <v>70</v>
      </c>
      <c r="BX50" s="62" t="s">
        <v>4</v>
      </c>
    </row>
    <row r="51" spans="2:44" s="6" customFormat="1" ht="30.75" customHeight="1">
      <c r="B51" s="19"/>
      <c r="AR51" s="19"/>
    </row>
    <row r="52" spans="2:44" s="6" customFormat="1" ht="7.5" customHeight="1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19"/>
    </row>
  </sheetData>
  <sheetProtection/>
  <mergeCells count="36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X28:AB28"/>
    <mergeCell ref="AK28:AO28"/>
    <mergeCell ref="L38:AO38"/>
    <mergeCell ref="AM40:AN40"/>
    <mergeCell ref="AM42:AP42"/>
    <mergeCell ref="AS42:AT44"/>
    <mergeCell ref="C45:G45"/>
    <mergeCell ref="I45:AF45"/>
    <mergeCell ref="AG45:AM45"/>
    <mergeCell ref="AN45:AP45"/>
    <mergeCell ref="D48:H48"/>
    <mergeCell ref="J48:AF48"/>
    <mergeCell ref="AN49:AP49"/>
    <mergeCell ref="AG49:AM49"/>
    <mergeCell ref="D49:H49"/>
    <mergeCell ref="J49:AF49"/>
    <mergeCell ref="BE14:BH14"/>
    <mergeCell ref="AR2:BE2"/>
    <mergeCell ref="AN50:AP50"/>
    <mergeCell ref="AG50:AM50"/>
    <mergeCell ref="D50:H50"/>
    <mergeCell ref="J50:AF50"/>
    <mergeCell ref="AG47:AM47"/>
    <mergeCell ref="AN47:AP47"/>
    <mergeCell ref="AN48:AP48"/>
    <mergeCell ref="AG48:AM48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SO 01 - technologie + zem...'!C2" tooltip="SO 01 - technologie + zem..." display="/"/>
    <hyperlink ref="A49" location="'SO 02 - propojení SMS a FVE'!C2" tooltip="SO 02 - propojení SMS a FVE" display="/"/>
    <hyperlink ref="A50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8"/>
  <sheetViews>
    <sheetView showGridLines="0" zoomScale="142" zoomScaleNormal="142" zoomScalePageLayoutView="0" workbookViewId="0" topLeftCell="A1">
      <pane ySplit="1" topLeftCell="A132" activePane="bottomLeft" state="frozen"/>
      <selection pane="topLeft" activeCell="A1" sqref="A1"/>
      <selection pane="bottomLeft" activeCell="H138" sqref="H13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2"/>
      <c r="B1" s="139"/>
      <c r="C1" s="139"/>
      <c r="D1" s="140" t="s">
        <v>1</v>
      </c>
      <c r="E1" s="139"/>
      <c r="F1" s="141" t="s">
        <v>243</v>
      </c>
      <c r="G1" s="375" t="s">
        <v>244</v>
      </c>
      <c r="H1" s="375"/>
      <c r="I1" s="139"/>
      <c r="J1" s="141" t="s">
        <v>245</v>
      </c>
      <c r="K1" s="140" t="s">
        <v>71</v>
      </c>
      <c r="L1" s="141" t="s">
        <v>246</v>
      </c>
      <c r="M1" s="141"/>
      <c r="N1" s="141"/>
      <c r="O1" s="141"/>
      <c r="P1" s="141"/>
      <c r="Q1" s="141"/>
      <c r="R1" s="141"/>
      <c r="S1" s="141"/>
      <c r="T1" s="141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43" t="s">
        <v>5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" t="s">
        <v>64</v>
      </c>
    </row>
    <row r="3" spans="2:46" s="2" customFormat="1" ht="7.5" customHeight="1">
      <c r="B3" s="297"/>
      <c r="C3" s="298"/>
      <c r="D3" s="298"/>
      <c r="E3" s="298"/>
      <c r="F3" s="298"/>
      <c r="G3" s="298"/>
      <c r="H3" s="298"/>
      <c r="I3" s="298"/>
      <c r="J3" s="298"/>
      <c r="K3" s="299"/>
      <c r="AT3" s="2" t="s">
        <v>65</v>
      </c>
    </row>
    <row r="4" spans="2:46" s="2" customFormat="1" ht="37.5" customHeight="1">
      <c r="B4" s="300"/>
      <c r="C4" s="236"/>
      <c r="D4" s="242" t="s">
        <v>72</v>
      </c>
      <c r="E4" s="236"/>
      <c r="F4" s="236"/>
      <c r="G4" s="236"/>
      <c r="H4" s="236"/>
      <c r="I4" s="236"/>
      <c r="J4" s="236"/>
      <c r="K4" s="301"/>
      <c r="M4" s="13" t="s">
        <v>73</v>
      </c>
      <c r="AT4" s="2" t="s">
        <v>74</v>
      </c>
    </row>
    <row r="5" spans="2:11" s="2" customFormat="1" ht="7.5" customHeight="1">
      <c r="B5" s="300"/>
      <c r="C5" s="236"/>
      <c r="D5" s="236"/>
      <c r="E5" s="236"/>
      <c r="F5" s="236"/>
      <c r="G5" s="236"/>
      <c r="H5" s="236"/>
      <c r="I5" s="236"/>
      <c r="J5" s="236"/>
      <c r="K5" s="301"/>
    </row>
    <row r="6" spans="2:11" s="2" customFormat="1" ht="15.75" customHeight="1">
      <c r="B6" s="300"/>
      <c r="C6" s="236"/>
      <c r="D6" s="244" t="s">
        <v>13</v>
      </c>
      <c r="E6" s="236"/>
      <c r="F6" s="236"/>
      <c r="G6" s="236"/>
      <c r="H6" s="236"/>
      <c r="I6" s="236"/>
      <c r="J6" s="236"/>
      <c r="K6" s="301"/>
    </row>
    <row r="7" spans="2:11" s="2" customFormat="1" ht="15.75" customHeight="1">
      <c r="B7" s="300"/>
      <c r="C7" s="236"/>
      <c r="D7" s="236"/>
      <c r="E7" s="376" t="s">
        <v>403</v>
      </c>
      <c r="F7" s="377"/>
      <c r="G7" s="377"/>
      <c r="H7" s="377"/>
      <c r="I7" s="236"/>
      <c r="J7" s="236"/>
      <c r="K7" s="301"/>
    </row>
    <row r="8" spans="2:28" s="6" customFormat="1" ht="15.75" customHeight="1">
      <c r="B8" s="241"/>
      <c r="C8" s="234"/>
      <c r="D8" s="244" t="s">
        <v>75</v>
      </c>
      <c r="E8" s="234"/>
      <c r="F8" s="234"/>
      <c r="G8" s="234"/>
      <c r="H8" s="234"/>
      <c r="I8" s="234"/>
      <c r="J8" s="234"/>
      <c r="K8" s="284"/>
      <c r="Y8" s="341"/>
      <c r="Z8" s="342"/>
      <c r="AA8" s="342"/>
      <c r="AB8" s="342"/>
    </row>
    <row r="9" spans="2:11" s="6" customFormat="1" ht="37.5" customHeight="1">
      <c r="B9" s="241"/>
      <c r="C9" s="234"/>
      <c r="D9" s="234"/>
      <c r="E9" s="378" t="s">
        <v>76</v>
      </c>
      <c r="F9" s="374"/>
      <c r="G9" s="374"/>
      <c r="H9" s="374"/>
      <c r="I9" s="234"/>
      <c r="J9" s="234"/>
      <c r="K9" s="284"/>
    </row>
    <row r="10" spans="2:11" s="6" customFormat="1" ht="14.25" customHeight="1">
      <c r="B10" s="241"/>
      <c r="C10" s="234"/>
      <c r="D10" s="234"/>
      <c r="E10" s="234"/>
      <c r="F10" s="234"/>
      <c r="G10" s="234"/>
      <c r="H10" s="234"/>
      <c r="I10" s="234"/>
      <c r="J10" s="234"/>
      <c r="K10" s="284"/>
    </row>
    <row r="11" spans="2:11" s="6" customFormat="1" ht="15" customHeight="1">
      <c r="B11" s="241"/>
      <c r="C11" s="234"/>
      <c r="D11" s="244" t="s">
        <v>14</v>
      </c>
      <c r="E11" s="234"/>
      <c r="F11" s="245"/>
      <c r="G11" s="234"/>
      <c r="H11" s="234"/>
      <c r="I11" s="244" t="s">
        <v>15</v>
      </c>
      <c r="J11" s="245"/>
      <c r="K11" s="284"/>
    </row>
    <row r="12" spans="2:11" s="6" customFormat="1" ht="15" customHeight="1">
      <c r="B12" s="241"/>
      <c r="C12" s="234"/>
      <c r="D12" s="244" t="s">
        <v>16</v>
      </c>
      <c r="E12" s="234"/>
      <c r="F12" s="302" t="s">
        <v>404</v>
      </c>
      <c r="G12" s="234"/>
      <c r="H12" s="234"/>
      <c r="I12" s="244" t="s">
        <v>17</v>
      </c>
      <c r="J12" s="303">
        <v>45138</v>
      </c>
      <c r="K12" s="284"/>
    </row>
    <row r="13" spans="2:23" s="6" customFormat="1" ht="12" customHeight="1">
      <c r="B13" s="241"/>
      <c r="C13" s="234"/>
      <c r="D13" s="234"/>
      <c r="E13" s="234"/>
      <c r="F13" s="234"/>
      <c r="G13" s="234"/>
      <c r="H13" s="234"/>
      <c r="I13" s="234"/>
      <c r="J13" s="234"/>
      <c r="K13" s="284"/>
      <c r="W13" s="217"/>
    </row>
    <row r="14" spans="2:11" s="6" customFormat="1" ht="15" customHeight="1">
      <c r="B14" s="241"/>
      <c r="C14" s="234"/>
      <c r="D14" s="244" t="s">
        <v>18</v>
      </c>
      <c r="E14" s="234"/>
      <c r="F14" s="234"/>
      <c r="G14" s="234"/>
      <c r="H14" s="234"/>
      <c r="I14" s="244" t="s">
        <v>19</v>
      </c>
      <c r="J14" s="304">
        <v>72053119</v>
      </c>
      <c r="K14" s="284"/>
    </row>
    <row r="15" spans="2:11" s="6" customFormat="1" ht="18.75" customHeight="1">
      <c r="B15" s="241"/>
      <c r="C15" s="234"/>
      <c r="D15" s="234"/>
      <c r="E15" s="305" t="s">
        <v>405</v>
      </c>
      <c r="F15" s="234"/>
      <c r="G15" s="234"/>
      <c r="H15" s="234"/>
      <c r="I15" s="234"/>
      <c r="J15" s="234"/>
      <c r="K15" s="243"/>
    </row>
    <row r="16" spans="2:11" s="6" customFormat="1" ht="7.5" customHeight="1">
      <c r="B16" s="241"/>
      <c r="C16" s="234"/>
      <c r="D16" s="234"/>
      <c r="E16" s="234"/>
      <c r="F16" s="234"/>
      <c r="G16" s="234"/>
      <c r="H16" s="234"/>
      <c r="I16" s="234"/>
      <c r="J16" s="234"/>
      <c r="K16" s="284"/>
    </row>
    <row r="17" spans="2:11" s="6" customFormat="1" ht="15" customHeight="1">
      <c r="B17" s="241"/>
      <c r="C17" s="234"/>
      <c r="D17" s="244" t="s">
        <v>21</v>
      </c>
      <c r="E17" s="234"/>
      <c r="F17" s="234"/>
      <c r="G17" s="234"/>
      <c r="H17" s="234"/>
      <c r="I17" s="244" t="s">
        <v>19</v>
      </c>
      <c r="J17" s="245"/>
      <c r="K17" s="284"/>
    </row>
    <row r="18" spans="2:11" s="6" customFormat="1" ht="18.75" customHeight="1">
      <c r="B18" s="241"/>
      <c r="C18" s="234"/>
      <c r="D18" s="234"/>
      <c r="E18" s="158"/>
      <c r="F18" s="234"/>
      <c r="G18" s="234"/>
      <c r="H18" s="234"/>
      <c r="I18" s="244" t="s">
        <v>20</v>
      </c>
      <c r="J18" s="245"/>
      <c r="K18" s="284"/>
    </row>
    <row r="19" spans="2:11" s="6" customFormat="1" ht="7.5" customHeight="1">
      <c r="B19" s="241"/>
      <c r="C19" s="234"/>
      <c r="D19" s="234"/>
      <c r="E19" s="234"/>
      <c r="F19" s="234"/>
      <c r="G19" s="234"/>
      <c r="H19" s="234"/>
      <c r="I19" s="234"/>
      <c r="J19" s="234"/>
      <c r="K19" s="284"/>
    </row>
    <row r="20" spans="2:11" s="6" customFormat="1" ht="15" customHeight="1">
      <c r="B20" s="241"/>
      <c r="C20" s="234"/>
      <c r="D20" s="244" t="s">
        <v>22</v>
      </c>
      <c r="E20" s="234"/>
      <c r="F20" s="234"/>
      <c r="G20" s="234"/>
      <c r="H20" s="234"/>
      <c r="I20" s="244" t="s">
        <v>19</v>
      </c>
      <c r="J20" s="305">
        <v>26394472</v>
      </c>
      <c r="K20" s="284"/>
    </row>
    <row r="21" spans="2:11" s="6" customFormat="1" ht="18.75" customHeight="1">
      <c r="B21" s="241"/>
      <c r="C21" s="234"/>
      <c r="D21" s="234"/>
      <c r="E21" s="305" t="s">
        <v>23</v>
      </c>
      <c r="F21" s="234"/>
      <c r="G21" s="234"/>
      <c r="H21" s="234"/>
      <c r="I21" s="244" t="s">
        <v>20</v>
      </c>
      <c r="J21" s="305" t="s">
        <v>407</v>
      </c>
      <c r="K21" s="284"/>
    </row>
    <row r="22" spans="2:11" s="6" customFormat="1" ht="7.5" customHeight="1">
      <c r="B22" s="241"/>
      <c r="C22" s="234"/>
      <c r="D22" s="234"/>
      <c r="E22" s="234"/>
      <c r="F22" s="234"/>
      <c r="G22" s="234"/>
      <c r="H22" s="234"/>
      <c r="I22" s="234"/>
      <c r="J22" s="234"/>
      <c r="K22" s="284"/>
    </row>
    <row r="23" spans="2:11" s="6" customFormat="1" ht="15" customHeight="1">
      <c r="B23" s="241"/>
      <c r="C23" s="234"/>
      <c r="D23" s="244" t="s">
        <v>24</v>
      </c>
      <c r="E23" s="234"/>
      <c r="F23" s="234"/>
      <c r="G23" s="234"/>
      <c r="H23" s="234"/>
      <c r="I23" s="234"/>
      <c r="J23" s="234"/>
      <c r="K23" s="284"/>
    </row>
    <row r="24" spans="2:11" s="75" customFormat="1" ht="15.75" customHeight="1">
      <c r="B24" s="306"/>
      <c r="C24" s="225"/>
      <c r="D24" s="225"/>
      <c r="E24" s="379"/>
      <c r="F24" s="380"/>
      <c r="G24" s="380"/>
      <c r="H24" s="380"/>
      <c r="I24" s="225"/>
      <c r="J24" s="225"/>
      <c r="K24" s="307"/>
    </row>
    <row r="25" spans="2:11" s="6" customFormat="1" ht="7.5" customHeight="1">
      <c r="B25" s="241"/>
      <c r="C25" s="234"/>
      <c r="D25" s="234"/>
      <c r="E25" s="234"/>
      <c r="F25" s="234"/>
      <c r="G25" s="234"/>
      <c r="H25" s="234"/>
      <c r="I25" s="234"/>
      <c r="J25" s="234"/>
      <c r="K25" s="284"/>
    </row>
    <row r="26" spans="2:11" s="6" customFormat="1" ht="7.5" customHeight="1">
      <c r="B26" s="241"/>
      <c r="C26" s="234"/>
      <c r="D26" s="43"/>
      <c r="E26" s="43"/>
      <c r="F26" s="43"/>
      <c r="G26" s="43"/>
      <c r="H26" s="43"/>
      <c r="I26" s="43"/>
      <c r="J26" s="43"/>
      <c r="K26" s="308"/>
    </row>
    <row r="27" spans="2:11" s="6" customFormat="1" ht="14.25" customHeight="1">
      <c r="B27" s="241"/>
      <c r="C27" s="234"/>
      <c r="D27" s="235"/>
      <c r="E27" s="234"/>
      <c r="F27" s="234"/>
      <c r="G27" s="234"/>
      <c r="H27" s="234"/>
      <c r="I27" s="234"/>
      <c r="J27" s="309"/>
      <c r="K27" s="284"/>
    </row>
    <row r="28" spans="2:11" s="6" customFormat="1" ht="14.25" customHeight="1">
      <c r="B28" s="241"/>
      <c r="C28" s="234"/>
      <c r="D28" s="235"/>
      <c r="E28" s="234"/>
      <c r="F28" s="234"/>
      <c r="G28" s="234"/>
      <c r="H28" s="234"/>
      <c r="I28" s="234"/>
      <c r="J28" s="309"/>
      <c r="K28" s="284"/>
    </row>
    <row r="29" spans="2:11" s="6" customFormat="1" ht="14.25" customHeight="1">
      <c r="B29" s="241"/>
      <c r="C29" s="234"/>
      <c r="D29" s="235"/>
      <c r="E29" s="234"/>
      <c r="F29" s="234"/>
      <c r="G29" s="234"/>
      <c r="H29" s="234"/>
      <c r="I29" s="234"/>
      <c r="J29" s="309"/>
      <c r="K29" s="284"/>
    </row>
    <row r="30" spans="2:11" s="6" customFormat="1" ht="14.25" customHeight="1">
      <c r="B30" s="241"/>
      <c r="C30" s="234"/>
      <c r="D30" s="235"/>
      <c r="E30" s="234"/>
      <c r="F30" s="234"/>
      <c r="G30" s="234"/>
      <c r="H30" s="234"/>
      <c r="I30" s="234"/>
      <c r="J30" s="309"/>
      <c r="K30" s="284"/>
    </row>
    <row r="31" spans="2:11" s="6" customFormat="1" ht="14.25" customHeight="1">
      <c r="B31" s="241"/>
      <c r="C31" s="234"/>
      <c r="D31" s="235"/>
      <c r="E31" s="234"/>
      <c r="F31" s="234"/>
      <c r="G31" s="234"/>
      <c r="H31" s="234"/>
      <c r="I31" s="310"/>
      <c r="J31" s="309"/>
      <c r="K31" s="284"/>
    </row>
    <row r="32" spans="2:11" s="6" customFormat="1" ht="14.25" customHeight="1">
      <c r="B32" s="241"/>
      <c r="C32" s="234"/>
      <c r="D32" s="235"/>
      <c r="E32" s="234"/>
      <c r="F32" s="234"/>
      <c r="G32" s="234"/>
      <c r="H32" s="234"/>
      <c r="I32" s="310"/>
      <c r="J32" s="309"/>
      <c r="K32" s="284"/>
    </row>
    <row r="33" spans="2:11" s="6" customFormat="1" ht="26.25" customHeight="1">
      <c r="B33" s="241"/>
      <c r="C33" s="234"/>
      <c r="D33" s="311" t="s">
        <v>26</v>
      </c>
      <c r="E33" s="234"/>
      <c r="F33" s="234"/>
      <c r="G33" s="234"/>
      <c r="H33" s="234"/>
      <c r="I33" s="234"/>
      <c r="J33" s="312">
        <f>ROUNDUP($J$82,2)</f>
        <v>0</v>
      </c>
      <c r="K33" s="284"/>
    </row>
    <row r="34" spans="2:11" s="6" customFormat="1" ht="7.5" customHeight="1">
      <c r="B34" s="241"/>
      <c r="C34" s="234"/>
      <c r="D34" s="43"/>
      <c r="E34" s="43"/>
      <c r="F34" s="43"/>
      <c r="G34" s="43"/>
      <c r="H34" s="43"/>
      <c r="I34" s="43"/>
      <c r="J34" s="43"/>
      <c r="K34" s="308"/>
    </row>
    <row r="35" spans="2:11" s="6" customFormat="1" ht="15" customHeight="1">
      <c r="B35" s="241"/>
      <c r="C35" s="234"/>
      <c r="D35" s="234"/>
      <c r="E35" s="234"/>
      <c r="F35" s="313"/>
      <c r="G35" s="234"/>
      <c r="H35" s="234"/>
      <c r="I35" s="313"/>
      <c r="J35" s="313"/>
      <c r="K35" s="284"/>
    </row>
    <row r="36" spans="2:11" s="6" customFormat="1" ht="15" customHeight="1">
      <c r="B36" s="241"/>
      <c r="C36" s="234"/>
      <c r="D36" s="235"/>
      <c r="E36" s="235"/>
      <c r="F36" s="309"/>
      <c r="G36" s="234"/>
      <c r="H36" s="234"/>
      <c r="I36" s="314"/>
      <c r="J36" s="309"/>
      <c r="K36" s="284"/>
    </row>
    <row r="37" spans="2:11" s="6" customFormat="1" ht="7.5" customHeight="1">
      <c r="B37" s="241"/>
      <c r="C37" s="234"/>
      <c r="D37" s="234"/>
      <c r="E37" s="234"/>
      <c r="F37" s="234"/>
      <c r="G37" s="234"/>
      <c r="H37" s="234"/>
      <c r="I37" s="234"/>
      <c r="J37" s="234"/>
      <c r="K37" s="284"/>
    </row>
    <row r="38" spans="2:11" s="6" customFormat="1" ht="26.25" customHeight="1">
      <c r="B38" s="241"/>
      <c r="C38" s="315"/>
      <c r="D38" s="28" t="s">
        <v>26</v>
      </c>
      <c r="E38" s="29"/>
      <c r="F38" s="29"/>
      <c r="G38" s="82" t="s">
        <v>33</v>
      </c>
      <c r="H38" s="30" t="s">
        <v>34</v>
      </c>
      <c r="I38" s="29"/>
      <c r="J38" s="31">
        <f>ROUNDUP(SUM($J$33:$J$36),2)</f>
        <v>0</v>
      </c>
      <c r="K38" s="316"/>
    </row>
    <row r="39" spans="2:11" s="6" customFormat="1" ht="15" customHeight="1">
      <c r="B39" s="287"/>
      <c r="C39" s="317"/>
      <c r="D39" s="317"/>
      <c r="E39" s="317"/>
      <c r="F39" s="317"/>
      <c r="G39" s="317"/>
      <c r="H39" s="317"/>
      <c r="I39" s="317"/>
      <c r="J39" s="317"/>
      <c r="K39" s="318"/>
    </row>
    <row r="43" spans="2:11" s="6" customFormat="1" ht="7.5" customHeight="1">
      <c r="B43" s="36"/>
      <c r="C43" s="37"/>
      <c r="D43" s="37"/>
      <c r="E43" s="37"/>
      <c r="F43" s="37"/>
      <c r="G43" s="37"/>
      <c r="H43" s="37"/>
      <c r="I43" s="37"/>
      <c r="J43" s="37"/>
      <c r="K43" s="84"/>
    </row>
    <row r="44" spans="2:11" s="6" customFormat="1" ht="37.5" customHeight="1">
      <c r="B44" s="19"/>
      <c r="C44" s="11" t="s">
        <v>77</v>
      </c>
      <c r="K44" s="22"/>
    </row>
    <row r="45" spans="2:11" s="6" customFormat="1" ht="7.5" customHeight="1">
      <c r="B45" s="19"/>
      <c r="K45" s="22"/>
    </row>
    <row r="46" spans="2:11" s="6" customFormat="1" ht="15" customHeight="1">
      <c r="B46" s="19"/>
      <c r="C46" s="17" t="s">
        <v>13</v>
      </c>
      <c r="K46" s="22"/>
    </row>
    <row r="47" spans="2:11" s="6" customFormat="1" ht="16.5" customHeight="1">
      <c r="B47" s="19"/>
      <c r="E47" s="381" t="str">
        <f>$E$7</f>
        <v>Městský okruh - estakáda Plzeň - SMS + PDZ</v>
      </c>
      <c r="F47" s="352"/>
      <c r="G47" s="352"/>
      <c r="H47" s="352"/>
      <c r="K47" s="22"/>
    </row>
    <row r="48" spans="2:11" s="6" customFormat="1" ht="15" customHeight="1">
      <c r="B48" s="19"/>
      <c r="C48" s="17" t="s">
        <v>75</v>
      </c>
      <c r="K48" s="22"/>
    </row>
    <row r="49" spans="2:11" s="6" customFormat="1" ht="19.5" customHeight="1">
      <c r="B49" s="19"/>
      <c r="E49" s="367" t="str">
        <f>$E$9</f>
        <v>SO 01 - technologie + zemní práce</v>
      </c>
      <c r="F49" s="352"/>
      <c r="G49" s="352"/>
      <c r="H49" s="352"/>
      <c r="K49" s="22"/>
    </row>
    <row r="50" spans="2:11" s="6" customFormat="1" ht="7.5" customHeight="1">
      <c r="B50" s="19"/>
      <c r="K50" s="22"/>
    </row>
    <row r="51" spans="2:11" s="6" customFormat="1" ht="18.75" customHeight="1">
      <c r="B51" s="19"/>
      <c r="C51" s="17" t="s">
        <v>16</v>
      </c>
      <c r="F51" s="15" t="str">
        <f>$F$12</f>
        <v>PM - Plzeň-město</v>
      </c>
      <c r="H51" s="17" t="s">
        <v>17</v>
      </c>
      <c r="J51" s="42">
        <f>IF($J$12="","",$J$12)</f>
        <v>45138</v>
      </c>
      <c r="K51" s="22"/>
    </row>
    <row r="52" spans="2:11" s="6" customFormat="1" ht="7.5" customHeight="1">
      <c r="B52" s="19"/>
      <c r="K52" s="22"/>
    </row>
    <row r="53" spans="2:11" s="6" customFormat="1" ht="15.75" customHeight="1">
      <c r="B53" s="19"/>
      <c r="C53" s="17" t="s">
        <v>18</v>
      </c>
      <c r="F53" s="15" t="str">
        <f>$E$15</f>
        <v>Správa a údržba silnic Plzeňského kraje, p.o. Koterovská 462/162, Koterov, 326 00 Plzeň</v>
      </c>
      <c r="H53" s="17" t="s">
        <v>22</v>
      </c>
      <c r="J53" s="15" t="str">
        <f>$E$21</f>
        <v>ELEKTROPLAN s.r.o.</v>
      </c>
      <c r="K53" s="22"/>
    </row>
    <row r="54" spans="2:11" s="6" customFormat="1" ht="15" customHeight="1">
      <c r="B54" s="19"/>
      <c r="C54" s="17" t="s">
        <v>21</v>
      </c>
      <c r="F54" s="15">
        <f>IF($E$18="","",$E$18)</f>
      </c>
      <c r="K54" s="22"/>
    </row>
    <row r="55" spans="2:11" s="6" customFormat="1" ht="11.25" customHeight="1">
      <c r="B55" s="19"/>
      <c r="K55" s="22"/>
    </row>
    <row r="56" spans="2:11" s="6" customFormat="1" ht="30" customHeight="1">
      <c r="B56" s="19"/>
      <c r="C56" s="85" t="s">
        <v>78</v>
      </c>
      <c r="D56" s="27"/>
      <c r="E56" s="27"/>
      <c r="F56" s="27"/>
      <c r="G56" s="27"/>
      <c r="H56" s="27"/>
      <c r="I56" s="27"/>
      <c r="J56" s="86" t="s">
        <v>79</v>
      </c>
      <c r="K56" s="32"/>
    </row>
    <row r="57" spans="2:11" s="6" customFormat="1" ht="11.25" customHeight="1">
      <c r="B57" s="19"/>
      <c r="K57" s="22"/>
    </row>
    <row r="58" spans="2:47" s="6" customFormat="1" ht="30" customHeight="1">
      <c r="B58" s="19"/>
      <c r="C58" s="53" t="s">
        <v>80</v>
      </c>
      <c r="J58" s="54">
        <f>ROUNDUP($J$82,2)</f>
        <v>0</v>
      </c>
      <c r="K58" s="22"/>
      <c r="AU58" s="6" t="s">
        <v>81</v>
      </c>
    </row>
    <row r="59" spans="2:11" s="61" customFormat="1" ht="25.5" customHeight="1">
      <c r="B59" s="87"/>
      <c r="D59" s="88" t="s">
        <v>82</v>
      </c>
      <c r="E59" s="88"/>
      <c r="F59" s="88"/>
      <c r="G59" s="88"/>
      <c r="H59" s="88"/>
      <c r="I59" s="88"/>
      <c r="J59" s="89">
        <f>ROUNDUP($J$83,2)</f>
        <v>0</v>
      </c>
      <c r="K59" s="90"/>
    </row>
    <row r="60" spans="2:11" s="61" customFormat="1" ht="25.5" customHeight="1">
      <c r="B60" s="87"/>
      <c r="D60" s="280" t="s">
        <v>408</v>
      </c>
      <c r="E60" s="88"/>
      <c r="F60" s="88"/>
      <c r="G60" s="88"/>
      <c r="H60" s="88"/>
      <c r="I60" s="88"/>
      <c r="J60" s="89">
        <f>ROUNDUP($J$135,2)</f>
        <v>0</v>
      </c>
      <c r="K60" s="90"/>
    </row>
    <row r="61" spans="2:11" s="61" customFormat="1" ht="25.5" customHeight="1">
      <c r="B61" s="87"/>
      <c r="D61" s="88"/>
      <c r="E61" s="88"/>
      <c r="F61" s="88"/>
      <c r="G61" s="88"/>
      <c r="H61" s="88"/>
      <c r="I61" s="88"/>
      <c r="J61" s="89"/>
      <c r="K61" s="90"/>
    </row>
    <row r="62" spans="2:11" s="61" customFormat="1" ht="25.5" customHeight="1">
      <c r="B62" s="87"/>
      <c r="D62" s="88"/>
      <c r="E62" s="88"/>
      <c r="F62" s="88"/>
      <c r="G62" s="88"/>
      <c r="H62" s="88"/>
      <c r="I62" s="88"/>
      <c r="J62" s="89"/>
      <c r="K62" s="90"/>
    </row>
    <row r="63" spans="2:11" s="61" customFormat="1" ht="22.5" customHeight="1">
      <c r="B63" s="87"/>
      <c r="D63" s="91"/>
      <c r="J63" s="92"/>
      <c r="K63" s="90"/>
    </row>
    <row r="64" spans="2:11" s="6" customFormat="1" ht="7.5" customHeight="1">
      <c r="B64" s="33"/>
      <c r="C64" s="34"/>
      <c r="D64" s="34"/>
      <c r="E64" s="34"/>
      <c r="F64" s="34"/>
      <c r="G64" s="34"/>
      <c r="H64" s="34"/>
      <c r="I64" s="34"/>
      <c r="J64" s="34"/>
      <c r="K64" s="35"/>
    </row>
    <row r="68" spans="2:12" s="6" customFormat="1" ht="7.5" customHeight="1">
      <c r="B68" s="238"/>
      <c r="C68" s="239"/>
      <c r="D68" s="239"/>
      <c r="E68" s="239"/>
      <c r="F68" s="239"/>
      <c r="G68" s="239"/>
      <c r="H68" s="239"/>
      <c r="I68" s="239"/>
      <c r="J68" s="239"/>
      <c r="K68" s="240"/>
      <c r="L68" s="221"/>
    </row>
    <row r="69" spans="2:12" s="6" customFormat="1" ht="37.5" customHeight="1">
      <c r="B69" s="241"/>
      <c r="C69" s="242" t="s">
        <v>83</v>
      </c>
      <c r="D69" s="234"/>
      <c r="E69" s="234"/>
      <c r="F69" s="234"/>
      <c r="G69" s="234"/>
      <c r="H69" s="234"/>
      <c r="I69" s="234"/>
      <c r="J69" s="234"/>
      <c r="K69" s="243"/>
      <c r="L69" s="221"/>
    </row>
    <row r="70" spans="2:12" s="6" customFormat="1" ht="7.5" customHeight="1">
      <c r="B70" s="241"/>
      <c r="C70" s="234"/>
      <c r="D70" s="234"/>
      <c r="E70" s="234"/>
      <c r="F70" s="234"/>
      <c r="G70" s="234"/>
      <c r="H70" s="234"/>
      <c r="I70" s="234"/>
      <c r="J70" s="234"/>
      <c r="K70" s="243"/>
      <c r="L70" s="221"/>
    </row>
    <row r="71" spans="2:12" s="6" customFormat="1" ht="15" customHeight="1">
      <c r="B71" s="241"/>
      <c r="C71" s="244" t="s">
        <v>13</v>
      </c>
      <c r="D71" s="234"/>
      <c r="E71" s="234"/>
      <c r="F71" s="234"/>
      <c r="G71" s="234"/>
      <c r="H71" s="234"/>
      <c r="I71" s="234"/>
      <c r="J71" s="234"/>
      <c r="K71" s="243"/>
      <c r="L71" s="221"/>
    </row>
    <row r="72" spans="2:12" s="6" customFormat="1" ht="16.5" customHeight="1">
      <c r="B72" s="241"/>
      <c r="C72" s="234"/>
      <c r="D72" s="234"/>
      <c r="E72" s="382" t="str">
        <f>$E$7</f>
        <v>Městský okruh - estakáda Plzeň - SMS + PDZ</v>
      </c>
      <c r="F72" s="374"/>
      <c r="G72" s="374"/>
      <c r="H72" s="374"/>
      <c r="I72" s="234"/>
      <c r="J72" s="234"/>
      <c r="K72" s="243"/>
      <c r="L72" s="221"/>
    </row>
    <row r="73" spans="2:12" s="6" customFormat="1" ht="15" customHeight="1">
      <c r="B73" s="241"/>
      <c r="C73" s="244" t="s">
        <v>75</v>
      </c>
      <c r="D73" s="234"/>
      <c r="E73" s="234"/>
      <c r="F73" s="234"/>
      <c r="G73" s="234"/>
      <c r="H73" s="234"/>
      <c r="I73" s="234"/>
      <c r="J73" s="234"/>
      <c r="K73" s="243"/>
      <c r="L73" s="221"/>
    </row>
    <row r="74" spans="2:12" s="6" customFormat="1" ht="18" customHeight="1">
      <c r="B74" s="241"/>
      <c r="C74" s="234"/>
      <c r="D74" s="234"/>
      <c r="E74" s="373" t="str">
        <f>$E$9</f>
        <v>SO 01 - technologie + zemní práce</v>
      </c>
      <c r="F74" s="374"/>
      <c r="G74" s="374"/>
      <c r="H74" s="374"/>
      <c r="I74" s="234"/>
      <c r="J74" s="234"/>
      <c r="K74" s="243"/>
      <c r="L74" s="221"/>
    </row>
    <row r="75" spans="2:12" s="6" customFormat="1" ht="7.5" customHeight="1">
      <c r="B75" s="241"/>
      <c r="C75" s="234"/>
      <c r="D75" s="234"/>
      <c r="E75" s="234"/>
      <c r="F75" s="234"/>
      <c r="G75" s="234"/>
      <c r="H75" s="234"/>
      <c r="I75" s="234"/>
      <c r="J75" s="234"/>
      <c r="K75" s="243"/>
      <c r="L75" s="221"/>
    </row>
    <row r="76" spans="2:12" s="6" customFormat="1" ht="18.75" customHeight="1">
      <c r="B76" s="241"/>
      <c r="C76" s="244" t="s">
        <v>16</v>
      </c>
      <c r="D76" s="234"/>
      <c r="E76" s="234"/>
      <c r="F76" s="245" t="str">
        <f>$F$12</f>
        <v>PM - Plzeň-město</v>
      </c>
      <c r="G76" s="234"/>
      <c r="H76" s="244" t="s">
        <v>17</v>
      </c>
      <c r="I76" s="234"/>
      <c r="J76" s="246">
        <f>IF($J$12="","",$J$12)</f>
        <v>45138</v>
      </c>
      <c r="K76" s="243"/>
      <c r="L76" s="221"/>
    </row>
    <row r="77" spans="2:12" s="6" customFormat="1" ht="7.5" customHeight="1">
      <c r="B77" s="241"/>
      <c r="C77" s="234"/>
      <c r="D77" s="234"/>
      <c r="E77" s="234"/>
      <c r="F77" s="234"/>
      <c r="G77" s="234"/>
      <c r="H77" s="234"/>
      <c r="I77" s="234"/>
      <c r="J77" s="234"/>
      <c r="K77" s="243"/>
      <c r="L77" s="221"/>
    </row>
    <row r="78" spans="2:12" s="6" customFormat="1" ht="15.75" customHeight="1">
      <c r="B78" s="241"/>
      <c r="C78" s="244" t="s">
        <v>18</v>
      </c>
      <c r="D78" s="234"/>
      <c r="E78" s="234"/>
      <c r="F78" s="245" t="str">
        <f>$E$15</f>
        <v>Správa a údržba silnic Plzeňského kraje, p.o. Koterovská 462/162, Koterov, 326 00 Plzeň</v>
      </c>
      <c r="G78" s="234"/>
      <c r="H78" s="244" t="s">
        <v>22</v>
      </c>
      <c r="I78" s="234"/>
      <c r="J78" s="245" t="str">
        <f>$E$21</f>
        <v>ELEKTROPLAN s.r.o.</v>
      </c>
      <c r="K78" s="243"/>
      <c r="L78" s="221"/>
    </row>
    <row r="79" spans="2:12" s="6" customFormat="1" ht="15" customHeight="1">
      <c r="B79" s="241"/>
      <c r="C79" s="244" t="s">
        <v>21</v>
      </c>
      <c r="D79" s="234"/>
      <c r="E79" s="234"/>
      <c r="F79" s="245">
        <f>IF($E$18="","",$E$18)</f>
      </c>
      <c r="G79" s="234"/>
      <c r="H79" s="234"/>
      <c r="I79" s="234"/>
      <c r="J79" s="234"/>
      <c r="K79" s="243"/>
      <c r="L79" s="221"/>
    </row>
    <row r="80" spans="2:12" s="6" customFormat="1" ht="11.25" customHeight="1">
      <c r="B80" s="241"/>
      <c r="C80" s="234"/>
      <c r="D80" s="234"/>
      <c r="E80" s="234"/>
      <c r="F80" s="234"/>
      <c r="G80" s="234"/>
      <c r="H80" s="234"/>
      <c r="I80" s="234"/>
      <c r="J80" s="234"/>
      <c r="K80" s="243"/>
      <c r="L80" s="221"/>
    </row>
    <row r="81" spans="2:20" s="93" customFormat="1" ht="30" customHeight="1">
      <c r="B81" s="247"/>
      <c r="C81" s="94" t="s">
        <v>84</v>
      </c>
      <c r="D81" s="95" t="s">
        <v>41</v>
      </c>
      <c r="E81" s="95" t="s">
        <v>37</v>
      </c>
      <c r="F81" s="95" t="s">
        <v>85</v>
      </c>
      <c r="G81" s="95" t="s">
        <v>86</v>
      </c>
      <c r="H81" s="95" t="s">
        <v>87</v>
      </c>
      <c r="I81" s="95" t="s">
        <v>88</v>
      </c>
      <c r="J81" s="95" t="s">
        <v>89</v>
      </c>
      <c r="K81" s="248" t="s">
        <v>90</v>
      </c>
      <c r="L81" s="237"/>
      <c r="M81" s="48" t="s">
        <v>91</v>
      </c>
      <c r="N81" s="49" t="s">
        <v>30</v>
      </c>
      <c r="O81" s="49" t="s">
        <v>92</v>
      </c>
      <c r="P81" s="49" t="s">
        <v>93</v>
      </c>
      <c r="Q81" s="49" t="s">
        <v>94</v>
      </c>
      <c r="R81" s="49" t="s">
        <v>95</v>
      </c>
      <c r="S81" s="49" t="s">
        <v>96</v>
      </c>
      <c r="T81" s="50" t="s">
        <v>97</v>
      </c>
    </row>
    <row r="82" spans="2:63" s="6" customFormat="1" ht="30" customHeight="1">
      <c r="B82" s="241"/>
      <c r="C82" s="249" t="s">
        <v>80</v>
      </c>
      <c r="D82" s="234"/>
      <c r="E82" s="234"/>
      <c r="F82" s="234"/>
      <c r="G82" s="234"/>
      <c r="H82" s="234"/>
      <c r="I82" s="234"/>
      <c r="J82" s="329">
        <f>$BK$82</f>
        <v>0</v>
      </c>
      <c r="K82" s="243"/>
      <c r="L82" s="221"/>
      <c r="M82" s="52"/>
      <c r="N82" s="43"/>
      <c r="O82" s="43"/>
      <c r="P82" s="96">
        <f>$P$83+$P$135+$P$166+$P$201</f>
        <v>44.66028800000001</v>
      </c>
      <c r="Q82" s="43"/>
      <c r="R82" s="96">
        <f>$R$83+$R$135+$R$166+$R$201</f>
        <v>43.65</v>
      </c>
      <c r="S82" s="43"/>
      <c r="T82" s="97">
        <f>$T$83+$T$135+$T$166+$T$201</f>
        <v>0</v>
      </c>
      <c r="AT82" s="6" t="s">
        <v>55</v>
      </c>
      <c r="AU82" s="6" t="s">
        <v>81</v>
      </c>
      <c r="BK82" s="98">
        <f>$BK$83+$BK$135+$BK$166+$BK$201</f>
        <v>0</v>
      </c>
    </row>
    <row r="83" spans="2:63" s="99" customFormat="1" ht="25.5" customHeight="1">
      <c r="B83" s="251"/>
      <c r="C83" s="229"/>
      <c r="D83" s="222" t="s">
        <v>55</v>
      </c>
      <c r="E83" s="252" t="s">
        <v>98</v>
      </c>
      <c r="F83" s="252" t="s">
        <v>99</v>
      </c>
      <c r="G83" s="253" t="s">
        <v>100</v>
      </c>
      <c r="H83" s="267">
        <v>2</v>
      </c>
      <c r="I83" s="229"/>
      <c r="J83" s="330">
        <f>$BK$83</f>
        <v>0</v>
      </c>
      <c r="K83" s="255"/>
      <c r="L83" s="222"/>
      <c r="M83" s="102"/>
      <c r="P83" s="103">
        <f>SUM($P$84:$P$134)</f>
        <v>44.66028800000001</v>
      </c>
      <c r="R83" s="103">
        <f>SUM($R$84:$R$134)</f>
        <v>43.65</v>
      </c>
      <c r="T83" s="104">
        <f>SUM($T$84:$T$134)</f>
        <v>0</v>
      </c>
      <c r="AR83" s="101" t="s">
        <v>65</v>
      </c>
      <c r="AT83" s="101" t="s">
        <v>55</v>
      </c>
      <c r="AU83" s="100" t="s">
        <v>56</v>
      </c>
      <c r="AY83" s="100" t="s">
        <v>101</v>
      </c>
      <c r="BK83" s="105">
        <f>SUM($BK$84:$BK$134)</f>
        <v>0</v>
      </c>
    </row>
    <row r="84" spans="2:63" s="6" customFormat="1" ht="15.75" customHeight="1">
      <c r="B84" s="241"/>
      <c r="C84" s="106" t="s">
        <v>63</v>
      </c>
      <c r="D84" s="106" t="s">
        <v>102</v>
      </c>
      <c r="E84" s="107" t="s">
        <v>103</v>
      </c>
      <c r="F84" s="108" t="s">
        <v>104</v>
      </c>
      <c r="G84" s="109" t="s">
        <v>105</v>
      </c>
      <c r="H84" s="323">
        <v>2</v>
      </c>
      <c r="I84" s="110">
        <v>0</v>
      </c>
      <c r="J84" s="331">
        <f>ROUND($I$84*$H$84,2)</f>
        <v>0</v>
      </c>
      <c r="K84" s="282"/>
      <c r="L84" s="274"/>
      <c r="M84" s="111"/>
      <c r="N84" s="112" t="s">
        <v>31</v>
      </c>
      <c r="Q84" s="113">
        <v>0</v>
      </c>
      <c r="R84" s="113">
        <f>$Q$84*$H$84</f>
        <v>0</v>
      </c>
      <c r="S84" s="113">
        <v>0</v>
      </c>
      <c r="T84" s="114">
        <f>$S$84*$H$84</f>
        <v>0</v>
      </c>
      <c r="AR84" s="6" t="s">
        <v>106</v>
      </c>
      <c r="AT84" s="6" t="s">
        <v>107</v>
      </c>
      <c r="AU84" s="6" t="s">
        <v>63</v>
      </c>
      <c r="AY84" s="6" t="s">
        <v>101</v>
      </c>
      <c r="BG84" s="115">
        <f>IF($N$84="zákl. přenesená",$J$84,0)</f>
        <v>0</v>
      </c>
      <c r="BJ84" s="6" t="s">
        <v>108</v>
      </c>
      <c r="BK84" s="115">
        <f>ROUND($I$84*$H$84,2)</f>
        <v>0</v>
      </c>
    </row>
    <row r="85" spans="2:47" s="6" customFormat="1" ht="38.25" customHeight="1">
      <c r="B85" s="241"/>
      <c r="C85" s="234"/>
      <c r="D85" s="275" t="s">
        <v>109</v>
      </c>
      <c r="E85" s="234"/>
      <c r="F85" s="276" t="s">
        <v>110</v>
      </c>
      <c r="G85" s="234"/>
      <c r="H85" s="324"/>
      <c r="I85" s="234"/>
      <c r="J85" s="324"/>
      <c r="K85" s="243"/>
      <c r="L85" s="221"/>
      <c r="M85" s="45"/>
      <c r="T85" s="46"/>
      <c r="AT85" s="6" t="s">
        <v>109</v>
      </c>
      <c r="AU85" s="6" t="s">
        <v>63</v>
      </c>
    </row>
    <row r="86" spans="2:63" s="6" customFormat="1" ht="15.75" customHeight="1">
      <c r="B86" s="241"/>
      <c r="C86" s="106" t="s">
        <v>65</v>
      </c>
      <c r="D86" s="106" t="s">
        <v>102</v>
      </c>
      <c r="E86" s="107" t="s">
        <v>111</v>
      </c>
      <c r="F86" s="108" t="s">
        <v>112</v>
      </c>
      <c r="G86" s="109" t="s">
        <v>105</v>
      </c>
      <c r="H86" s="323">
        <v>2</v>
      </c>
      <c r="I86" s="110">
        <v>0</v>
      </c>
      <c r="J86" s="331">
        <f>ROUND($I$86*$H$86,2)</f>
        <v>0</v>
      </c>
      <c r="K86" s="282"/>
      <c r="L86" s="274"/>
      <c r="M86" s="111"/>
      <c r="N86" s="112" t="s">
        <v>31</v>
      </c>
      <c r="Q86" s="113">
        <v>0</v>
      </c>
      <c r="R86" s="113">
        <f>$Q$86*$H$86</f>
        <v>0</v>
      </c>
      <c r="S86" s="113">
        <v>0</v>
      </c>
      <c r="T86" s="114">
        <f>$S$86*$H$86</f>
        <v>0</v>
      </c>
      <c r="AR86" s="6" t="s">
        <v>106</v>
      </c>
      <c r="AT86" s="6" t="s">
        <v>107</v>
      </c>
      <c r="AU86" s="6" t="s">
        <v>63</v>
      </c>
      <c r="AY86" s="6" t="s">
        <v>101</v>
      </c>
      <c r="BG86" s="115">
        <f>IF($N$86="zákl. přenesená",$J$86,0)</f>
        <v>0</v>
      </c>
      <c r="BJ86" s="6" t="s">
        <v>108</v>
      </c>
      <c r="BK86" s="115">
        <f>ROUND($I$86*$H$86,2)</f>
        <v>0</v>
      </c>
    </row>
    <row r="87" spans="2:47" s="6" customFormat="1" ht="38.25" customHeight="1">
      <c r="B87" s="241"/>
      <c r="C87" s="234"/>
      <c r="D87" s="275" t="s">
        <v>109</v>
      </c>
      <c r="E87" s="234"/>
      <c r="F87" s="276" t="s">
        <v>113</v>
      </c>
      <c r="G87" s="234"/>
      <c r="H87" s="324"/>
      <c r="I87" s="234"/>
      <c r="J87" s="324"/>
      <c r="K87" s="243"/>
      <c r="L87" s="221"/>
      <c r="M87" s="45"/>
      <c r="T87" s="46"/>
      <c r="AT87" s="6" t="s">
        <v>109</v>
      </c>
      <c r="AU87" s="6" t="s">
        <v>63</v>
      </c>
    </row>
    <row r="88" spans="2:63" s="6" customFormat="1" ht="15.75" customHeight="1">
      <c r="B88" s="241"/>
      <c r="C88" s="106" t="s">
        <v>114</v>
      </c>
      <c r="D88" s="106" t="s">
        <v>102</v>
      </c>
      <c r="E88" s="107" t="s">
        <v>115</v>
      </c>
      <c r="F88" s="108" t="s">
        <v>116</v>
      </c>
      <c r="G88" s="109" t="s">
        <v>105</v>
      </c>
      <c r="H88" s="323">
        <v>2</v>
      </c>
      <c r="I88" s="110">
        <v>0</v>
      </c>
      <c r="J88" s="331">
        <f>ROUND($I$88*$H$88,2)</f>
        <v>0</v>
      </c>
      <c r="K88" s="282"/>
      <c r="L88" s="274"/>
      <c r="M88" s="111"/>
      <c r="N88" s="112" t="s">
        <v>31</v>
      </c>
      <c r="Q88" s="113">
        <v>0</v>
      </c>
      <c r="R88" s="113">
        <f>$Q$88*$H$88</f>
        <v>0</v>
      </c>
      <c r="S88" s="113">
        <v>0</v>
      </c>
      <c r="T88" s="114">
        <f>$S$88*$H$88</f>
        <v>0</v>
      </c>
      <c r="AR88" s="6" t="s">
        <v>106</v>
      </c>
      <c r="AT88" s="6" t="s">
        <v>107</v>
      </c>
      <c r="AU88" s="6" t="s">
        <v>63</v>
      </c>
      <c r="AY88" s="6" t="s">
        <v>101</v>
      </c>
      <c r="BG88" s="115">
        <f>IF($N$88="zákl. přenesená",$J$88,0)</f>
        <v>0</v>
      </c>
      <c r="BJ88" s="6" t="s">
        <v>108</v>
      </c>
      <c r="BK88" s="115">
        <f>ROUND($I$88*$H$88,2)</f>
        <v>0</v>
      </c>
    </row>
    <row r="89" spans="2:47" s="6" customFormat="1" ht="27" customHeight="1">
      <c r="B89" s="241"/>
      <c r="C89" s="234"/>
      <c r="D89" s="275" t="s">
        <v>109</v>
      </c>
      <c r="E89" s="234"/>
      <c r="F89" s="276" t="s">
        <v>117</v>
      </c>
      <c r="G89" s="234"/>
      <c r="H89" s="324"/>
      <c r="I89" s="234"/>
      <c r="J89" s="324"/>
      <c r="K89" s="243"/>
      <c r="L89" s="221"/>
      <c r="M89" s="45"/>
      <c r="T89" s="46"/>
      <c r="AT89" s="6" t="s">
        <v>109</v>
      </c>
      <c r="AU89" s="6" t="s">
        <v>63</v>
      </c>
    </row>
    <row r="90" spans="2:63" s="6" customFormat="1" ht="15.75" customHeight="1">
      <c r="B90" s="241"/>
      <c r="C90" s="106" t="s">
        <v>108</v>
      </c>
      <c r="D90" s="106" t="s">
        <v>102</v>
      </c>
      <c r="E90" s="107" t="s">
        <v>118</v>
      </c>
      <c r="F90" s="108" t="s">
        <v>119</v>
      </c>
      <c r="G90" s="109" t="s">
        <v>105</v>
      </c>
      <c r="H90" s="323">
        <v>2</v>
      </c>
      <c r="I90" s="110">
        <v>0</v>
      </c>
      <c r="J90" s="331">
        <f>ROUND($I$90*$H$90,2)</f>
        <v>0</v>
      </c>
      <c r="K90" s="282"/>
      <c r="L90" s="274"/>
      <c r="M90" s="111"/>
      <c r="N90" s="112" t="s">
        <v>31</v>
      </c>
      <c r="Q90" s="113">
        <v>0</v>
      </c>
      <c r="R90" s="113">
        <f>$Q$90*$H$90</f>
        <v>0</v>
      </c>
      <c r="S90" s="113">
        <v>0</v>
      </c>
      <c r="T90" s="114">
        <f>$S$90*$H$90</f>
        <v>0</v>
      </c>
      <c r="AR90" s="6" t="s">
        <v>106</v>
      </c>
      <c r="AT90" s="6" t="s">
        <v>107</v>
      </c>
      <c r="AU90" s="6" t="s">
        <v>63</v>
      </c>
      <c r="AY90" s="6" t="s">
        <v>101</v>
      </c>
      <c r="BG90" s="115">
        <f>IF($N$90="zákl. přenesená",$J$90,0)</f>
        <v>0</v>
      </c>
      <c r="BJ90" s="6" t="s">
        <v>108</v>
      </c>
      <c r="BK90" s="115">
        <f>ROUND($I$90*$H$90,2)</f>
        <v>0</v>
      </c>
    </row>
    <row r="91" spans="2:47" s="6" customFormat="1" ht="27" customHeight="1">
      <c r="B91" s="241"/>
      <c r="C91" s="234"/>
      <c r="D91" s="275" t="s">
        <v>109</v>
      </c>
      <c r="E91" s="234"/>
      <c r="F91" s="276" t="s">
        <v>120</v>
      </c>
      <c r="G91" s="234"/>
      <c r="H91" s="324"/>
      <c r="I91" s="234"/>
      <c r="J91" s="324"/>
      <c r="K91" s="243"/>
      <c r="L91" s="221"/>
      <c r="M91" s="45"/>
      <c r="T91" s="46"/>
      <c r="AT91" s="6" t="s">
        <v>109</v>
      </c>
      <c r="AU91" s="6" t="s">
        <v>63</v>
      </c>
    </row>
    <row r="92" spans="2:63" s="6" customFormat="1" ht="15.75" customHeight="1">
      <c r="B92" s="241"/>
      <c r="C92" s="106" t="s">
        <v>121</v>
      </c>
      <c r="D92" s="106" t="s">
        <v>102</v>
      </c>
      <c r="E92" s="107" t="s">
        <v>122</v>
      </c>
      <c r="F92" s="108" t="s">
        <v>123</v>
      </c>
      <c r="G92" s="109" t="s">
        <v>105</v>
      </c>
      <c r="H92" s="323">
        <v>2</v>
      </c>
      <c r="I92" s="110">
        <v>0</v>
      </c>
      <c r="J92" s="331">
        <f>ROUND($I$92*$H$92,2)</f>
        <v>0</v>
      </c>
      <c r="K92" s="282"/>
      <c r="L92" s="274"/>
      <c r="M92" s="111"/>
      <c r="N92" s="112" t="s">
        <v>31</v>
      </c>
      <c r="Q92" s="113">
        <v>0</v>
      </c>
      <c r="R92" s="113">
        <f>$Q$92*$H$92</f>
        <v>0</v>
      </c>
      <c r="S92" s="113">
        <v>0</v>
      </c>
      <c r="T92" s="114">
        <f>$S$92*$H$92</f>
        <v>0</v>
      </c>
      <c r="AR92" s="6" t="s">
        <v>106</v>
      </c>
      <c r="AT92" s="6" t="s">
        <v>107</v>
      </c>
      <c r="AU92" s="6" t="s">
        <v>63</v>
      </c>
      <c r="AY92" s="6" t="s">
        <v>101</v>
      </c>
      <c r="BG92" s="115">
        <f>IF($N$92="zákl. přenesená",$J$92,0)</f>
        <v>0</v>
      </c>
      <c r="BJ92" s="6" t="s">
        <v>108</v>
      </c>
      <c r="BK92" s="115">
        <f>ROUND($I$92*$H$92,2)</f>
        <v>0</v>
      </c>
    </row>
    <row r="93" spans="2:47" s="6" customFormat="1" ht="27" customHeight="1">
      <c r="B93" s="241"/>
      <c r="C93" s="234"/>
      <c r="D93" s="275" t="s">
        <v>109</v>
      </c>
      <c r="E93" s="234"/>
      <c r="F93" s="276" t="s">
        <v>120</v>
      </c>
      <c r="G93" s="234"/>
      <c r="H93" s="324"/>
      <c r="I93" s="234"/>
      <c r="J93" s="324"/>
      <c r="K93" s="243"/>
      <c r="L93" s="221"/>
      <c r="M93" s="45"/>
      <c r="T93" s="46"/>
      <c r="AT93" s="6" t="s">
        <v>109</v>
      </c>
      <c r="AU93" s="6" t="s">
        <v>63</v>
      </c>
    </row>
    <row r="94" spans="2:63" s="6" customFormat="1" ht="15.75" customHeight="1">
      <c r="B94" s="241"/>
      <c r="C94" s="106" t="s">
        <v>124</v>
      </c>
      <c r="D94" s="106" t="s">
        <v>102</v>
      </c>
      <c r="E94" s="107" t="s">
        <v>125</v>
      </c>
      <c r="F94" s="108" t="s">
        <v>126</v>
      </c>
      <c r="G94" s="109" t="s">
        <v>105</v>
      </c>
      <c r="H94" s="323">
        <v>2</v>
      </c>
      <c r="I94" s="110">
        <v>0</v>
      </c>
      <c r="J94" s="331">
        <f>ROUND($I$94*$H$94,2)</f>
        <v>0</v>
      </c>
      <c r="K94" s="282"/>
      <c r="L94" s="274"/>
      <c r="M94" s="111"/>
      <c r="N94" s="112" t="s">
        <v>31</v>
      </c>
      <c r="Q94" s="113">
        <v>0</v>
      </c>
      <c r="R94" s="113">
        <f>$Q$94*$H$94</f>
        <v>0</v>
      </c>
      <c r="S94" s="113">
        <v>0</v>
      </c>
      <c r="T94" s="114">
        <f>$S$94*$H$94</f>
        <v>0</v>
      </c>
      <c r="AR94" s="6" t="s">
        <v>106</v>
      </c>
      <c r="AT94" s="6" t="s">
        <v>107</v>
      </c>
      <c r="AU94" s="6" t="s">
        <v>63</v>
      </c>
      <c r="AY94" s="6" t="s">
        <v>101</v>
      </c>
      <c r="BG94" s="115">
        <f>IF($N$94="zákl. přenesená",$J$94,0)</f>
        <v>0</v>
      </c>
      <c r="BJ94" s="6" t="s">
        <v>108</v>
      </c>
      <c r="BK94" s="115">
        <f>ROUND($I$94*$H$94,2)</f>
        <v>0</v>
      </c>
    </row>
    <row r="95" spans="2:47" s="6" customFormat="1" ht="27" customHeight="1">
      <c r="B95" s="241"/>
      <c r="C95" s="234"/>
      <c r="D95" s="275" t="s">
        <v>109</v>
      </c>
      <c r="E95" s="234"/>
      <c r="F95" s="276" t="s">
        <v>127</v>
      </c>
      <c r="G95" s="234"/>
      <c r="H95" s="324"/>
      <c r="I95" s="234"/>
      <c r="J95" s="324"/>
      <c r="K95" s="243"/>
      <c r="L95" s="221"/>
      <c r="M95" s="45"/>
      <c r="T95" s="46"/>
      <c r="AT95" s="6" t="s">
        <v>109</v>
      </c>
      <c r="AU95" s="6" t="s">
        <v>63</v>
      </c>
    </row>
    <row r="96" spans="2:63" s="6" customFormat="1" ht="15.75" customHeight="1">
      <c r="B96" s="241"/>
      <c r="C96" s="106" t="s">
        <v>128</v>
      </c>
      <c r="D96" s="106" t="s">
        <v>102</v>
      </c>
      <c r="E96" s="107" t="s">
        <v>129</v>
      </c>
      <c r="F96" s="108" t="s">
        <v>130</v>
      </c>
      <c r="G96" s="109" t="s">
        <v>105</v>
      </c>
      <c r="H96" s="323">
        <v>2</v>
      </c>
      <c r="I96" s="110">
        <v>0</v>
      </c>
      <c r="J96" s="331">
        <f>ROUND($I$96*$H$96,2)</f>
        <v>0</v>
      </c>
      <c r="K96" s="282"/>
      <c r="L96" s="274"/>
      <c r="M96" s="111"/>
      <c r="N96" s="112" t="s">
        <v>31</v>
      </c>
      <c r="Q96" s="113">
        <v>0</v>
      </c>
      <c r="R96" s="113">
        <f>$Q$96*$H$96</f>
        <v>0</v>
      </c>
      <c r="S96" s="113">
        <v>0</v>
      </c>
      <c r="T96" s="114">
        <f>$S$96*$H$96</f>
        <v>0</v>
      </c>
      <c r="AR96" s="6" t="s">
        <v>106</v>
      </c>
      <c r="AT96" s="6" t="s">
        <v>107</v>
      </c>
      <c r="AU96" s="6" t="s">
        <v>63</v>
      </c>
      <c r="AY96" s="6" t="s">
        <v>101</v>
      </c>
      <c r="BG96" s="115">
        <f>IF($N$96="zákl. přenesená",$J$96,0)</f>
        <v>0</v>
      </c>
      <c r="BJ96" s="6" t="s">
        <v>108</v>
      </c>
      <c r="BK96" s="115">
        <f>ROUND($I$96*$H$96,2)</f>
        <v>0</v>
      </c>
    </row>
    <row r="97" spans="2:47" s="6" customFormat="1" ht="27" customHeight="1">
      <c r="B97" s="241"/>
      <c r="C97" s="234"/>
      <c r="D97" s="275" t="s">
        <v>109</v>
      </c>
      <c r="E97" s="234"/>
      <c r="F97" s="276" t="s">
        <v>131</v>
      </c>
      <c r="G97" s="234"/>
      <c r="H97" s="324"/>
      <c r="I97" s="234"/>
      <c r="J97" s="324"/>
      <c r="K97" s="243"/>
      <c r="L97" s="221"/>
      <c r="M97" s="45"/>
      <c r="T97" s="46"/>
      <c r="AT97" s="6" t="s">
        <v>109</v>
      </c>
      <c r="AU97" s="6" t="s">
        <v>63</v>
      </c>
    </row>
    <row r="98" spans="2:63" s="6" customFormat="1" ht="15.75" customHeight="1">
      <c r="B98" s="241"/>
      <c r="C98" s="106" t="s">
        <v>106</v>
      </c>
      <c r="D98" s="106" t="s">
        <v>102</v>
      </c>
      <c r="E98" s="107" t="s">
        <v>132</v>
      </c>
      <c r="F98" s="108" t="s">
        <v>133</v>
      </c>
      <c r="G98" s="109" t="s">
        <v>105</v>
      </c>
      <c r="H98" s="323">
        <v>4</v>
      </c>
      <c r="I98" s="110">
        <v>0</v>
      </c>
      <c r="J98" s="331">
        <f>ROUND($I$98*$H$98,2)</f>
        <v>0</v>
      </c>
      <c r="K98" s="282"/>
      <c r="L98" s="274"/>
      <c r="M98" s="111"/>
      <c r="N98" s="112" t="s">
        <v>31</v>
      </c>
      <c r="Q98" s="113">
        <v>0</v>
      </c>
      <c r="R98" s="113">
        <f>$Q$98*$H$98</f>
        <v>0</v>
      </c>
      <c r="S98" s="113">
        <v>0</v>
      </c>
      <c r="T98" s="114">
        <f>$S$98*$H$98</f>
        <v>0</v>
      </c>
      <c r="AR98" s="6" t="s">
        <v>106</v>
      </c>
      <c r="AT98" s="6" t="s">
        <v>107</v>
      </c>
      <c r="AU98" s="6" t="s">
        <v>63</v>
      </c>
      <c r="AY98" s="6" t="s">
        <v>101</v>
      </c>
      <c r="BG98" s="115">
        <f>IF($N$98="zákl. přenesená",$J$98,0)</f>
        <v>0</v>
      </c>
      <c r="BJ98" s="6" t="s">
        <v>108</v>
      </c>
      <c r="BK98" s="115">
        <f>ROUND($I$98*$H$98,2)</f>
        <v>0</v>
      </c>
    </row>
    <row r="99" spans="2:47" s="6" customFormat="1" ht="27" customHeight="1">
      <c r="B99" s="241"/>
      <c r="C99" s="234"/>
      <c r="D99" s="275" t="s">
        <v>109</v>
      </c>
      <c r="E99" s="234"/>
      <c r="F99" s="276" t="s">
        <v>134</v>
      </c>
      <c r="G99" s="234"/>
      <c r="H99" s="324"/>
      <c r="I99" s="234"/>
      <c r="J99" s="324"/>
      <c r="K99" s="243"/>
      <c r="L99" s="221"/>
      <c r="M99" s="45"/>
      <c r="T99" s="46"/>
      <c r="AT99" s="6" t="s">
        <v>109</v>
      </c>
      <c r="AU99" s="6" t="s">
        <v>63</v>
      </c>
    </row>
    <row r="100" spans="2:63" s="6" customFormat="1" ht="15.75" customHeight="1">
      <c r="B100" s="241"/>
      <c r="C100" s="106" t="s">
        <v>135</v>
      </c>
      <c r="D100" s="106" t="s">
        <v>102</v>
      </c>
      <c r="E100" s="107" t="s">
        <v>136</v>
      </c>
      <c r="F100" s="108" t="s">
        <v>137</v>
      </c>
      <c r="G100" s="109" t="s">
        <v>105</v>
      </c>
      <c r="H100" s="323">
        <v>2</v>
      </c>
      <c r="I100" s="110">
        <v>0</v>
      </c>
      <c r="J100" s="331">
        <f>ROUND($I$100*$H$100,2)</f>
        <v>0</v>
      </c>
      <c r="K100" s="282"/>
      <c r="L100" s="274"/>
      <c r="M100" s="111"/>
      <c r="N100" s="112" t="s">
        <v>31</v>
      </c>
      <c r="Q100" s="113">
        <v>0</v>
      </c>
      <c r="R100" s="113">
        <f>$Q$100*$H$100</f>
        <v>0</v>
      </c>
      <c r="S100" s="113">
        <v>0</v>
      </c>
      <c r="T100" s="114">
        <f>$S$100*$H$100</f>
        <v>0</v>
      </c>
      <c r="AR100" s="6" t="s">
        <v>106</v>
      </c>
      <c r="AT100" s="6" t="s">
        <v>107</v>
      </c>
      <c r="AU100" s="6" t="s">
        <v>63</v>
      </c>
      <c r="AY100" s="6" t="s">
        <v>101</v>
      </c>
      <c r="BG100" s="115">
        <f>IF($N$100="zákl. přenesená",$J$100,0)</f>
        <v>0</v>
      </c>
      <c r="BJ100" s="6" t="s">
        <v>108</v>
      </c>
      <c r="BK100" s="115">
        <f>ROUND($I$100*$H$100,2)</f>
        <v>0</v>
      </c>
    </row>
    <row r="101" spans="2:47" s="6" customFormat="1" ht="27" customHeight="1">
      <c r="B101" s="241"/>
      <c r="C101" s="234"/>
      <c r="D101" s="275" t="s">
        <v>109</v>
      </c>
      <c r="E101" s="234"/>
      <c r="F101" s="276" t="s">
        <v>138</v>
      </c>
      <c r="G101" s="234"/>
      <c r="H101" s="324"/>
      <c r="I101" s="234"/>
      <c r="J101" s="324"/>
      <c r="K101" s="243"/>
      <c r="L101" s="221"/>
      <c r="M101" s="45"/>
      <c r="T101" s="46"/>
      <c r="AT101" s="6" t="s">
        <v>109</v>
      </c>
      <c r="AU101" s="6" t="s">
        <v>63</v>
      </c>
    </row>
    <row r="102" spans="2:63" s="6" customFormat="1" ht="15.75" customHeight="1">
      <c r="B102" s="241"/>
      <c r="C102" s="116" t="s">
        <v>8</v>
      </c>
      <c r="D102" s="116" t="s">
        <v>107</v>
      </c>
      <c r="E102" s="117" t="s">
        <v>139</v>
      </c>
      <c r="F102" s="118" t="s">
        <v>140</v>
      </c>
      <c r="G102" s="119" t="s">
        <v>105</v>
      </c>
      <c r="H102" s="319">
        <v>2</v>
      </c>
      <c r="I102" s="120">
        <v>0</v>
      </c>
      <c r="J102" s="321">
        <f>ROUND($I$102*$H$102,2)</f>
        <v>0</v>
      </c>
      <c r="K102" s="256"/>
      <c r="L102" s="221"/>
      <c r="M102" s="121"/>
      <c r="N102" s="122" t="s">
        <v>31</v>
      </c>
      <c r="O102" s="113">
        <v>0</v>
      </c>
      <c r="P102" s="113">
        <f>$O$102*$H$102</f>
        <v>0</v>
      </c>
      <c r="Q102" s="113">
        <v>0</v>
      </c>
      <c r="R102" s="113">
        <f>$Q$102*$H$102</f>
        <v>0</v>
      </c>
      <c r="S102" s="113">
        <v>0</v>
      </c>
      <c r="T102" s="114">
        <f>$S$102*$H$102</f>
        <v>0</v>
      </c>
      <c r="AR102" s="6" t="s">
        <v>108</v>
      </c>
      <c r="AT102" s="6" t="s">
        <v>141</v>
      </c>
      <c r="AU102" s="6" t="s">
        <v>63</v>
      </c>
      <c r="AY102" s="6" t="s">
        <v>101</v>
      </c>
      <c r="BG102" s="115">
        <f>IF($N$102="zákl. přenesená",$J$102,0)</f>
        <v>0</v>
      </c>
      <c r="BJ102" s="6" t="s">
        <v>108</v>
      </c>
      <c r="BK102" s="115">
        <f>ROUND($I$102*$H$102,2)</f>
        <v>0</v>
      </c>
    </row>
    <row r="103" spans="2:63" s="6" customFormat="1" ht="15.75" customHeight="1">
      <c r="B103" s="241"/>
      <c r="C103" s="116" t="s">
        <v>142</v>
      </c>
      <c r="D103" s="116" t="s">
        <v>107</v>
      </c>
      <c r="E103" s="117" t="s">
        <v>143</v>
      </c>
      <c r="F103" s="118" t="s">
        <v>144</v>
      </c>
      <c r="G103" s="119" t="s">
        <v>145</v>
      </c>
      <c r="H103" s="319">
        <v>8.064</v>
      </c>
      <c r="I103" s="120">
        <v>0</v>
      </c>
      <c r="J103" s="321">
        <f>ROUND($I$103*$H$103,2)</f>
        <v>0</v>
      </c>
      <c r="K103" s="256"/>
      <c r="L103" s="221"/>
      <c r="M103" s="121"/>
      <c r="N103" s="122" t="s">
        <v>31</v>
      </c>
      <c r="O103" s="113">
        <v>3.327</v>
      </c>
      <c r="P103" s="113">
        <f>$O$103*$H$103</f>
        <v>26.828928</v>
      </c>
      <c r="Q103" s="113">
        <v>0</v>
      </c>
      <c r="R103" s="113">
        <f>$Q$103*$H$103</f>
        <v>0</v>
      </c>
      <c r="S103" s="113">
        <v>0</v>
      </c>
      <c r="T103" s="114">
        <f>$S$103*$H$103</f>
        <v>0</v>
      </c>
      <c r="AR103" s="6" t="s">
        <v>108</v>
      </c>
      <c r="AT103" s="6" t="s">
        <v>141</v>
      </c>
      <c r="AU103" s="6" t="s">
        <v>63</v>
      </c>
      <c r="AY103" s="6" t="s">
        <v>101</v>
      </c>
      <c r="BG103" s="115">
        <f>IF($N$103="zákl. přenesená",$J$103,0)</f>
        <v>0</v>
      </c>
      <c r="BJ103" s="6" t="s">
        <v>108</v>
      </c>
      <c r="BK103" s="115">
        <f>ROUND($I$103*$H$103,2)</f>
        <v>0</v>
      </c>
    </row>
    <row r="104" spans="2:63" s="6" customFormat="1" ht="15.75" customHeight="1">
      <c r="B104" s="241"/>
      <c r="C104" s="116" t="s">
        <v>146</v>
      </c>
      <c r="D104" s="116" t="s">
        <v>107</v>
      </c>
      <c r="E104" s="117" t="s">
        <v>147</v>
      </c>
      <c r="F104" s="118" t="s">
        <v>148</v>
      </c>
      <c r="G104" s="119" t="s">
        <v>149</v>
      </c>
      <c r="H104" s="319">
        <v>3.84</v>
      </c>
      <c r="I104" s="120">
        <v>0</v>
      </c>
      <c r="J104" s="321">
        <f>ROUND($I$104*$H$104,2)</f>
        <v>0</v>
      </c>
      <c r="K104" s="256"/>
      <c r="L104" s="221"/>
      <c r="M104" s="121"/>
      <c r="N104" s="122" t="s">
        <v>31</v>
      </c>
      <c r="O104" s="113">
        <v>0.054</v>
      </c>
      <c r="P104" s="113">
        <f>$O$104*$H$104</f>
        <v>0.20736</v>
      </c>
      <c r="Q104" s="113">
        <v>0</v>
      </c>
      <c r="R104" s="113">
        <f>$Q$104*$H$104</f>
        <v>0</v>
      </c>
      <c r="S104" s="113">
        <v>0</v>
      </c>
      <c r="T104" s="114">
        <f>$S$104*$H$104</f>
        <v>0</v>
      </c>
      <c r="AR104" s="6" t="s">
        <v>108</v>
      </c>
      <c r="AT104" s="6" t="s">
        <v>141</v>
      </c>
      <c r="AU104" s="6" t="s">
        <v>63</v>
      </c>
      <c r="AY104" s="6" t="s">
        <v>101</v>
      </c>
      <c r="BG104" s="115">
        <f>IF($N$104="zákl. přenesená",$J$104,0)</f>
        <v>0</v>
      </c>
      <c r="BJ104" s="6" t="s">
        <v>108</v>
      </c>
      <c r="BK104" s="115">
        <f>ROUND($I$104*$H$104,2)</f>
        <v>0</v>
      </c>
    </row>
    <row r="105" spans="2:63" s="6" customFormat="1" ht="15.75" customHeight="1">
      <c r="B105" s="241"/>
      <c r="C105" s="106" t="s">
        <v>150</v>
      </c>
      <c r="D105" s="106" t="s">
        <v>102</v>
      </c>
      <c r="E105" s="107" t="s">
        <v>151</v>
      </c>
      <c r="F105" s="108" t="s">
        <v>152</v>
      </c>
      <c r="G105" s="109" t="s">
        <v>153</v>
      </c>
      <c r="H105" s="323">
        <v>752.8</v>
      </c>
      <c r="I105" s="110">
        <v>0</v>
      </c>
      <c r="J105" s="331">
        <f>ROUND($I$105*$H$105,2)</f>
        <v>0</v>
      </c>
      <c r="K105" s="282"/>
      <c r="L105" s="274"/>
      <c r="M105" s="111"/>
      <c r="N105" s="112" t="s">
        <v>31</v>
      </c>
      <c r="Q105" s="113">
        <v>0</v>
      </c>
      <c r="R105" s="113">
        <f>$Q$105*$H$105</f>
        <v>0</v>
      </c>
      <c r="S105" s="113">
        <v>0</v>
      </c>
      <c r="T105" s="114">
        <f>$S$105*$H$105</f>
        <v>0</v>
      </c>
      <c r="AR105" s="6" t="s">
        <v>108</v>
      </c>
      <c r="AT105" s="6" t="s">
        <v>107</v>
      </c>
      <c r="AU105" s="6" t="s">
        <v>63</v>
      </c>
      <c r="AY105" s="6" t="s">
        <v>101</v>
      </c>
      <c r="BG105" s="115">
        <f>IF($N$105="zákl. přenesená",$J$105,0)</f>
        <v>0</v>
      </c>
      <c r="BJ105" s="6" t="s">
        <v>108</v>
      </c>
      <c r="BK105" s="115">
        <f>ROUND($I$105*$H$105,2)</f>
        <v>0</v>
      </c>
    </row>
    <row r="106" spans="2:51" s="6" customFormat="1" ht="15.75" customHeight="1">
      <c r="B106" s="283"/>
      <c r="C106" s="234"/>
      <c r="D106" s="275" t="s">
        <v>154</v>
      </c>
      <c r="E106" s="234"/>
      <c r="F106" s="296" t="s">
        <v>411</v>
      </c>
      <c r="G106" s="234"/>
      <c r="H106" s="325">
        <v>752.8</v>
      </c>
      <c r="I106" s="234"/>
      <c r="J106" s="324"/>
      <c r="K106" s="243"/>
      <c r="L106" s="266"/>
      <c r="M106" s="123"/>
      <c r="T106" s="124"/>
      <c r="AT106" s="125" t="s">
        <v>154</v>
      </c>
      <c r="AU106" s="125" t="s">
        <v>63</v>
      </c>
      <c r="AV106" s="125" t="s">
        <v>65</v>
      </c>
      <c r="AW106" s="125" t="s">
        <v>56</v>
      </c>
      <c r="AX106" s="125" t="s">
        <v>63</v>
      </c>
      <c r="AY106" s="125" t="s">
        <v>101</v>
      </c>
    </row>
    <row r="107" spans="2:63" s="6" customFormat="1" ht="15.75" customHeight="1">
      <c r="B107" s="241"/>
      <c r="C107" s="116" t="s">
        <v>155</v>
      </c>
      <c r="D107" s="116" t="s">
        <v>107</v>
      </c>
      <c r="E107" s="117" t="s">
        <v>156</v>
      </c>
      <c r="F107" s="118" t="s">
        <v>157</v>
      </c>
      <c r="G107" s="119" t="s">
        <v>145</v>
      </c>
      <c r="H107" s="319">
        <v>7.68</v>
      </c>
      <c r="I107" s="120">
        <v>0</v>
      </c>
      <c r="J107" s="321">
        <f>ROUND($I$107*$H$107,2)</f>
        <v>0</v>
      </c>
      <c r="K107" s="256"/>
      <c r="L107" s="221"/>
      <c r="M107" s="121"/>
      <c r="N107" s="122" t="s">
        <v>31</v>
      </c>
      <c r="O107" s="113">
        <v>1.25</v>
      </c>
      <c r="P107" s="113">
        <f>$O$107*$H$107</f>
        <v>9.6</v>
      </c>
      <c r="Q107" s="113">
        <v>0</v>
      </c>
      <c r="R107" s="113">
        <f>$Q$107*$H$107</f>
        <v>0</v>
      </c>
      <c r="S107" s="113">
        <v>0</v>
      </c>
      <c r="T107" s="114">
        <f>$S$107*$H$107</f>
        <v>0</v>
      </c>
      <c r="AR107" s="6" t="s">
        <v>108</v>
      </c>
      <c r="AT107" s="6" t="s">
        <v>141</v>
      </c>
      <c r="AU107" s="6" t="s">
        <v>63</v>
      </c>
      <c r="AY107" s="6" t="s">
        <v>101</v>
      </c>
      <c r="BG107" s="115">
        <f>IF($N$107="zákl. přenesená",$J$107,0)</f>
        <v>0</v>
      </c>
      <c r="BJ107" s="6" t="s">
        <v>108</v>
      </c>
      <c r="BK107" s="115">
        <f>ROUND($I$107*$H$107,2)</f>
        <v>0</v>
      </c>
    </row>
    <row r="108" spans="2:47" s="6" customFormat="1" ht="27" customHeight="1">
      <c r="B108" s="241"/>
      <c r="C108" s="234"/>
      <c r="D108" s="275" t="s">
        <v>109</v>
      </c>
      <c r="E108" s="234"/>
      <c r="F108" s="276" t="s">
        <v>158</v>
      </c>
      <c r="G108" s="234"/>
      <c r="H108" s="324"/>
      <c r="I108" s="234"/>
      <c r="J108" s="324"/>
      <c r="K108" s="243"/>
      <c r="L108" s="221"/>
      <c r="M108" s="45"/>
      <c r="T108" s="46"/>
      <c r="AT108" s="6" t="s">
        <v>109</v>
      </c>
      <c r="AU108" s="6" t="s">
        <v>63</v>
      </c>
    </row>
    <row r="109" spans="2:63" s="6" customFormat="1" ht="15.75" customHeight="1">
      <c r="B109" s="241"/>
      <c r="C109" s="106" t="s">
        <v>159</v>
      </c>
      <c r="D109" s="106" t="s">
        <v>102</v>
      </c>
      <c r="E109" s="107" t="s">
        <v>160</v>
      </c>
      <c r="F109" s="108" t="s">
        <v>161</v>
      </c>
      <c r="G109" s="109" t="s">
        <v>145</v>
      </c>
      <c r="H109" s="323">
        <v>7.68</v>
      </c>
      <c r="I109" s="110">
        <v>0</v>
      </c>
      <c r="J109" s="331">
        <f>ROUND($I$109*$H$109,2)</f>
        <v>0</v>
      </c>
      <c r="K109" s="282"/>
      <c r="L109" s="274"/>
      <c r="M109" s="111"/>
      <c r="N109" s="112" t="s">
        <v>31</v>
      </c>
      <c r="Q109" s="113">
        <v>0</v>
      </c>
      <c r="R109" s="113">
        <f>$Q$109*$H$109</f>
        <v>0</v>
      </c>
      <c r="S109" s="113">
        <v>0</v>
      </c>
      <c r="T109" s="114">
        <f>$S$109*$H$109</f>
        <v>0</v>
      </c>
      <c r="AR109" s="6" t="s">
        <v>106</v>
      </c>
      <c r="AT109" s="6" t="s">
        <v>107</v>
      </c>
      <c r="AU109" s="6" t="s">
        <v>63</v>
      </c>
      <c r="AY109" s="6" t="s">
        <v>101</v>
      </c>
      <c r="BG109" s="115">
        <f>IF($N$109="zákl. přenesená",$J$109,0)</f>
        <v>0</v>
      </c>
      <c r="BJ109" s="6" t="s">
        <v>108</v>
      </c>
      <c r="BK109" s="115">
        <f>ROUND($I$109*$H$109,2)</f>
        <v>0</v>
      </c>
    </row>
    <row r="110" spans="2:47" s="6" customFormat="1" ht="27" customHeight="1">
      <c r="B110" s="241"/>
      <c r="C110" s="234"/>
      <c r="D110" s="275" t="s">
        <v>109</v>
      </c>
      <c r="E110" s="234"/>
      <c r="F110" s="276" t="s">
        <v>162</v>
      </c>
      <c r="G110" s="234"/>
      <c r="H110" s="324"/>
      <c r="I110" s="234"/>
      <c r="J110" s="324"/>
      <c r="K110" s="243"/>
      <c r="L110" s="221"/>
      <c r="M110" s="45"/>
      <c r="T110" s="46"/>
      <c r="AT110" s="6" t="s">
        <v>109</v>
      </c>
      <c r="AU110" s="6" t="s">
        <v>63</v>
      </c>
    </row>
    <row r="111" spans="2:63" s="6" customFormat="1" ht="15.75" customHeight="1">
      <c r="B111" s="241"/>
      <c r="C111" s="116" t="s">
        <v>163</v>
      </c>
      <c r="D111" s="116" t="s">
        <v>107</v>
      </c>
      <c r="E111" s="117" t="s">
        <v>164</v>
      </c>
      <c r="F111" s="118" t="s">
        <v>165</v>
      </c>
      <c r="G111" s="119" t="s">
        <v>107</v>
      </c>
      <c r="H111" s="319">
        <v>6</v>
      </c>
      <c r="I111" s="120">
        <v>0</v>
      </c>
      <c r="J111" s="321">
        <f>ROUND($I$111*$H$111,2)</f>
        <v>0</v>
      </c>
      <c r="K111" s="256"/>
      <c r="L111" s="221"/>
      <c r="M111" s="121"/>
      <c r="N111" s="122" t="s">
        <v>31</v>
      </c>
      <c r="O111" s="113">
        <v>0.404</v>
      </c>
      <c r="P111" s="113">
        <f>$O$111*$H$111</f>
        <v>2.4240000000000004</v>
      </c>
      <c r="Q111" s="113">
        <v>0</v>
      </c>
      <c r="R111" s="113">
        <f>$Q$111*$H$111</f>
        <v>0</v>
      </c>
      <c r="S111" s="113">
        <v>0</v>
      </c>
      <c r="T111" s="114">
        <f>$S$111*$H$111</f>
        <v>0</v>
      </c>
      <c r="AR111" s="6" t="s">
        <v>108</v>
      </c>
      <c r="AT111" s="6" t="s">
        <v>141</v>
      </c>
      <c r="AU111" s="6" t="s">
        <v>63</v>
      </c>
      <c r="AY111" s="6" t="s">
        <v>101</v>
      </c>
      <c r="BG111" s="115">
        <f>IF($N$111="zákl. přenesená",$J$111,0)</f>
        <v>0</v>
      </c>
      <c r="BJ111" s="6" t="s">
        <v>108</v>
      </c>
      <c r="BK111" s="115">
        <f>ROUND($I$111*$H$111,2)</f>
        <v>0</v>
      </c>
    </row>
    <row r="112" spans="2:63" s="6" customFormat="1" ht="15.75" customHeight="1">
      <c r="B112" s="241"/>
      <c r="C112" s="106" t="s">
        <v>166</v>
      </c>
      <c r="D112" s="106" t="s">
        <v>102</v>
      </c>
      <c r="E112" s="107" t="s">
        <v>167</v>
      </c>
      <c r="F112" s="108" t="s">
        <v>168</v>
      </c>
      <c r="G112" s="109" t="s">
        <v>169</v>
      </c>
      <c r="H112" s="323">
        <v>6</v>
      </c>
      <c r="I112" s="110">
        <v>0</v>
      </c>
      <c r="J112" s="331">
        <f>ROUND($I$112*$H$112,2)</f>
        <v>0</v>
      </c>
      <c r="K112" s="282"/>
      <c r="L112" s="274"/>
      <c r="M112" s="111"/>
      <c r="N112" s="112" t="s">
        <v>31</v>
      </c>
      <c r="Q112" s="113">
        <v>0</v>
      </c>
      <c r="R112" s="113">
        <f>$Q$112*$H$112</f>
        <v>0</v>
      </c>
      <c r="S112" s="113">
        <v>0</v>
      </c>
      <c r="T112" s="114">
        <f>$S$112*$H$112</f>
        <v>0</v>
      </c>
      <c r="AR112" s="6" t="s">
        <v>108</v>
      </c>
      <c r="AT112" s="6" t="s">
        <v>107</v>
      </c>
      <c r="AU112" s="6" t="s">
        <v>63</v>
      </c>
      <c r="AY112" s="6" t="s">
        <v>101</v>
      </c>
      <c r="BG112" s="115">
        <f>IF($N$112="zákl. přenesená",$J$112,0)</f>
        <v>0</v>
      </c>
      <c r="BJ112" s="6" t="s">
        <v>108</v>
      </c>
      <c r="BK112" s="115">
        <f>ROUND($I$112*$H$112,2)</f>
        <v>0</v>
      </c>
    </row>
    <row r="113" spans="2:63" s="6" customFormat="1" ht="15.75" customHeight="1">
      <c r="B113" s="241"/>
      <c r="C113" s="106" t="s">
        <v>170</v>
      </c>
      <c r="D113" s="106" t="s">
        <v>102</v>
      </c>
      <c r="E113" s="107" t="s">
        <v>171</v>
      </c>
      <c r="F113" s="108" t="s">
        <v>172</v>
      </c>
      <c r="G113" s="109" t="s">
        <v>169</v>
      </c>
      <c r="H113" s="323">
        <v>1.788</v>
      </c>
      <c r="I113" s="110">
        <v>0</v>
      </c>
      <c r="J113" s="331">
        <f>ROUND($I$113*$H$113,2)</f>
        <v>0</v>
      </c>
      <c r="K113" s="282"/>
      <c r="L113" s="274"/>
      <c r="M113" s="111"/>
      <c r="N113" s="112" t="s">
        <v>31</v>
      </c>
      <c r="Q113" s="113">
        <v>0</v>
      </c>
      <c r="R113" s="113">
        <f>$Q$113*$H$113</f>
        <v>0</v>
      </c>
      <c r="S113" s="113">
        <v>0</v>
      </c>
      <c r="T113" s="114">
        <f>$S$113*$H$113</f>
        <v>0</v>
      </c>
      <c r="AR113" s="6" t="s">
        <v>108</v>
      </c>
      <c r="AT113" s="6" t="s">
        <v>107</v>
      </c>
      <c r="AU113" s="6" t="s">
        <v>63</v>
      </c>
      <c r="AY113" s="6" t="s">
        <v>101</v>
      </c>
      <c r="BG113" s="115">
        <f>IF($N$113="zákl. přenesená",$J$113,0)</f>
        <v>0</v>
      </c>
      <c r="BJ113" s="6" t="s">
        <v>108</v>
      </c>
      <c r="BK113" s="115">
        <f>ROUND($I$113*$H$113,2)</f>
        <v>0</v>
      </c>
    </row>
    <row r="114" spans="2:51" s="6" customFormat="1" ht="15.75" customHeight="1">
      <c r="B114" s="283"/>
      <c r="C114" s="234"/>
      <c r="D114" s="275" t="s">
        <v>154</v>
      </c>
      <c r="E114" s="234"/>
      <c r="F114" s="277" t="s">
        <v>173</v>
      </c>
      <c r="G114" s="234"/>
      <c r="H114" s="325">
        <v>1.788</v>
      </c>
      <c r="I114" s="234"/>
      <c r="J114" s="324"/>
      <c r="K114" s="243"/>
      <c r="L114" s="266"/>
      <c r="M114" s="123"/>
      <c r="T114" s="124"/>
      <c r="AT114" s="125" t="s">
        <v>154</v>
      </c>
      <c r="AU114" s="125" t="s">
        <v>63</v>
      </c>
      <c r="AV114" s="125" t="s">
        <v>65</v>
      </c>
      <c r="AW114" s="125" t="s">
        <v>56</v>
      </c>
      <c r="AX114" s="125" t="s">
        <v>63</v>
      </c>
      <c r="AY114" s="125" t="s">
        <v>101</v>
      </c>
    </row>
    <row r="115" spans="2:63" s="6" customFormat="1" ht="15.75" customHeight="1">
      <c r="B115" s="241"/>
      <c r="C115" s="116" t="s">
        <v>174</v>
      </c>
      <c r="D115" s="116" t="s">
        <v>107</v>
      </c>
      <c r="E115" s="117" t="s">
        <v>175</v>
      </c>
      <c r="F115" s="281" t="s">
        <v>410</v>
      </c>
      <c r="G115" s="119" t="s">
        <v>107</v>
      </c>
      <c r="H115" s="319">
        <v>40</v>
      </c>
      <c r="I115" s="120">
        <v>0</v>
      </c>
      <c r="J115" s="321">
        <f>ROUND($I$115*$H$115,2)</f>
        <v>0</v>
      </c>
      <c r="K115" s="256"/>
      <c r="L115" s="221"/>
      <c r="M115" s="121"/>
      <c r="N115" s="122" t="s">
        <v>31</v>
      </c>
      <c r="O115" s="113">
        <v>0.04</v>
      </c>
      <c r="P115" s="113">
        <f>$O$115*$H$115</f>
        <v>1.6</v>
      </c>
      <c r="Q115" s="113">
        <v>0</v>
      </c>
      <c r="R115" s="113">
        <f>$Q$115*$H$115</f>
        <v>0</v>
      </c>
      <c r="S115" s="113">
        <v>0</v>
      </c>
      <c r="T115" s="114">
        <f>$S$115*$H$115</f>
        <v>0</v>
      </c>
      <c r="AR115" s="6" t="s">
        <v>108</v>
      </c>
      <c r="AT115" s="6" t="s">
        <v>141</v>
      </c>
      <c r="AU115" s="6" t="s">
        <v>63</v>
      </c>
      <c r="AY115" s="6" t="s">
        <v>101</v>
      </c>
      <c r="BG115" s="115">
        <f>IF($N$115="zákl. přenesená",$J$115,0)</f>
        <v>0</v>
      </c>
      <c r="BJ115" s="6" t="s">
        <v>108</v>
      </c>
      <c r="BK115" s="115">
        <f>ROUND($I$115*$H$115,2)</f>
        <v>0</v>
      </c>
    </row>
    <row r="116" spans="2:63" s="6" customFormat="1" ht="15.75" customHeight="1">
      <c r="B116" s="241"/>
      <c r="C116" s="106" t="s">
        <v>176</v>
      </c>
      <c r="D116" s="106" t="s">
        <v>102</v>
      </c>
      <c r="E116" s="107" t="s">
        <v>177</v>
      </c>
      <c r="F116" s="108" t="s">
        <v>178</v>
      </c>
      <c r="G116" s="109" t="s">
        <v>107</v>
      </c>
      <c r="H116" s="323">
        <v>5</v>
      </c>
      <c r="I116" s="110">
        <v>0</v>
      </c>
      <c r="J116" s="331">
        <f>ROUND($I$116*$H$116,2)</f>
        <v>0</v>
      </c>
      <c r="K116" s="282"/>
      <c r="L116" s="274"/>
      <c r="M116" s="111"/>
      <c r="N116" s="112" t="s">
        <v>31</v>
      </c>
      <c r="Q116" s="113">
        <v>0</v>
      </c>
      <c r="R116" s="113">
        <f>$Q$116*$H$116</f>
        <v>0</v>
      </c>
      <c r="S116" s="113">
        <v>0</v>
      </c>
      <c r="T116" s="114">
        <f>$S$116*$H$116</f>
        <v>0</v>
      </c>
      <c r="AR116" s="6" t="s">
        <v>106</v>
      </c>
      <c r="AT116" s="6" t="s">
        <v>107</v>
      </c>
      <c r="AU116" s="6" t="s">
        <v>63</v>
      </c>
      <c r="AY116" s="6" t="s">
        <v>101</v>
      </c>
      <c r="BG116" s="115">
        <f>IF($N$116="zákl. přenesená",$J$116,0)</f>
        <v>0</v>
      </c>
      <c r="BJ116" s="6" t="s">
        <v>108</v>
      </c>
      <c r="BK116" s="115">
        <f>ROUND($I$116*$H$116,2)</f>
        <v>0</v>
      </c>
    </row>
    <row r="117" spans="2:47" s="6" customFormat="1" ht="27" customHeight="1">
      <c r="B117" s="241"/>
      <c r="C117" s="234"/>
      <c r="D117" s="275" t="s">
        <v>109</v>
      </c>
      <c r="E117" s="234"/>
      <c r="F117" s="276" t="s">
        <v>412</v>
      </c>
      <c r="G117" s="234"/>
      <c r="H117" s="324"/>
      <c r="I117" s="234"/>
      <c r="J117" s="324"/>
      <c r="K117" s="243"/>
      <c r="L117" s="221"/>
      <c r="M117" s="45"/>
      <c r="T117" s="46"/>
      <c r="AT117" s="6" t="s">
        <v>109</v>
      </c>
      <c r="AU117" s="6" t="s">
        <v>63</v>
      </c>
    </row>
    <row r="118" spans="2:63" s="6" customFormat="1" ht="15.75" customHeight="1">
      <c r="B118" s="241"/>
      <c r="C118" s="106" t="s">
        <v>7</v>
      </c>
      <c r="D118" s="106" t="s">
        <v>102</v>
      </c>
      <c r="E118" s="107" t="s">
        <v>179</v>
      </c>
      <c r="F118" s="108" t="s">
        <v>180</v>
      </c>
      <c r="G118" s="109" t="s">
        <v>107</v>
      </c>
      <c r="H118" s="323">
        <v>5</v>
      </c>
      <c r="I118" s="110">
        <v>0</v>
      </c>
      <c r="J118" s="331">
        <f>ROUND($I$118*$H$118,2)</f>
        <v>0</v>
      </c>
      <c r="K118" s="282"/>
      <c r="L118" s="274"/>
      <c r="M118" s="111"/>
      <c r="N118" s="112" t="s">
        <v>31</v>
      </c>
      <c r="Q118" s="113">
        <v>0</v>
      </c>
      <c r="R118" s="113">
        <f>$Q$118*$H$118</f>
        <v>0</v>
      </c>
      <c r="S118" s="113">
        <v>0</v>
      </c>
      <c r="T118" s="114">
        <f>$S$118*$H$118</f>
        <v>0</v>
      </c>
      <c r="AR118" s="6" t="s">
        <v>106</v>
      </c>
      <c r="AT118" s="6" t="s">
        <v>107</v>
      </c>
      <c r="AU118" s="6" t="s">
        <v>63</v>
      </c>
      <c r="AY118" s="6" t="s">
        <v>101</v>
      </c>
      <c r="BG118" s="115">
        <f>IF($N$118="zákl. přenesená",$J$118,0)</f>
        <v>0</v>
      </c>
      <c r="BJ118" s="6" t="s">
        <v>108</v>
      </c>
      <c r="BK118" s="115">
        <f>ROUND($I$118*$H$118,2)</f>
        <v>0</v>
      </c>
    </row>
    <row r="119" spans="2:47" s="6" customFormat="1" ht="24.75" customHeight="1">
      <c r="B119" s="241"/>
      <c r="C119" s="234"/>
      <c r="D119" s="275" t="s">
        <v>109</v>
      </c>
      <c r="E119" s="234"/>
      <c r="F119" s="276" t="s">
        <v>181</v>
      </c>
      <c r="G119" s="234"/>
      <c r="H119" s="324"/>
      <c r="I119" s="234"/>
      <c r="J119" s="324"/>
      <c r="K119" s="243"/>
      <c r="L119" s="221"/>
      <c r="M119" s="45"/>
      <c r="T119" s="46"/>
      <c r="AT119" s="6" t="s">
        <v>109</v>
      </c>
      <c r="AU119" s="6" t="s">
        <v>63</v>
      </c>
    </row>
    <row r="120" spans="2:51" s="6" customFormat="1" ht="15" customHeight="1">
      <c r="B120" s="283"/>
      <c r="C120" s="234"/>
      <c r="D120" s="275" t="s">
        <v>154</v>
      </c>
      <c r="E120" s="234"/>
      <c r="F120" s="277"/>
      <c r="G120" s="234"/>
      <c r="H120" s="325"/>
      <c r="I120" s="234"/>
      <c r="J120" s="324"/>
      <c r="K120" s="243"/>
      <c r="L120" s="266"/>
      <c r="M120" s="123"/>
      <c r="T120" s="124"/>
      <c r="AT120" s="125" t="s">
        <v>154</v>
      </c>
      <c r="AU120" s="125" t="s">
        <v>63</v>
      </c>
      <c r="AV120" s="125" t="s">
        <v>65</v>
      </c>
      <c r="AW120" s="125" t="s">
        <v>56</v>
      </c>
      <c r="AX120" s="125" t="s">
        <v>63</v>
      </c>
      <c r="AY120" s="125" t="s">
        <v>101</v>
      </c>
    </row>
    <row r="121" spans="2:63" s="6" customFormat="1" ht="15.75" customHeight="1">
      <c r="B121" s="241"/>
      <c r="C121" s="116" t="s">
        <v>182</v>
      </c>
      <c r="D121" s="116" t="s">
        <v>107</v>
      </c>
      <c r="E121" s="117" t="s">
        <v>183</v>
      </c>
      <c r="F121" s="118" t="s">
        <v>184</v>
      </c>
      <c r="G121" s="119" t="s">
        <v>107</v>
      </c>
      <c r="H121" s="319">
        <v>20</v>
      </c>
      <c r="I121" s="120">
        <v>0</v>
      </c>
      <c r="J121" s="321">
        <f>ROUND($I$121*$H$121,2)</f>
        <v>0</v>
      </c>
      <c r="K121" s="256"/>
      <c r="L121" s="221"/>
      <c r="M121" s="121"/>
      <c r="N121" s="122" t="s">
        <v>31</v>
      </c>
      <c r="O121" s="113">
        <v>0.075</v>
      </c>
      <c r="P121" s="113">
        <f>$O$121*$H$121</f>
        <v>1.5</v>
      </c>
      <c r="Q121" s="113">
        <v>0</v>
      </c>
      <c r="R121" s="113">
        <f>$Q$121*$H$121</f>
        <v>0</v>
      </c>
      <c r="S121" s="113">
        <v>0</v>
      </c>
      <c r="T121" s="114">
        <f>$S$121*$H$121</f>
        <v>0</v>
      </c>
      <c r="AR121" s="6" t="s">
        <v>108</v>
      </c>
      <c r="AT121" s="6" t="s">
        <v>141</v>
      </c>
      <c r="AU121" s="6" t="s">
        <v>63</v>
      </c>
      <c r="AY121" s="6" t="s">
        <v>101</v>
      </c>
      <c r="BG121" s="115">
        <f>IF($N$121="zákl. přenesená",$J$121,0)</f>
        <v>0</v>
      </c>
      <c r="BJ121" s="6" t="s">
        <v>108</v>
      </c>
      <c r="BK121" s="115">
        <f>ROUND($I$121*$H$121,2)</f>
        <v>0</v>
      </c>
    </row>
    <row r="122" spans="2:63" s="6" customFormat="1" ht="15.75" customHeight="1">
      <c r="B122" s="241"/>
      <c r="C122" s="106" t="s">
        <v>185</v>
      </c>
      <c r="D122" s="106" t="s">
        <v>102</v>
      </c>
      <c r="E122" s="107" t="s">
        <v>186</v>
      </c>
      <c r="F122" s="108" t="s">
        <v>187</v>
      </c>
      <c r="G122" s="109" t="s">
        <v>107</v>
      </c>
      <c r="H122" s="323">
        <v>20</v>
      </c>
      <c r="I122" s="110">
        <v>0</v>
      </c>
      <c r="J122" s="331">
        <f>ROUND($I$122*$H$122,2)</f>
        <v>0</v>
      </c>
      <c r="K122" s="282"/>
      <c r="L122" s="274"/>
      <c r="M122" s="111"/>
      <c r="N122" s="112" t="s">
        <v>31</v>
      </c>
      <c r="Q122" s="113">
        <v>0.14</v>
      </c>
      <c r="R122" s="113">
        <f>$Q$122*$H$122</f>
        <v>2.8000000000000003</v>
      </c>
      <c r="S122" s="113">
        <v>0</v>
      </c>
      <c r="T122" s="114">
        <f>$S$122*$H$122</f>
        <v>0</v>
      </c>
      <c r="AR122" s="6" t="s">
        <v>108</v>
      </c>
      <c r="AT122" s="6" t="s">
        <v>107</v>
      </c>
      <c r="AU122" s="6" t="s">
        <v>63</v>
      </c>
      <c r="AY122" s="6" t="s">
        <v>101</v>
      </c>
      <c r="BG122" s="115">
        <f>IF($N$122="zákl. přenesená",$J$122,0)</f>
        <v>0</v>
      </c>
      <c r="BJ122" s="6" t="s">
        <v>108</v>
      </c>
      <c r="BK122" s="115">
        <f>ROUND($I$122*$H$122,2)</f>
        <v>0</v>
      </c>
    </row>
    <row r="123" spans="2:63" s="6" customFormat="1" ht="15.75" customHeight="1">
      <c r="B123" s="241"/>
      <c r="C123" s="116" t="s">
        <v>188</v>
      </c>
      <c r="D123" s="116" t="s">
        <v>107</v>
      </c>
      <c r="E123" s="117" t="s">
        <v>189</v>
      </c>
      <c r="F123" s="118" t="s">
        <v>190</v>
      </c>
      <c r="G123" s="119" t="s">
        <v>107</v>
      </c>
      <c r="H123" s="319">
        <v>40</v>
      </c>
      <c r="I123" s="120">
        <v>0</v>
      </c>
      <c r="J123" s="321">
        <f>ROUND($I$123*$H$123,2)</f>
        <v>0</v>
      </c>
      <c r="K123" s="256"/>
      <c r="L123" s="221"/>
      <c r="M123" s="121"/>
      <c r="N123" s="122" t="s">
        <v>31</v>
      </c>
      <c r="O123" s="113">
        <v>0.054</v>
      </c>
      <c r="P123" s="113">
        <f>$O$123*$H$123</f>
        <v>2.16</v>
      </c>
      <c r="Q123" s="113">
        <v>0</v>
      </c>
      <c r="R123" s="113">
        <f>$Q$123*$H$123</f>
        <v>0</v>
      </c>
      <c r="S123" s="113">
        <v>0</v>
      </c>
      <c r="T123" s="114">
        <f>$S$123*$H$123</f>
        <v>0</v>
      </c>
      <c r="AR123" s="6" t="s">
        <v>108</v>
      </c>
      <c r="AT123" s="6" t="s">
        <v>141</v>
      </c>
      <c r="AU123" s="6" t="s">
        <v>63</v>
      </c>
      <c r="AY123" s="6" t="s">
        <v>101</v>
      </c>
      <c r="BG123" s="115">
        <f>IF($N$123="zákl. přenesená",$J$123,0)</f>
        <v>0</v>
      </c>
      <c r="BJ123" s="6" t="s">
        <v>108</v>
      </c>
      <c r="BK123" s="115">
        <f>ROUND($I$123*$H$123,2)</f>
        <v>0</v>
      </c>
    </row>
    <row r="124" spans="2:63" s="6" customFormat="1" ht="15.75" customHeight="1">
      <c r="B124" s="241"/>
      <c r="C124" s="106" t="s">
        <v>191</v>
      </c>
      <c r="D124" s="106" t="s">
        <v>102</v>
      </c>
      <c r="E124" s="107" t="s">
        <v>192</v>
      </c>
      <c r="F124" s="108" t="s">
        <v>193</v>
      </c>
      <c r="G124" s="109" t="s">
        <v>153</v>
      </c>
      <c r="H124" s="323">
        <v>40</v>
      </c>
      <c r="I124" s="110">
        <v>0</v>
      </c>
      <c r="J124" s="331">
        <f>ROUND($I$124*$H$124,2)</f>
        <v>0</v>
      </c>
      <c r="K124" s="282"/>
      <c r="L124" s="274"/>
      <c r="M124" s="111"/>
      <c r="N124" s="112" t="s">
        <v>31</v>
      </c>
      <c r="Q124" s="113">
        <v>1</v>
      </c>
      <c r="R124" s="113">
        <f>$Q$124*$H$124</f>
        <v>40</v>
      </c>
      <c r="S124" s="113">
        <v>0</v>
      </c>
      <c r="T124" s="114">
        <f>$S$124*$H$124</f>
        <v>0</v>
      </c>
      <c r="AR124" s="6" t="s">
        <v>108</v>
      </c>
      <c r="AT124" s="6" t="s">
        <v>107</v>
      </c>
      <c r="AU124" s="6" t="s">
        <v>63</v>
      </c>
      <c r="AY124" s="6" t="s">
        <v>101</v>
      </c>
      <c r="BG124" s="115">
        <f>IF($N$124="zákl. přenesená",$J$124,0)</f>
        <v>0</v>
      </c>
      <c r="BJ124" s="6" t="s">
        <v>108</v>
      </c>
      <c r="BK124" s="115">
        <f>ROUND($I$124*$H$124,2)</f>
        <v>0</v>
      </c>
    </row>
    <row r="125" spans="2:63" s="6" customFormat="1" ht="15.75" customHeight="1">
      <c r="B125" s="241"/>
      <c r="C125" s="116" t="s">
        <v>194</v>
      </c>
      <c r="D125" s="116" t="s">
        <v>107</v>
      </c>
      <c r="E125" s="117" t="s">
        <v>195</v>
      </c>
      <c r="F125" s="118" t="s">
        <v>196</v>
      </c>
      <c r="G125" s="119" t="s">
        <v>105</v>
      </c>
      <c r="H125" s="319">
        <v>2</v>
      </c>
      <c r="I125" s="120">
        <v>0</v>
      </c>
      <c r="J125" s="321">
        <f>ROUND($I$125*$H$125,2)</f>
        <v>0</v>
      </c>
      <c r="K125" s="256"/>
      <c r="L125" s="221"/>
      <c r="M125" s="121"/>
      <c r="N125" s="122" t="s">
        <v>31</v>
      </c>
      <c r="O125" s="113">
        <v>0.17</v>
      </c>
      <c r="P125" s="113">
        <f>$O$125*$H$125</f>
        <v>0.34</v>
      </c>
      <c r="Q125" s="113">
        <v>0</v>
      </c>
      <c r="R125" s="113">
        <f>$Q$125*$H$125</f>
        <v>0</v>
      </c>
      <c r="S125" s="113">
        <v>0</v>
      </c>
      <c r="T125" s="114">
        <f>$S$125*$H$125</f>
        <v>0</v>
      </c>
      <c r="AR125" s="6" t="s">
        <v>108</v>
      </c>
      <c r="AT125" s="6" t="s">
        <v>141</v>
      </c>
      <c r="AU125" s="6" t="s">
        <v>63</v>
      </c>
      <c r="AY125" s="6" t="s">
        <v>101</v>
      </c>
      <c r="BG125" s="115">
        <f>IF($N$125="zákl. přenesená",$J$125,0)</f>
        <v>0</v>
      </c>
      <c r="BJ125" s="6" t="s">
        <v>108</v>
      </c>
      <c r="BK125" s="115">
        <f>ROUND($I$125*$H$125,2)</f>
        <v>0</v>
      </c>
    </row>
    <row r="126" spans="2:63" s="6" customFormat="1" ht="15.75" customHeight="1">
      <c r="B126" s="241"/>
      <c r="C126" s="106" t="s">
        <v>197</v>
      </c>
      <c r="D126" s="106" t="s">
        <v>102</v>
      </c>
      <c r="E126" s="107" t="s">
        <v>198</v>
      </c>
      <c r="F126" s="108" t="s">
        <v>199</v>
      </c>
      <c r="G126" s="109" t="s">
        <v>105</v>
      </c>
      <c r="H126" s="323">
        <v>1</v>
      </c>
      <c r="I126" s="110">
        <v>0</v>
      </c>
      <c r="J126" s="331">
        <f>ROUND($I$126*$H$126,2)</f>
        <v>0</v>
      </c>
      <c r="K126" s="282"/>
      <c r="L126" s="274"/>
      <c r="M126" s="111"/>
      <c r="N126" s="112" t="s">
        <v>31</v>
      </c>
      <c r="Q126" s="113">
        <v>0.25</v>
      </c>
      <c r="R126" s="113">
        <f>$Q$126*$H$126</f>
        <v>0.25</v>
      </c>
      <c r="S126" s="113">
        <v>0</v>
      </c>
      <c r="T126" s="114">
        <f>$S$126*$H$126</f>
        <v>0</v>
      </c>
      <c r="AR126" s="6" t="s">
        <v>108</v>
      </c>
      <c r="AT126" s="6" t="s">
        <v>107</v>
      </c>
      <c r="AU126" s="6" t="s">
        <v>63</v>
      </c>
      <c r="AY126" s="6" t="s">
        <v>101</v>
      </c>
      <c r="BG126" s="115">
        <f>IF($N$126="zákl. přenesená",$J$126,0)</f>
        <v>0</v>
      </c>
      <c r="BJ126" s="6" t="s">
        <v>108</v>
      </c>
      <c r="BK126" s="115">
        <f>ROUND($I$126*$H$126,2)</f>
        <v>0</v>
      </c>
    </row>
    <row r="127" spans="2:51" s="6" customFormat="1" ht="15.75" customHeight="1">
      <c r="B127" s="283"/>
      <c r="C127" s="234"/>
      <c r="D127" s="275" t="s">
        <v>154</v>
      </c>
      <c r="E127" s="234"/>
      <c r="F127" s="277" t="s">
        <v>200</v>
      </c>
      <c r="G127" s="234"/>
      <c r="H127" s="325">
        <v>1</v>
      </c>
      <c r="I127" s="234"/>
      <c r="J127" s="324"/>
      <c r="K127" s="243"/>
      <c r="L127" s="266"/>
      <c r="M127" s="123"/>
      <c r="T127" s="124"/>
      <c r="AT127" s="125" t="s">
        <v>154</v>
      </c>
      <c r="AU127" s="125" t="s">
        <v>63</v>
      </c>
      <c r="AV127" s="125" t="s">
        <v>65</v>
      </c>
      <c r="AW127" s="125" t="s">
        <v>56</v>
      </c>
      <c r="AX127" s="125" t="s">
        <v>63</v>
      </c>
      <c r="AY127" s="125" t="s">
        <v>101</v>
      </c>
    </row>
    <row r="128" spans="2:63" s="6" customFormat="1" ht="15.75" customHeight="1">
      <c r="B128" s="241"/>
      <c r="C128" s="106" t="s">
        <v>201</v>
      </c>
      <c r="D128" s="106" t="s">
        <v>102</v>
      </c>
      <c r="E128" s="107" t="s">
        <v>202</v>
      </c>
      <c r="F128" s="108" t="s">
        <v>203</v>
      </c>
      <c r="G128" s="109" t="s">
        <v>105</v>
      </c>
      <c r="H128" s="323">
        <v>2</v>
      </c>
      <c r="I128" s="110">
        <v>0</v>
      </c>
      <c r="J128" s="331">
        <f>ROUND($I$128*$H$128,2)</f>
        <v>0</v>
      </c>
      <c r="K128" s="282"/>
      <c r="L128" s="274"/>
      <c r="M128" s="111"/>
      <c r="N128" s="112" t="s">
        <v>31</v>
      </c>
      <c r="Q128" s="113">
        <v>0</v>
      </c>
      <c r="R128" s="113">
        <f>$Q$128*$H$128</f>
        <v>0</v>
      </c>
      <c r="S128" s="113">
        <v>0</v>
      </c>
      <c r="T128" s="114">
        <f>$S$128*$H$128</f>
        <v>0</v>
      </c>
      <c r="AR128" s="6" t="s">
        <v>106</v>
      </c>
      <c r="AT128" s="6" t="s">
        <v>107</v>
      </c>
      <c r="AU128" s="6" t="s">
        <v>63</v>
      </c>
      <c r="AY128" s="6" t="s">
        <v>101</v>
      </c>
      <c r="BG128" s="115">
        <f>IF($N$128="zákl. přenesená",$J$128,0)</f>
        <v>0</v>
      </c>
      <c r="BJ128" s="6" t="s">
        <v>108</v>
      </c>
      <c r="BK128" s="115">
        <f>ROUND($I$128*$H$128,2)</f>
        <v>0</v>
      </c>
    </row>
    <row r="129" spans="2:47" s="6" customFormat="1" ht="16.5" customHeight="1">
      <c r="B129" s="241"/>
      <c r="C129" s="234"/>
      <c r="D129" s="234"/>
      <c r="E129" s="234"/>
      <c r="F129" s="279" t="s">
        <v>204</v>
      </c>
      <c r="G129" s="234"/>
      <c r="H129" s="324"/>
      <c r="I129" s="234"/>
      <c r="J129" s="324"/>
      <c r="K129" s="243"/>
      <c r="L129" s="221"/>
      <c r="M129" s="45"/>
      <c r="T129" s="46"/>
      <c r="AU129" s="6" t="s">
        <v>63</v>
      </c>
    </row>
    <row r="130" spans="2:63" s="6" customFormat="1" ht="15.75" customHeight="1">
      <c r="B130" s="241"/>
      <c r="C130" s="106" t="s">
        <v>205</v>
      </c>
      <c r="D130" s="106" t="s">
        <v>102</v>
      </c>
      <c r="E130" s="107" t="s">
        <v>206</v>
      </c>
      <c r="F130" s="108" t="s">
        <v>207</v>
      </c>
      <c r="G130" s="109" t="s">
        <v>105</v>
      </c>
      <c r="H130" s="323">
        <v>2</v>
      </c>
      <c r="I130" s="110">
        <v>0</v>
      </c>
      <c r="J130" s="331">
        <f>ROUND($I$130*$H$130,2)</f>
        <v>0</v>
      </c>
      <c r="K130" s="282"/>
      <c r="L130" s="274"/>
      <c r="M130" s="111"/>
      <c r="N130" s="112" t="s">
        <v>31</v>
      </c>
      <c r="Q130" s="113">
        <v>0</v>
      </c>
      <c r="R130" s="113">
        <f>$Q$130*$H$130</f>
        <v>0</v>
      </c>
      <c r="S130" s="113">
        <v>0</v>
      </c>
      <c r="T130" s="114">
        <f>$S$130*$H$130</f>
        <v>0</v>
      </c>
      <c r="AR130" s="6" t="s">
        <v>106</v>
      </c>
      <c r="AT130" s="6" t="s">
        <v>107</v>
      </c>
      <c r="AU130" s="6" t="s">
        <v>63</v>
      </c>
      <c r="AY130" s="6" t="s">
        <v>101</v>
      </c>
      <c r="BG130" s="115">
        <f>IF($N$130="zákl. přenesená",$J$130,0)</f>
        <v>0</v>
      </c>
      <c r="BJ130" s="6" t="s">
        <v>108</v>
      </c>
      <c r="BK130" s="115">
        <f>ROUND($I$130*$H$130,2)</f>
        <v>0</v>
      </c>
    </row>
    <row r="131" spans="2:47" s="6" customFormat="1" ht="16.5" customHeight="1">
      <c r="B131" s="241"/>
      <c r="C131" s="234"/>
      <c r="D131" s="234"/>
      <c r="E131" s="234"/>
      <c r="F131" s="279" t="s">
        <v>208</v>
      </c>
      <c r="G131" s="234"/>
      <c r="H131" s="324"/>
      <c r="I131" s="234"/>
      <c r="J131" s="324"/>
      <c r="K131" s="243"/>
      <c r="L131" s="221"/>
      <c r="M131" s="45"/>
      <c r="T131" s="46"/>
      <c r="AU131" s="6" t="s">
        <v>63</v>
      </c>
    </row>
    <row r="132" spans="2:63" s="6" customFormat="1" ht="15.75" customHeight="1">
      <c r="B132" s="241"/>
      <c r="C132" s="106" t="s">
        <v>209</v>
      </c>
      <c r="D132" s="106" t="s">
        <v>102</v>
      </c>
      <c r="E132" s="107" t="s">
        <v>210</v>
      </c>
      <c r="F132" s="108" t="s">
        <v>211</v>
      </c>
      <c r="G132" s="109" t="s">
        <v>105</v>
      </c>
      <c r="H132" s="323">
        <v>2</v>
      </c>
      <c r="I132" s="110">
        <v>0</v>
      </c>
      <c r="J132" s="331">
        <f>ROUND($I$132*$H$132,2)</f>
        <v>0</v>
      </c>
      <c r="K132" s="282"/>
      <c r="L132" s="274"/>
      <c r="M132" s="111"/>
      <c r="N132" s="112" t="s">
        <v>31</v>
      </c>
      <c r="Q132" s="113">
        <v>0</v>
      </c>
      <c r="R132" s="113">
        <f>$Q$132*$H$132</f>
        <v>0</v>
      </c>
      <c r="S132" s="113">
        <v>0</v>
      </c>
      <c r="T132" s="114">
        <f>$S$132*$H$132</f>
        <v>0</v>
      </c>
      <c r="AR132" s="6" t="s">
        <v>106</v>
      </c>
      <c r="AT132" s="6" t="s">
        <v>107</v>
      </c>
      <c r="AU132" s="6" t="s">
        <v>63</v>
      </c>
      <c r="AY132" s="6" t="s">
        <v>101</v>
      </c>
      <c r="BG132" s="115">
        <f>IF($N$132="zákl. přenesená",$J$132,0)</f>
        <v>0</v>
      </c>
      <c r="BJ132" s="6" t="s">
        <v>108</v>
      </c>
      <c r="BK132" s="115">
        <f>ROUND($I$132*$H$132,2)</f>
        <v>0</v>
      </c>
    </row>
    <row r="133" spans="2:47" s="6" customFormat="1" ht="16.5" customHeight="1">
      <c r="B133" s="241"/>
      <c r="C133" s="234"/>
      <c r="D133" s="234"/>
      <c r="E133" s="234"/>
      <c r="F133" s="279" t="s">
        <v>212</v>
      </c>
      <c r="G133" s="234"/>
      <c r="H133" s="324"/>
      <c r="I133" s="234"/>
      <c r="J133" s="324"/>
      <c r="K133" s="243"/>
      <c r="L133" s="221"/>
      <c r="M133" s="45"/>
      <c r="T133" s="46"/>
      <c r="AU133" s="6" t="s">
        <v>63</v>
      </c>
    </row>
    <row r="134" spans="2:63" s="6" customFormat="1" ht="15.75" customHeight="1">
      <c r="B134" s="241"/>
      <c r="C134" s="106" t="s">
        <v>213</v>
      </c>
      <c r="D134" s="106" t="s">
        <v>102</v>
      </c>
      <c r="E134" s="107" t="s">
        <v>214</v>
      </c>
      <c r="F134" s="108" t="s">
        <v>215</v>
      </c>
      <c r="G134" s="109" t="s">
        <v>153</v>
      </c>
      <c r="H134" s="323">
        <v>0.6</v>
      </c>
      <c r="I134" s="110">
        <v>0</v>
      </c>
      <c r="J134" s="331">
        <f>ROUND($I$134*$H$134,2)</f>
        <v>0</v>
      </c>
      <c r="K134" s="282"/>
      <c r="L134" s="274"/>
      <c r="M134" s="111"/>
      <c r="N134" s="112" t="s">
        <v>31</v>
      </c>
      <c r="Q134" s="113">
        <v>1</v>
      </c>
      <c r="R134" s="113">
        <f>$Q$134*$H$134</f>
        <v>0.6</v>
      </c>
      <c r="S134" s="113">
        <v>0</v>
      </c>
      <c r="T134" s="114">
        <f>$S$134*$H$134</f>
        <v>0</v>
      </c>
      <c r="AR134" s="6" t="s">
        <v>106</v>
      </c>
      <c r="AT134" s="6" t="s">
        <v>107</v>
      </c>
      <c r="AU134" s="6" t="s">
        <v>63</v>
      </c>
      <c r="AY134" s="6" t="s">
        <v>101</v>
      </c>
      <c r="BG134" s="115">
        <f>IF($N$134="zákl. přenesená",$J$134,0)</f>
        <v>0</v>
      </c>
      <c r="BJ134" s="6" t="s">
        <v>108</v>
      </c>
      <c r="BK134" s="115">
        <f>ROUND($I$134*$H$134,2)</f>
        <v>0</v>
      </c>
    </row>
    <row r="135" spans="2:63" s="99" customFormat="1" ht="25.5" customHeight="1">
      <c r="B135" s="251"/>
      <c r="C135" s="229"/>
      <c r="D135" s="222" t="s">
        <v>55</v>
      </c>
      <c r="E135" s="252" t="s">
        <v>216</v>
      </c>
      <c r="F135" s="286" t="s">
        <v>409</v>
      </c>
      <c r="G135" s="253" t="s">
        <v>100</v>
      </c>
      <c r="H135" s="326">
        <v>2</v>
      </c>
      <c r="I135" s="229"/>
      <c r="J135" s="330">
        <f>$BK$135</f>
        <v>0</v>
      </c>
      <c r="K135" s="255"/>
      <c r="L135" s="222"/>
      <c r="M135" s="102"/>
      <c r="P135" s="103">
        <f>SUM($P$136:$P$165)</f>
        <v>0</v>
      </c>
      <c r="R135" s="103">
        <f>SUM($R$136:$R$165)</f>
        <v>0</v>
      </c>
      <c r="T135" s="104">
        <f>SUM($T$136:$T$165)</f>
        <v>0</v>
      </c>
      <c r="AR135" s="101" t="s">
        <v>63</v>
      </c>
      <c r="AT135" s="101" t="s">
        <v>55</v>
      </c>
      <c r="AU135" s="100" t="s">
        <v>56</v>
      </c>
      <c r="AY135" s="100" t="s">
        <v>101</v>
      </c>
      <c r="BK135" s="105">
        <f>SUM($BK$136:$BK$165)</f>
        <v>0</v>
      </c>
    </row>
    <row r="136" spans="2:63" s="6" customFormat="1" ht="9.75" customHeight="1">
      <c r="B136" s="241"/>
      <c r="C136" s="268"/>
      <c r="D136" s="268"/>
      <c r="E136" s="269"/>
      <c r="F136" s="270"/>
      <c r="G136" s="271"/>
      <c r="H136" s="327"/>
      <c r="I136" s="273"/>
      <c r="J136" s="332"/>
      <c r="K136" s="285"/>
      <c r="L136" s="274"/>
      <c r="M136" s="111"/>
      <c r="N136" s="112" t="s">
        <v>31</v>
      </c>
      <c r="Q136" s="113">
        <v>0</v>
      </c>
      <c r="R136" s="113">
        <f>$Q$136*$H$136</f>
        <v>0</v>
      </c>
      <c r="S136" s="113">
        <v>0</v>
      </c>
      <c r="T136" s="114">
        <f>$S$136*$H$136</f>
        <v>0</v>
      </c>
      <c r="AR136" s="6" t="s">
        <v>106</v>
      </c>
      <c r="AT136" s="6" t="s">
        <v>107</v>
      </c>
      <c r="AU136" s="6" t="s">
        <v>63</v>
      </c>
      <c r="AY136" s="6" t="s">
        <v>101</v>
      </c>
      <c r="BG136" s="115">
        <f>IF($N$136="zákl. přenesená",$J$136,0)</f>
        <v>0</v>
      </c>
      <c r="BJ136" s="6" t="s">
        <v>108</v>
      </c>
      <c r="BK136" s="115">
        <f>ROUND($I$136*$H$136,2)</f>
        <v>0</v>
      </c>
    </row>
    <row r="137" spans="2:47" s="6" customFormat="1" ht="16.5" customHeight="1">
      <c r="B137" s="241"/>
      <c r="C137" s="234"/>
      <c r="D137" s="275"/>
      <c r="E137" s="234"/>
      <c r="F137" s="276"/>
      <c r="G137" s="234"/>
      <c r="H137" s="324"/>
      <c r="I137" s="234"/>
      <c r="J137" s="324"/>
      <c r="K137" s="243"/>
      <c r="L137" s="221"/>
      <c r="M137" s="45"/>
      <c r="T137" s="46"/>
      <c r="AT137" s="6" t="s">
        <v>109</v>
      </c>
      <c r="AU137" s="6" t="s">
        <v>63</v>
      </c>
    </row>
    <row r="138" spans="2:63" s="6" customFormat="1" ht="15.75" customHeight="1">
      <c r="B138" s="241"/>
      <c r="C138" s="106" t="s">
        <v>217</v>
      </c>
      <c r="D138" s="106" t="s">
        <v>102</v>
      </c>
      <c r="E138" s="107" t="s">
        <v>218</v>
      </c>
      <c r="F138" s="108" t="s">
        <v>219</v>
      </c>
      <c r="G138" s="109" t="s">
        <v>105</v>
      </c>
      <c r="H138" s="323">
        <v>2</v>
      </c>
      <c r="I138" s="110">
        <v>0</v>
      </c>
      <c r="J138" s="331">
        <f>ROUND($I$138*$H$138,2)</f>
        <v>0</v>
      </c>
      <c r="K138" s="282"/>
      <c r="L138" s="274"/>
      <c r="M138" s="111"/>
      <c r="N138" s="112" t="s">
        <v>31</v>
      </c>
      <c r="Q138" s="113">
        <v>0</v>
      </c>
      <c r="R138" s="113">
        <f>$Q$138*$H$138</f>
        <v>0</v>
      </c>
      <c r="S138" s="113">
        <v>0</v>
      </c>
      <c r="T138" s="114">
        <f>$S$138*$H$138</f>
        <v>0</v>
      </c>
      <c r="AR138" s="6" t="s">
        <v>106</v>
      </c>
      <c r="AT138" s="6" t="s">
        <v>107</v>
      </c>
      <c r="AU138" s="6" t="s">
        <v>63</v>
      </c>
      <c r="AY138" s="6" t="s">
        <v>101</v>
      </c>
      <c r="BG138" s="115">
        <f>IF($N$138="zákl. přenesená",$J$138,0)</f>
        <v>0</v>
      </c>
      <c r="BJ138" s="6" t="s">
        <v>108</v>
      </c>
      <c r="BK138" s="115">
        <f>ROUND($I$138*$H$138,2)</f>
        <v>0</v>
      </c>
    </row>
    <row r="139" spans="2:47" s="6" customFormat="1" ht="27" customHeight="1">
      <c r="B139" s="241"/>
      <c r="C139" s="234"/>
      <c r="D139" s="275" t="s">
        <v>109</v>
      </c>
      <c r="E139" s="234"/>
      <c r="F139" s="276" t="s">
        <v>220</v>
      </c>
      <c r="G139" s="234"/>
      <c r="H139" s="324"/>
      <c r="I139" s="234"/>
      <c r="J139" s="324"/>
      <c r="K139" s="243"/>
      <c r="L139" s="221"/>
      <c r="M139" s="45"/>
      <c r="T139" s="46"/>
      <c r="AT139" s="6" t="s">
        <v>109</v>
      </c>
      <c r="AU139" s="6" t="s">
        <v>63</v>
      </c>
    </row>
    <row r="140" spans="2:47" s="6" customFormat="1" ht="17.25" customHeight="1">
      <c r="B140" s="241"/>
      <c r="C140" s="234"/>
      <c r="D140" s="275"/>
      <c r="E140" s="234"/>
      <c r="F140" s="276"/>
      <c r="G140" s="234"/>
      <c r="H140" s="324"/>
      <c r="I140" s="234"/>
      <c r="J140" s="324"/>
      <c r="K140" s="243"/>
      <c r="L140" s="221"/>
      <c r="M140" s="45"/>
      <c r="T140" s="46"/>
      <c r="AT140" s="6" t="s">
        <v>109</v>
      </c>
      <c r="AU140" s="6" t="s">
        <v>63</v>
      </c>
    </row>
    <row r="141" spans="2:63" s="6" customFormat="1" ht="15.75" customHeight="1">
      <c r="B141" s="241"/>
      <c r="C141" s="116" t="s">
        <v>221</v>
      </c>
      <c r="D141" s="116" t="s">
        <v>107</v>
      </c>
      <c r="E141" s="117" t="s">
        <v>222</v>
      </c>
      <c r="F141" s="118" t="s">
        <v>223</v>
      </c>
      <c r="G141" s="119" t="s">
        <v>105</v>
      </c>
      <c r="H141" s="319">
        <v>2</v>
      </c>
      <c r="I141" s="120">
        <v>0</v>
      </c>
      <c r="J141" s="321">
        <f>ROUND($I$141*$H$141,2)</f>
        <v>0</v>
      </c>
      <c r="K141" s="256"/>
      <c r="L141" s="221"/>
      <c r="M141" s="121"/>
      <c r="N141" s="122" t="s">
        <v>31</v>
      </c>
      <c r="O141" s="113">
        <v>0</v>
      </c>
      <c r="P141" s="113">
        <f>$O$141*$H$141</f>
        <v>0</v>
      </c>
      <c r="Q141" s="113">
        <v>0</v>
      </c>
      <c r="R141" s="113">
        <f>$Q$141*$H$141</f>
        <v>0</v>
      </c>
      <c r="S141" s="113">
        <v>0</v>
      </c>
      <c r="T141" s="114">
        <f>$S$141*$H$141</f>
        <v>0</v>
      </c>
      <c r="AR141" s="6" t="s">
        <v>108</v>
      </c>
      <c r="AT141" s="6" t="s">
        <v>141</v>
      </c>
      <c r="AU141" s="6" t="s">
        <v>63</v>
      </c>
      <c r="AY141" s="6" t="s">
        <v>101</v>
      </c>
      <c r="BG141" s="115">
        <f>IF($N$141="zákl. přenesená",$J$141,0)</f>
        <v>0</v>
      </c>
      <c r="BJ141" s="6" t="s">
        <v>108</v>
      </c>
      <c r="BK141" s="115">
        <f>ROUND($I$141*$H$141,2)</f>
        <v>0</v>
      </c>
    </row>
    <row r="142" spans="2:63" s="6" customFormat="1" ht="15.75" customHeight="1">
      <c r="B142" s="287"/>
      <c r="C142" s="288"/>
      <c r="D142" s="288"/>
      <c r="E142" s="289"/>
      <c r="F142" s="290"/>
      <c r="G142" s="291"/>
      <c r="H142" s="328"/>
      <c r="I142" s="292"/>
      <c r="J142" s="292"/>
      <c r="K142" s="293"/>
      <c r="L142" s="221"/>
      <c r="M142" s="121"/>
      <c r="N142" s="122" t="s">
        <v>31</v>
      </c>
      <c r="O142" s="113">
        <v>3.327</v>
      </c>
      <c r="P142" s="113">
        <f>$O$142*$H$142</f>
        <v>0</v>
      </c>
      <c r="Q142" s="113">
        <v>0</v>
      </c>
      <c r="R142" s="113">
        <f>$Q$142*$H$142</f>
        <v>0</v>
      </c>
      <c r="S142" s="113">
        <v>0</v>
      </c>
      <c r="T142" s="114">
        <f>$S$142*$H$142</f>
        <v>0</v>
      </c>
      <c r="AR142" s="6" t="s">
        <v>108</v>
      </c>
      <c r="AT142" s="6" t="s">
        <v>141</v>
      </c>
      <c r="AU142" s="6" t="s">
        <v>63</v>
      </c>
      <c r="AY142" s="6" t="s">
        <v>101</v>
      </c>
      <c r="BG142" s="115">
        <f>IF($N$142="zákl. přenesená",$J$142,0)</f>
        <v>0</v>
      </c>
      <c r="BJ142" s="6" t="s">
        <v>108</v>
      </c>
      <c r="BK142" s="115">
        <f>ROUND($I$142*$H$142,2)</f>
        <v>0</v>
      </c>
    </row>
    <row r="143" spans="2:63" s="6" customFormat="1" ht="15.75" customHeight="1">
      <c r="B143" s="221"/>
      <c r="C143" s="223"/>
      <c r="D143" s="223"/>
      <c r="E143" s="224"/>
      <c r="F143" s="225"/>
      <c r="G143" s="226"/>
      <c r="H143" s="227"/>
      <c r="I143" s="228"/>
      <c r="J143" s="228"/>
      <c r="K143" s="221"/>
      <c r="L143" s="221"/>
      <c r="M143" s="265"/>
      <c r="N143" s="122" t="s">
        <v>31</v>
      </c>
      <c r="O143" s="113">
        <v>0.054</v>
      </c>
      <c r="P143" s="113">
        <f>$O$143*$H$143</f>
        <v>0</v>
      </c>
      <c r="Q143" s="113">
        <v>0</v>
      </c>
      <c r="R143" s="113">
        <f>$Q$143*$H$143</f>
        <v>0</v>
      </c>
      <c r="S143" s="113">
        <v>0</v>
      </c>
      <c r="T143" s="114">
        <f>$S$143*$H$143</f>
        <v>0</v>
      </c>
      <c r="AR143" s="6" t="s">
        <v>108</v>
      </c>
      <c r="AT143" s="6" t="s">
        <v>141</v>
      </c>
      <c r="AU143" s="6" t="s">
        <v>63</v>
      </c>
      <c r="AY143" s="6" t="s">
        <v>101</v>
      </c>
      <c r="BG143" s="115">
        <f>IF($N$143="zákl. přenesená",$J$143,0)</f>
        <v>0</v>
      </c>
      <c r="BJ143" s="6" t="s">
        <v>108</v>
      </c>
      <c r="BK143" s="115">
        <f>ROUND($I$143*$H$143,2)</f>
        <v>0</v>
      </c>
    </row>
    <row r="144" spans="2:63" s="6" customFormat="1" ht="15.75" customHeight="1">
      <c r="B144" s="221"/>
      <c r="C144" s="268"/>
      <c r="D144" s="268"/>
      <c r="E144" s="269"/>
      <c r="F144" s="270"/>
      <c r="G144" s="271"/>
      <c r="H144" s="272"/>
      <c r="I144" s="273"/>
      <c r="J144" s="273"/>
      <c r="K144" s="274"/>
      <c r="L144" s="274"/>
      <c r="M144" s="264"/>
      <c r="N144" s="112" t="s">
        <v>31</v>
      </c>
      <c r="Q144" s="113">
        <v>0</v>
      </c>
      <c r="R144" s="113">
        <f>$Q$144*$H$144</f>
        <v>0</v>
      </c>
      <c r="S144" s="113">
        <v>0</v>
      </c>
      <c r="T144" s="114">
        <f>$S$144*$H$144</f>
        <v>0</v>
      </c>
      <c r="AR144" s="6" t="s">
        <v>108</v>
      </c>
      <c r="AT144" s="6" t="s">
        <v>107</v>
      </c>
      <c r="AU144" s="6" t="s">
        <v>63</v>
      </c>
      <c r="AY144" s="6" t="s">
        <v>101</v>
      </c>
      <c r="BG144" s="115">
        <f>IF($N$144="zákl. přenesená",$J$144,0)</f>
        <v>0</v>
      </c>
      <c r="BJ144" s="6" t="s">
        <v>108</v>
      </c>
      <c r="BK144" s="115">
        <f>ROUND($I$144*$H$144,2)</f>
        <v>0</v>
      </c>
    </row>
    <row r="145" spans="2:51" s="6" customFormat="1" ht="15.75" customHeight="1">
      <c r="B145" s="266"/>
      <c r="C145" s="234"/>
      <c r="D145" s="275"/>
      <c r="E145" s="234"/>
      <c r="F145" s="277"/>
      <c r="G145" s="234"/>
      <c r="H145" s="278"/>
      <c r="I145" s="234"/>
      <c r="J145" s="234"/>
      <c r="K145" s="234"/>
      <c r="L145" s="266"/>
      <c r="M145" s="266"/>
      <c r="T145" s="124"/>
      <c r="AT145" s="125" t="s">
        <v>154</v>
      </c>
      <c r="AU145" s="125" t="s">
        <v>63</v>
      </c>
      <c r="AV145" s="125" t="s">
        <v>65</v>
      </c>
      <c r="AW145" s="125" t="s">
        <v>56</v>
      </c>
      <c r="AX145" s="125" t="s">
        <v>63</v>
      </c>
      <c r="AY145" s="125" t="s">
        <v>101</v>
      </c>
    </row>
    <row r="146" spans="2:63" s="6" customFormat="1" ht="15.75" customHeight="1">
      <c r="B146" s="221"/>
      <c r="C146" s="223"/>
      <c r="D146" s="223"/>
      <c r="E146" s="224"/>
      <c r="F146" s="225"/>
      <c r="G146" s="226"/>
      <c r="H146" s="227"/>
      <c r="I146" s="228"/>
      <c r="J146" s="228"/>
      <c r="K146" s="221"/>
      <c r="L146" s="221"/>
      <c r="M146" s="265"/>
      <c r="N146" s="122" t="s">
        <v>31</v>
      </c>
      <c r="O146" s="113">
        <v>1.25</v>
      </c>
      <c r="P146" s="113">
        <f>$O$146*$H$146</f>
        <v>0</v>
      </c>
      <c r="Q146" s="113">
        <v>0</v>
      </c>
      <c r="R146" s="113">
        <f>$Q$146*$H$146</f>
        <v>0</v>
      </c>
      <c r="S146" s="113">
        <v>0</v>
      </c>
      <c r="T146" s="114">
        <f>$S$146*$H$146</f>
        <v>0</v>
      </c>
      <c r="AR146" s="6" t="s">
        <v>108</v>
      </c>
      <c r="AT146" s="6" t="s">
        <v>141</v>
      </c>
      <c r="AU146" s="6" t="s">
        <v>63</v>
      </c>
      <c r="AY146" s="6" t="s">
        <v>101</v>
      </c>
      <c r="BG146" s="115">
        <f>IF($N$146="zákl. přenesená",$J$146,0)</f>
        <v>0</v>
      </c>
      <c r="BJ146" s="6" t="s">
        <v>108</v>
      </c>
      <c r="BK146" s="115">
        <f>ROUND($I$146*$H$146,2)</f>
        <v>0</v>
      </c>
    </row>
    <row r="147" spans="2:47" s="6" customFormat="1" ht="27" customHeight="1">
      <c r="B147" s="221"/>
      <c r="C147" s="234"/>
      <c r="D147" s="275"/>
      <c r="E147" s="234"/>
      <c r="F147" s="276"/>
      <c r="G147" s="234"/>
      <c r="H147" s="234"/>
      <c r="I147" s="234"/>
      <c r="J147" s="234"/>
      <c r="K147" s="234"/>
      <c r="L147" s="221"/>
      <c r="M147" s="221"/>
      <c r="T147" s="46"/>
      <c r="AT147" s="6" t="s">
        <v>109</v>
      </c>
      <c r="AU147" s="6" t="s">
        <v>63</v>
      </c>
    </row>
    <row r="148" spans="2:63" s="6" customFormat="1" ht="15.75" customHeight="1">
      <c r="B148" s="221"/>
      <c r="C148" s="268"/>
      <c r="D148" s="268"/>
      <c r="E148" s="269"/>
      <c r="F148" s="270"/>
      <c r="G148" s="271"/>
      <c r="H148" s="272"/>
      <c r="I148" s="273"/>
      <c r="J148" s="273"/>
      <c r="K148" s="274"/>
      <c r="L148" s="274"/>
      <c r="M148" s="264"/>
      <c r="N148" s="112" t="s">
        <v>31</v>
      </c>
      <c r="Q148" s="113">
        <v>0</v>
      </c>
      <c r="R148" s="113">
        <f>$Q$148*$H$148</f>
        <v>0</v>
      </c>
      <c r="S148" s="113">
        <v>0</v>
      </c>
      <c r="T148" s="114">
        <f>$S$148*$H$148</f>
        <v>0</v>
      </c>
      <c r="AR148" s="6" t="s">
        <v>106</v>
      </c>
      <c r="AT148" s="6" t="s">
        <v>107</v>
      </c>
      <c r="AU148" s="6" t="s">
        <v>63</v>
      </c>
      <c r="AY148" s="6" t="s">
        <v>101</v>
      </c>
      <c r="BG148" s="115">
        <f>IF($N$148="zákl. přenesená",$J$148,0)</f>
        <v>0</v>
      </c>
      <c r="BJ148" s="6" t="s">
        <v>108</v>
      </c>
      <c r="BK148" s="115">
        <f>ROUND($I$148*$H$148,2)</f>
        <v>0</v>
      </c>
    </row>
    <row r="149" spans="2:47" s="6" customFormat="1" ht="27" customHeight="1">
      <c r="B149" s="221"/>
      <c r="C149" s="234"/>
      <c r="D149" s="275"/>
      <c r="E149" s="234"/>
      <c r="F149" s="276"/>
      <c r="G149" s="234"/>
      <c r="H149" s="234"/>
      <c r="I149" s="234"/>
      <c r="J149" s="234"/>
      <c r="K149" s="234"/>
      <c r="L149" s="221"/>
      <c r="M149" s="221"/>
      <c r="T149" s="46"/>
      <c r="AT149" s="6" t="s">
        <v>109</v>
      </c>
      <c r="AU149" s="6" t="s">
        <v>63</v>
      </c>
    </row>
    <row r="150" spans="2:63" s="6" customFormat="1" ht="15.75" customHeight="1">
      <c r="B150" s="221"/>
      <c r="C150" s="223"/>
      <c r="D150" s="223"/>
      <c r="E150" s="224"/>
      <c r="F150" s="225"/>
      <c r="G150" s="226"/>
      <c r="H150" s="227"/>
      <c r="I150" s="228"/>
      <c r="J150" s="228"/>
      <c r="K150" s="221"/>
      <c r="L150" s="221"/>
      <c r="M150" s="265"/>
      <c r="N150" s="122" t="s">
        <v>31</v>
      </c>
      <c r="O150" s="113">
        <v>0.404</v>
      </c>
      <c r="P150" s="113">
        <f>$O$150*$H$150</f>
        <v>0</v>
      </c>
      <c r="Q150" s="113">
        <v>0</v>
      </c>
      <c r="R150" s="113">
        <f>$Q$150*$H$150</f>
        <v>0</v>
      </c>
      <c r="S150" s="113">
        <v>0</v>
      </c>
      <c r="T150" s="114">
        <f>$S$150*$H$150</f>
        <v>0</v>
      </c>
      <c r="AR150" s="6" t="s">
        <v>108</v>
      </c>
      <c r="AT150" s="6" t="s">
        <v>141</v>
      </c>
      <c r="AU150" s="6" t="s">
        <v>63</v>
      </c>
      <c r="AY150" s="6" t="s">
        <v>101</v>
      </c>
      <c r="BG150" s="115">
        <f>IF($N$150="zákl. přenesená",$J$150,0)</f>
        <v>0</v>
      </c>
      <c r="BJ150" s="6" t="s">
        <v>108</v>
      </c>
      <c r="BK150" s="115">
        <f>ROUND($I$150*$H$150,2)</f>
        <v>0</v>
      </c>
    </row>
    <row r="151" spans="2:63" s="6" customFormat="1" ht="15.75" customHeight="1">
      <c r="B151" s="221"/>
      <c r="C151" s="268"/>
      <c r="D151" s="268"/>
      <c r="E151" s="269"/>
      <c r="F151" s="270"/>
      <c r="G151" s="271"/>
      <c r="H151" s="272"/>
      <c r="I151" s="273"/>
      <c r="J151" s="273"/>
      <c r="K151" s="274"/>
      <c r="L151" s="274"/>
      <c r="M151" s="264"/>
      <c r="N151" s="112" t="s">
        <v>31</v>
      </c>
      <c r="Q151" s="113">
        <v>0</v>
      </c>
      <c r="R151" s="113">
        <f>$Q$151*$H$151</f>
        <v>0</v>
      </c>
      <c r="S151" s="113">
        <v>0</v>
      </c>
      <c r="T151" s="114">
        <f>$S$151*$H$151</f>
        <v>0</v>
      </c>
      <c r="AR151" s="6" t="s">
        <v>108</v>
      </c>
      <c r="AT151" s="6" t="s">
        <v>107</v>
      </c>
      <c r="AU151" s="6" t="s">
        <v>63</v>
      </c>
      <c r="AY151" s="6" t="s">
        <v>101</v>
      </c>
      <c r="BG151" s="115">
        <f>IF($N$151="zákl. přenesená",$J$151,0)</f>
        <v>0</v>
      </c>
      <c r="BJ151" s="6" t="s">
        <v>108</v>
      </c>
      <c r="BK151" s="115">
        <f>ROUND($I$151*$H$151,2)</f>
        <v>0</v>
      </c>
    </row>
    <row r="152" spans="2:63" s="6" customFormat="1" ht="15.75" customHeight="1">
      <c r="B152" s="221"/>
      <c r="C152" s="268"/>
      <c r="D152" s="268"/>
      <c r="E152" s="269"/>
      <c r="F152" s="270"/>
      <c r="G152" s="271"/>
      <c r="H152" s="272"/>
      <c r="I152" s="273"/>
      <c r="J152" s="273"/>
      <c r="K152" s="274"/>
      <c r="L152" s="274"/>
      <c r="M152" s="264"/>
      <c r="N152" s="112" t="s">
        <v>31</v>
      </c>
      <c r="Q152" s="113">
        <v>0</v>
      </c>
      <c r="R152" s="113">
        <f>$Q$152*$H$152</f>
        <v>0</v>
      </c>
      <c r="S152" s="113">
        <v>0</v>
      </c>
      <c r="T152" s="114">
        <f>$S$152*$H$152</f>
        <v>0</v>
      </c>
      <c r="AR152" s="6" t="s">
        <v>108</v>
      </c>
      <c r="AT152" s="6" t="s">
        <v>107</v>
      </c>
      <c r="AU152" s="6" t="s">
        <v>63</v>
      </c>
      <c r="AY152" s="6" t="s">
        <v>101</v>
      </c>
      <c r="BG152" s="115">
        <f>IF($N$152="zákl. přenesená",$J$152,0)</f>
        <v>0</v>
      </c>
      <c r="BJ152" s="6" t="s">
        <v>108</v>
      </c>
      <c r="BK152" s="115">
        <f>ROUND($I$152*$H$152,2)</f>
        <v>0</v>
      </c>
    </row>
    <row r="153" spans="2:51" s="6" customFormat="1" ht="15.75" customHeight="1">
      <c r="B153" s="266"/>
      <c r="C153" s="234"/>
      <c r="D153" s="275"/>
      <c r="E153" s="234"/>
      <c r="F153" s="277"/>
      <c r="G153" s="234"/>
      <c r="H153" s="278"/>
      <c r="I153" s="234"/>
      <c r="J153" s="234"/>
      <c r="K153" s="234"/>
      <c r="L153" s="266"/>
      <c r="M153" s="266"/>
      <c r="T153" s="124"/>
      <c r="AT153" s="125" t="s">
        <v>154</v>
      </c>
      <c r="AU153" s="125" t="s">
        <v>63</v>
      </c>
      <c r="AV153" s="125" t="s">
        <v>65</v>
      </c>
      <c r="AW153" s="125" t="s">
        <v>56</v>
      </c>
      <c r="AX153" s="125" t="s">
        <v>63</v>
      </c>
      <c r="AY153" s="125" t="s">
        <v>101</v>
      </c>
    </row>
    <row r="154" spans="2:63" s="6" customFormat="1" ht="15.75" customHeight="1">
      <c r="B154" s="221"/>
      <c r="C154" s="223"/>
      <c r="D154" s="223"/>
      <c r="E154" s="224"/>
      <c r="F154" s="225"/>
      <c r="G154" s="226"/>
      <c r="H154" s="227"/>
      <c r="I154" s="228"/>
      <c r="J154" s="228"/>
      <c r="K154" s="221"/>
      <c r="L154" s="221"/>
      <c r="M154" s="265"/>
      <c r="N154" s="122" t="s">
        <v>31</v>
      </c>
      <c r="O154" s="113">
        <v>0.054</v>
      </c>
      <c r="P154" s="113">
        <f>$O$154*$H$154</f>
        <v>0</v>
      </c>
      <c r="Q154" s="113">
        <v>0</v>
      </c>
      <c r="R154" s="113">
        <f>$Q$154*$H$154</f>
        <v>0</v>
      </c>
      <c r="S154" s="113">
        <v>0</v>
      </c>
      <c r="T154" s="114">
        <f>$S$154*$H$154</f>
        <v>0</v>
      </c>
      <c r="AR154" s="6" t="s">
        <v>108</v>
      </c>
      <c r="AT154" s="6" t="s">
        <v>141</v>
      </c>
      <c r="AU154" s="6" t="s">
        <v>63</v>
      </c>
      <c r="AY154" s="6" t="s">
        <v>101</v>
      </c>
      <c r="BG154" s="115">
        <f>IF($N$154="zákl. přenesená",$J$154,0)</f>
        <v>0</v>
      </c>
      <c r="BJ154" s="6" t="s">
        <v>108</v>
      </c>
      <c r="BK154" s="115">
        <f>ROUND($I$154*$H$154,2)</f>
        <v>0</v>
      </c>
    </row>
    <row r="155" spans="2:63" s="6" customFormat="1" ht="15.75" customHeight="1">
      <c r="B155" s="221"/>
      <c r="C155" s="268"/>
      <c r="D155" s="268"/>
      <c r="E155" s="269"/>
      <c r="F155" s="270"/>
      <c r="G155" s="271"/>
      <c r="H155" s="272"/>
      <c r="I155" s="273"/>
      <c r="J155" s="273"/>
      <c r="K155" s="274"/>
      <c r="L155" s="274"/>
      <c r="M155" s="264"/>
      <c r="N155" s="112" t="s">
        <v>31</v>
      </c>
      <c r="Q155" s="113">
        <v>1</v>
      </c>
      <c r="R155" s="113">
        <f>$Q$155*$H$155</f>
        <v>0</v>
      </c>
      <c r="S155" s="113">
        <v>0</v>
      </c>
      <c r="T155" s="114">
        <f>$S$155*$H$155</f>
        <v>0</v>
      </c>
      <c r="AR155" s="6" t="s">
        <v>108</v>
      </c>
      <c r="AT155" s="6" t="s">
        <v>107</v>
      </c>
      <c r="AU155" s="6" t="s">
        <v>63</v>
      </c>
      <c r="AY155" s="6" t="s">
        <v>101</v>
      </c>
      <c r="BG155" s="115">
        <f>IF($N$155="zákl. přenesená",$J$155,0)</f>
        <v>0</v>
      </c>
      <c r="BJ155" s="6" t="s">
        <v>108</v>
      </c>
      <c r="BK155" s="115">
        <f>ROUND($I$155*$H$155,2)</f>
        <v>0</v>
      </c>
    </row>
    <row r="156" spans="2:63" s="6" customFormat="1" ht="15.75" customHeight="1">
      <c r="B156" s="221"/>
      <c r="C156" s="223"/>
      <c r="D156" s="223"/>
      <c r="E156" s="224"/>
      <c r="F156" s="225"/>
      <c r="G156" s="226"/>
      <c r="H156" s="227"/>
      <c r="I156" s="228"/>
      <c r="J156" s="228"/>
      <c r="K156" s="221"/>
      <c r="L156" s="221"/>
      <c r="M156" s="265"/>
      <c r="N156" s="122" t="s">
        <v>31</v>
      </c>
      <c r="O156" s="113">
        <v>0.17</v>
      </c>
      <c r="P156" s="113">
        <f>$O$156*$H$156</f>
        <v>0</v>
      </c>
      <c r="Q156" s="113">
        <v>0</v>
      </c>
      <c r="R156" s="113">
        <f>$Q$156*$H$156</f>
        <v>0</v>
      </c>
      <c r="S156" s="113">
        <v>0</v>
      </c>
      <c r="T156" s="114">
        <f>$S$156*$H$156</f>
        <v>0</v>
      </c>
      <c r="AR156" s="6" t="s">
        <v>108</v>
      </c>
      <c r="AT156" s="6" t="s">
        <v>141</v>
      </c>
      <c r="AU156" s="6" t="s">
        <v>63</v>
      </c>
      <c r="AY156" s="6" t="s">
        <v>101</v>
      </c>
      <c r="BG156" s="115">
        <f>IF($N$156="zákl. přenesená",$J$156,0)</f>
        <v>0</v>
      </c>
      <c r="BJ156" s="6" t="s">
        <v>108</v>
      </c>
      <c r="BK156" s="115">
        <f>ROUND($I$156*$H$156,2)</f>
        <v>0</v>
      </c>
    </row>
    <row r="157" spans="2:63" s="6" customFormat="1" ht="15.75" customHeight="1">
      <c r="B157" s="221"/>
      <c r="C157" s="268"/>
      <c r="D157" s="268"/>
      <c r="E157" s="269"/>
      <c r="F157" s="270"/>
      <c r="G157" s="271"/>
      <c r="H157" s="272"/>
      <c r="I157" s="273"/>
      <c r="J157" s="273"/>
      <c r="K157" s="274"/>
      <c r="L157" s="274"/>
      <c r="M157" s="264"/>
      <c r="N157" s="112" t="s">
        <v>31</v>
      </c>
      <c r="Q157" s="113">
        <v>0.25</v>
      </c>
      <c r="R157" s="113">
        <f>$Q$157*$H$157</f>
        <v>0</v>
      </c>
      <c r="S157" s="113">
        <v>0</v>
      </c>
      <c r="T157" s="114">
        <f>$S$157*$H$157</f>
        <v>0</v>
      </c>
      <c r="AR157" s="6" t="s">
        <v>108</v>
      </c>
      <c r="AT157" s="6" t="s">
        <v>107</v>
      </c>
      <c r="AU157" s="6" t="s">
        <v>63</v>
      </c>
      <c r="AY157" s="6" t="s">
        <v>101</v>
      </c>
      <c r="BG157" s="115">
        <f>IF($N$157="zákl. přenesená",$J$157,0)</f>
        <v>0</v>
      </c>
      <c r="BJ157" s="6" t="s">
        <v>108</v>
      </c>
      <c r="BK157" s="115">
        <f>ROUND($I$157*$H$157,2)</f>
        <v>0</v>
      </c>
    </row>
    <row r="158" spans="2:51" s="6" customFormat="1" ht="15.75" customHeight="1">
      <c r="B158" s="266"/>
      <c r="C158" s="234"/>
      <c r="D158" s="275"/>
      <c r="E158" s="234"/>
      <c r="F158" s="277"/>
      <c r="G158" s="234"/>
      <c r="H158" s="278"/>
      <c r="I158" s="234"/>
      <c r="J158" s="234"/>
      <c r="K158" s="234"/>
      <c r="L158" s="266"/>
      <c r="M158" s="266"/>
      <c r="T158" s="124"/>
      <c r="AT158" s="125" t="s">
        <v>154</v>
      </c>
      <c r="AU158" s="125" t="s">
        <v>63</v>
      </c>
      <c r="AV158" s="125" t="s">
        <v>65</v>
      </c>
      <c r="AW158" s="125" t="s">
        <v>56</v>
      </c>
      <c r="AX158" s="125" t="s">
        <v>63</v>
      </c>
      <c r="AY158" s="125" t="s">
        <v>101</v>
      </c>
    </row>
    <row r="159" spans="2:63" s="6" customFormat="1" ht="15.75" customHeight="1">
      <c r="B159" s="221"/>
      <c r="C159" s="268"/>
      <c r="D159" s="268"/>
      <c r="E159" s="269"/>
      <c r="F159" s="270"/>
      <c r="G159" s="271"/>
      <c r="H159" s="272"/>
      <c r="I159" s="273"/>
      <c r="J159" s="273"/>
      <c r="K159" s="274"/>
      <c r="L159" s="274"/>
      <c r="M159" s="264"/>
      <c r="N159" s="112" t="s">
        <v>31</v>
      </c>
      <c r="Q159" s="113">
        <v>0</v>
      </c>
      <c r="R159" s="113">
        <f>$Q$159*$H$159</f>
        <v>0</v>
      </c>
      <c r="S159" s="113">
        <v>0</v>
      </c>
      <c r="T159" s="114">
        <f>$S$159*$H$159</f>
        <v>0</v>
      </c>
      <c r="AR159" s="6" t="s">
        <v>106</v>
      </c>
      <c r="AT159" s="6" t="s">
        <v>107</v>
      </c>
      <c r="AU159" s="6" t="s">
        <v>63</v>
      </c>
      <c r="AY159" s="6" t="s">
        <v>101</v>
      </c>
      <c r="BG159" s="115">
        <f>IF($N$159="zákl. přenesená",$J$159,0)</f>
        <v>0</v>
      </c>
      <c r="BJ159" s="6" t="s">
        <v>108</v>
      </c>
      <c r="BK159" s="115">
        <f>ROUND($I$159*$H$159,2)</f>
        <v>0</v>
      </c>
    </row>
    <row r="160" spans="2:47" s="6" customFormat="1" ht="16.5" customHeight="1">
      <c r="B160" s="221"/>
      <c r="C160" s="234"/>
      <c r="D160" s="234"/>
      <c r="E160" s="234"/>
      <c r="F160" s="279"/>
      <c r="G160" s="234"/>
      <c r="H160" s="234"/>
      <c r="I160" s="234"/>
      <c r="J160" s="234"/>
      <c r="K160" s="234"/>
      <c r="L160" s="221"/>
      <c r="M160" s="221"/>
      <c r="T160" s="46"/>
      <c r="AU160" s="6" t="s">
        <v>63</v>
      </c>
    </row>
    <row r="161" spans="2:63" s="6" customFormat="1" ht="15.75" customHeight="1">
      <c r="B161" s="221"/>
      <c r="C161" s="268"/>
      <c r="D161" s="268"/>
      <c r="E161" s="269"/>
      <c r="F161" s="270"/>
      <c r="G161" s="271"/>
      <c r="H161" s="272"/>
      <c r="I161" s="273"/>
      <c r="J161" s="273"/>
      <c r="K161" s="274"/>
      <c r="L161" s="274"/>
      <c r="M161" s="264"/>
      <c r="N161" s="112" t="s">
        <v>31</v>
      </c>
      <c r="Q161" s="113">
        <v>0</v>
      </c>
      <c r="R161" s="113">
        <f>$Q$161*$H$161</f>
        <v>0</v>
      </c>
      <c r="S161" s="113">
        <v>0</v>
      </c>
      <c r="T161" s="114">
        <f>$S$161*$H$161</f>
        <v>0</v>
      </c>
      <c r="AR161" s="6" t="s">
        <v>106</v>
      </c>
      <c r="AT161" s="6" t="s">
        <v>107</v>
      </c>
      <c r="AU161" s="6" t="s">
        <v>63</v>
      </c>
      <c r="AY161" s="6" t="s">
        <v>101</v>
      </c>
      <c r="BG161" s="115">
        <f>IF($N$161="zákl. přenesená",$J$161,0)</f>
        <v>0</v>
      </c>
      <c r="BJ161" s="6" t="s">
        <v>108</v>
      </c>
      <c r="BK161" s="115">
        <f>ROUND($I$161*$H$161,2)</f>
        <v>0</v>
      </c>
    </row>
    <row r="162" spans="2:47" s="6" customFormat="1" ht="16.5" customHeight="1">
      <c r="B162" s="221"/>
      <c r="C162" s="234"/>
      <c r="D162" s="234"/>
      <c r="E162" s="234"/>
      <c r="F162" s="279"/>
      <c r="G162" s="234"/>
      <c r="H162" s="234"/>
      <c r="I162" s="234"/>
      <c r="J162" s="234"/>
      <c r="K162" s="234"/>
      <c r="L162" s="221"/>
      <c r="M162" s="221"/>
      <c r="T162" s="46"/>
      <c r="AU162" s="6" t="s">
        <v>63</v>
      </c>
    </row>
    <row r="163" spans="2:63" s="6" customFormat="1" ht="15.75" customHeight="1">
      <c r="B163" s="221"/>
      <c r="C163" s="268"/>
      <c r="D163" s="268"/>
      <c r="E163" s="269"/>
      <c r="F163" s="270"/>
      <c r="G163" s="271"/>
      <c r="H163" s="272"/>
      <c r="I163" s="273"/>
      <c r="J163" s="273"/>
      <c r="K163" s="274"/>
      <c r="L163" s="274"/>
      <c r="M163" s="264"/>
      <c r="N163" s="112" t="s">
        <v>31</v>
      </c>
      <c r="Q163" s="113">
        <v>0</v>
      </c>
      <c r="R163" s="113">
        <f>$Q$163*$H$163</f>
        <v>0</v>
      </c>
      <c r="S163" s="113">
        <v>0</v>
      </c>
      <c r="T163" s="114">
        <f>$S$163*$H$163</f>
        <v>0</v>
      </c>
      <c r="AR163" s="6" t="s">
        <v>106</v>
      </c>
      <c r="AT163" s="6" t="s">
        <v>107</v>
      </c>
      <c r="AU163" s="6" t="s">
        <v>63</v>
      </c>
      <c r="AY163" s="6" t="s">
        <v>101</v>
      </c>
      <c r="BG163" s="115">
        <f>IF($N$163="zákl. přenesená",$J$163,0)</f>
        <v>0</v>
      </c>
      <c r="BJ163" s="6" t="s">
        <v>108</v>
      </c>
      <c r="BK163" s="115">
        <f>ROUND($I$163*$H$163,2)</f>
        <v>0</v>
      </c>
    </row>
    <row r="164" spans="2:47" s="6" customFormat="1" ht="16.5" customHeight="1">
      <c r="B164" s="221"/>
      <c r="C164" s="234"/>
      <c r="D164" s="234"/>
      <c r="E164" s="234"/>
      <c r="F164" s="279"/>
      <c r="G164" s="234"/>
      <c r="H164" s="234"/>
      <c r="I164" s="234"/>
      <c r="J164" s="234"/>
      <c r="K164" s="234"/>
      <c r="L164" s="221"/>
      <c r="M164" s="221"/>
      <c r="T164" s="46"/>
      <c r="AU164" s="6" t="s">
        <v>63</v>
      </c>
    </row>
    <row r="165" spans="2:63" s="6" customFormat="1" ht="15.75" customHeight="1">
      <c r="B165" s="221"/>
      <c r="C165" s="268"/>
      <c r="D165" s="268"/>
      <c r="E165" s="269"/>
      <c r="F165" s="270"/>
      <c r="G165" s="271"/>
      <c r="H165" s="272"/>
      <c r="I165" s="273"/>
      <c r="J165" s="273"/>
      <c r="K165" s="274"/>
      <c r="L165" s="274"/>
      <c r="M165" s="264"/>
      <c r="N165" s="112" t="s">
        <v>31</v>
      </c>
      <c r="Q165" s="113">
        <v>1</v>
      </c>
      <c r="R165" s="113">
        <f>$Q$165*$H$165</f>
        <v>0</v>
      </c>
      <c r="S165" s="113">
        <v>0</v>
      </c>
      <c r="T165" s="114">
        <f>$S$165*$H$165</f>
        <v>0</v>
      </c>
      <c r="AR165" s="6" t="s">
        <v>106</v>
      </c>
      <c r="AT165" s="6" t="s">
        <v>107</v>
      </c>
      <c r="AU165" s="6" t="s">
        <v>63</v>
      </c>
      <c r="AY165" s="6" t="s">
        <v>101</v>
      </c>
      <c r="BG165" s="115">
        <f>IF($N$165="zákl. přenesená",$J$165,0)</f>
        <v>0</v>
      </c>
      <c r="BJ165" s="6" t="s">
        <v>108</v>
      </c>
      <c r="BK165" s="115">
        <f>ROUND($I$165*$H$165,2)</f>
        <v>0</v>
      </c>
    </row>
    <row r="166" spans="1:63" s="99" customFormat="1" ht="25.5" customHeight="1">
      <c r="A166" s="229"/>
      <c r="B166" s="222"/>
      <c r="C166" s="229"/>
      <c r="D166" s="222"/>
      <c r="E166" s="252"/>
      <c r="F166" s="252"/>
      <c r="G166" s="253"/>
      <c r="H166" s="267"/>
      <c r="I166" s="229"/>
      <c r="J166" s="254"/>
      <c r="K166" s="229"/>
      <c r="L166" s="222"/>
      <c r="M166" s="222"/>
      <c r="P166" s="103">
        <f>SUM($P$167:$P$200)</f>
        <v>0</v>
      </c>
      <c r="R166" s="103">
        <f>SUM($R$167:$R$200)</f>
        <v>0</v>
      </c>
      <c r="T166" s="104">
        <f>SUM($T$167:$T$200)</f>
        <v>0</v>
      </c>
      <c r="AR166" s="101" t="s">
        <v>63</v>
      </c>
      <c r="AT166" s="101" t="s">
        <v>55</v>
      </c>
      <c r="AU166" s="100" t="s">
        <v>56</v>
      </c>
      <c r="AY166" s="100" t="s">
        <v>101</v>
      </c>
      <c r="BK166" s="105">
        <f>SUM($BK$167:$BK$200)</f>
        <v>0</v>
      </c>
    </row>
    <row r="167" spans="1:63" s="6" customFormat="1" ht="15.75" customHeight="1">
      <c r="A167" s="234"/>
      <c r="B167" s="221"/>
      <c r="C167" s="268"/>
      <c r="D167" s="268"/>
      <c r="E167" s="269"/>
      <c r="F167" s="270"/>
      <c r="G167" s="271"/>
      <c r="H167" s="272"/>
      <c r="I167" s="273"/>
      <c r="J167" s="273"/>
      <c r="K167" s="274"/>
      <c r="L167" s="274"/>
      <c r="M167" s="264"/>
      <c r="N167" s="112" t="s">
        <v>31</v>
      </c>
      <c r="Q167" s="113">
        <v>0</v>
      </c>
      <c r="R167" s="113">
        <f>$Q$167*$H$167</f>
        <v>0</v>
      </c>
      <c r="S167" s="113">
        <v>0</v>
      </c>
      <c r="T167" s="114">
        <f>$S$167*$H$167</f>
        <v>0</v>
      </c>
      <c r="AR167" s="6" t="s">
        <v>106</v>
      </c>
      <c r="AT167" s="6" t="s">
        <v>107</v>
      </c>
      <c r="AU167" s="6" t="s">
        <v>63</v>
      </c>
      <c r="AY167" s="6" t="s">
        <v>101</v>
      </c>
      <c r="BG167" s="115">
        <f>IF($N$167="zákl. přenesená",$J$167,0)</f>
        <v>0</v>
      </c>
      <c r="BJ167" s="6" t="s">
        <v>108</v>
      </c>
      <c r="BK167" s="115">
        <f>ROUND($I$167*$H$167,2)</f>
        <v>0</v>
      </c>
    </row>
    <row r="168" spans="1:47" s="6" customFormat="1" ht="16.5" customHeight="1">
      <c r="A168" s="234"/>
      <c r="B168" s="221"/>
      <c r="C168" s="234"/>
      <c r="D168" s="234"/>
      <c r="E168" s="234"/>
      <c r="F168" s="279"/>
      <c r="G168" s="234"/>
      <c r="H168" s="234"/>
      <c r="I168" s="234"/>
      <c r="J168" s="234"/>
      <c r="K168" s="234"/>
      <c r="L168" s="221"/>
      <c r="M168" s="221"/>
      <c r="T168" s="46"/>
      <c r="AU168" s="6" t="s">
        <v>63</v>
      </c>
    </row>
    <row r="169" spans="1:47" s="6" customFormat="1" ht="27" customHeight="1">
      <c r="A169" s="234"/>
      <c r="B169" s="221"/>
      <c r="C169" s="234"/>
      <c r="D169" s="275"/>
      <c r="E169" s="234"/>
      <c r="F169" s="276"/>
      <c r="G169" s="234"/>
      <c r="H169" s="234"/>
      <c r="I169" s="234"/>
      <c r="J169" s="234"/>
      <c r="K169" s="234"/>
      <c r="L169" s="221"/>
      <c r="M169" s="221"/>
      <c r="T169" s="46"/>
      <c r="AT169" s="6" t="s">
        <v>109</v>
      </c>
      <c r="AU169" s="6" t="s">
        <v>63</v>
      </c>
    </row>
    <row r="170" spans="1:63" s="6" customFormat="1" ht="15.75" customHeight="1">
      <c r="A170" s="234"/>
      <c r="B170" s="221"/>
      <c r="C170" s="268"/>
      <c r="D170" s="268"/>
      <c r="E170" s="269"/>
      <c r="F170" s="270"/>
      <c r="G170" s="271"/>
      <c r="H170" s="272"/>
      <c r="I170" s="273"/>
      <c r="J170" s="273"/>
      <c r="K170" s="274"/>
      <c r="L170" s="274"/>
      <c r="M170" s="264"/>
      <c r="N170" s="112" t="s">
        <v>31</v>
      </c>
      <c r="Q170" s="113">
        <v>0</v>
      </c>
      <c r="R170" s="113">
        <f>$Q$170*$H$170</f>
        <v>0</v>
      </c>
      <c r="S170" s="113">
        <v>0</v>
      </c>
      <c r="T170" s="114">
        <f>$S$170*$H$170</f>
        <v>0</v>
      </c>
      <c r="AR170" s="6" t="s">
        <v>106</v>
      </c>
      <c r="AT170" s="6" t="s">
        <v>107</v>
      </c>
      <c r="AU170" s="6" t="s">
        <v>63</v>
      </c>
      <c r="AY170" s="6" t="s">
        <v>101</v>
      </c>
      <c r="BG170" s="115">
        <f>IF($N$170="zákl. přenesená",$J$170,0)</f>
        <v>0</v>
      </c>
      <c r="BJ170" s="6" t="s">
        <v>108</v>
      </c>
      <c r="BK170" s="115">
        <f>ROUND($I$170*$H$170,2)</f>
        <v>0</v>
      </c>
    </row>
    <row r="171" spans="1:47" s="6" customFormat="1" ht="38.25" customHeight="1">
      <c r="A171" s="234"/>
      <c r="B171" s="221"/>
      <c r="C171" s="234"/>
      <c r="D171" s="275"/>
      <c r="E171" s="234"/>
      <c r="F171" s="276"/>
      <c r="G171" s="234"/>
      <c r="H171" s="234"/>
      <c r="I171" s="234"/>
      <c r="J171" s="234"/>
      <c r="K171" s="234"/>
      <c r="L171" s="221"/>
      <c r="M171" s="221"/>
      <c r="T171" s="46"/>
      <c r="AT171" s="6" t="s">
        <v>109</v>
      </c>
      <c r="AU171" s="6" t="s">
        <v>63</v>
      </c>
    </row>
    <row r="172" spans="1:63" s="6" customFormat="1" ht="15.75" customHeight="1">
      <c r="A172" s="234"/>
      <c r="B172" s="221"/>
      <c r="C172" s="268"/>
      <c r="D172" s="268"/>
      <c r="E172" s="269"/>
      <c r="F172" s="270"/>
      <c r="G172" s="271"/>
      <c r="H172" s="272"/>
      <c r="I172" s="273"/>
      <c r="J172" s="273"/>
      <c r="K172" s="274"/>
      <c r="L172" s="274"/>
      <c r="M172" s="264"/>
      <c r="N172" s="112" t="s">
        <v>31</v>
      </c>
      <c r="Q172" s="113">
        <v>0</v>
      </c>
      <c r="R172" s="113">
        <f>$Q$172*$H$172</f>
        <v>0</v>
      </c>
      <c r="S172" s="113">
        <v>0</v>
      </c>
      <c r="T172" s="114">
        <f>$S$172*$H$172</f>
        <v>0</v>
      </c>
      <c r="AR172" s="6" t="s">
        <v>106</v>
      </c>
      <c r="AT172" s="6" t="s">
        <v>107</v>
      </c>
      <c r="AU172" s="6" t="s">
        <v>63</v>
      </c>
      <c r="AY172" s="6" t="s">
        <v>101</v>
      </c>
      <c r="BG172" s="115">
        <f>IF($N$172="zákl. přenesená",$J$172,0)</f>
        <v>0</v>
      </c>
      <c r="BJ172" s="6" t="s">
        <v>108</v>
      </c>
      <c r="BK172" s="115">
        <f>ROUND($I$172*$H$172,2)</f>
        <v>0</v>
      </c>
    </row>
    <row r="173" spans="1:47" s="6" customFormat="1" ht="27" customHeight="1">
      <c r="A173" s="234"/>
      <c r="B173" s="221"/>
      <c r="C173" s="234"/>
      <c r="D173" s="275"/>
      <c r="E173" s="234"/>
      <c r="F173" s="276"/>
      <c r="G173" s="234"/>
      <c r="H173" s="234"/>
      <c r="I173" s="234"/>
      <c r="J173" s="234"/>
      <c r="K173" s="234"/>
      <c r="L173" s="221"/>
      <c r="M173" s="221"/>
      <c r="T173" s="46"/>
      <c r="AT173" s="6" t="s">
        <v>109</v>
      </c>
      <c r="AU173" s="6" t="s">
        <v>63</v>
      </c>
    </row>
    <row r="174" spans="1:63" s="6" customFormat="1" ht="15.75" customHeight="1">
      <c r="A174" s="234"/>
      <c r="B174" s="221"/>
      <c r="C174" s="268"/>
      <c r="D174" s="268"/>
      <c r="E174" s="269"/>
      <c r="F174" s="270"/>
      <c r="G174" s="271"/>
      <c r="H174" s="272"/>
      <c r="I174" s="273"/>
      <c r="J174" s="273"/>
      <c r="K174" s="274"/>
      <c r="L174" s="274"/>
      <c r="M174" s="264"/>
      <c r="N174" s="112" t="s">
        <v>31</v>
      </c>
      <c r="Q174" s="113">
        <v>0</v>
      </c>
      <c r="R174" s="113">
        <f>$Q$174*$H$174</f>
        <v>0</v>
      </c>
      <c r="S174" s="113">
        <v>0</v>
      </c>
      <c r="T174" s="114">
        <f>$S$174*$H$174</f>
        <v>0</v>
      </c>
      <c r="AR174" s="6" t="s">
        <v>106</v>
      </c>
      <c r="AT174" s="6" t="s">
        <v>107</v>
      </c>
      <c r="AU174" s="6" t="s">
        <v>63</v>
      </c>
      <c r="AY174" s="6" t="s">
        <v>101</v>
      </c>
      <c r="BG174" s="115">
        <f>IF($N$174="zákl. přenesená",$J$174,0)</f>
        <v>0</v>
      </c>
      <c r="BJ174" s="6" t="s">
        <v>108</v>
      </c>
      <c r="BK174" s="115">
        <f>ROUND($I$174*$H$174,2)</f>
        <v>0</v>
      </c>
    </row>
    <row r="175" spans="1:47" s="6" customFormat="1" ht="27" customHeight="1">
      <c r="A175" s="234"/>
      <c r="B175" s="221"/>
      <c r="C175" s="234"/>
      <c r="D175" s="275"/>
      <c r="E175" s="234"/>
      <c r="F175" s="276"/>
      <c r="G175" s="234"/>
      <c r="H175" s="234"/>
      <c r="I175" s="234"/>
      <c r="J175" s="234"/>
      <c r="K175" s="234"/>
      <c r="L175" s="221"/>
      <c r="M175" s="221"/>
      <c r="T175" s="46"/>
      <c r="AT175" s="6" t="s">
        <v>109</v>
      </c>
      <c r="AU175" s="6" t="s">
        <v>63</v>
      </c>
    </row>
    <row r="176" spans="1:63" s="6" customFormat="1" ht="15.75" customHeight="1">
      <c r="A176" s="234"/>
      <c r="B176" s="221"/>
      <c r="C176" s="223"/>
      <c r="D176" s="223"/>
      <c r="E176" s="224"/>
      <c r="F176" s="225"/>
      <c r="G176" s="226"/>
      <c r="H176" s="227"/>
      <c r="I176" s="228"/>
      <c r="J176" s="228"/>
      <c r="K176" s="221"/>
      <c r="L176" s="221"/>
      <c r="M176" s="265"/>
      <c r="N176" s="122" t="s">
        <v>31</v>
      </c>
      <c r="O176" s="113">
        <v>0</v>
      </c>
      <c r="P176" s="113">
        <f>$O$176*$H$176</f>
        <v>0</v>
      </c>
      <c r="Q176" s="113">
        <v>0</v>
      </c>
      <c r="R176" s="113">
        <f>$Q$176*$H$176</f>
        <v>0</v>
      </c>
      <c r="S176" s="113">
        <v>0</v>
      </c>
      <c r="T176" s="114">
        <f>$S$176*$H$176</f>
        <v>0</v>
      </c>
      <c r="AR176" s="6" t="s">
        <v>108</v>
      </c>
      <c r="AT176" s="6" t="s">
        <v>141</v>
      </c>
      <c r="AU176" s="6" t="s">
        <v>63</v>
      </c>
      <c r="AY176" s="6" t="s">
        <v>101</v>
      </c>
      <c r="BG176" s="115">
        <f>IF($N$176="zákl. přenesená",$J$176,0)</f>
        <v>0</v>
      </c>
      <c r="BJ176" s="6" t="s">
        <v>108</v>
      </c>
      <c r="BK176" s="115">
        <f>ROUND($I$176*$H$176,2)</f>
        <v>0</v>
      </c>
    </row>
    <row r="177" spans="1:63" s="6" customFormat="1" ht="15.75" customHeight="1">
      <c r="A177" s="234"/>
      <c r="B177" s="221"/>
      <c r="C177" s="223"/>
      <c r="D177" s="223"/>
      <c r="E177" s="224"/>
      <c r="F177" s="225"/>
      <c r="G177" s="226"/>
      <c r="H177" s="227"/>
      <c r="I177" s="228"/>
      <c r="J177" s="228"/>
      <c r="K177" s="221"/>
      <c r="L177" s="221"/>
      <c r="M177" s="265"/>
      <c r="N177" s="122" t="s">
        <v>31</v>
      </c>
      <c r="O177" s="113">
        <v>3.327</v>
      </c>
      <c r="P177" s="113">
        <f>$O$177*$H$177</f>
        <v>0</v>
      </c>
      <c r="Q177" s="113">
        <v>0</v>
      </c>
      <c r="R177" s="113">
        <f>$Q$177*$H$177</f>
        <v>0</v>
      </c>
      <c r="S177" s="113">
        <v>0</v>
      </c>
      <c r="T177" s="114">
        <f>$S$177*$H$177</f>
        <v>0</v>
      </c>
      <c r="AR177" s="6" t="s">
        <v>108</v>
      </c>
      <c r="AT177" s="6" t="s">
        <v>141</v>
      </c>
      <c r="AU177" s="6" t="s">
        <v>63</v>
      </c>
      <c r="AY177" s="6" t="s">
        <v>101</v>
      </c>
      <c r="BG177" s="115">
        <f>IF($N$177="zákl. přenesená",$J$177,0)</f>
        <v>0</v>
      </c>
      <c r="BJ177" s="6" t="s">
        <v>108</v>
      </c>
      <c r="BK177" s="115">
        <f>ROUND($I$177*$H$177,2)</f>
        <v>0</v>
      </c>
    </row>
    <row r="178" spans="1:63" s="6" customFormat="1" ht="15.75" customHeight="1">
      <c r="A178" s="234"/>
      <c r="B178" s="221"/>
      <c r="C178" s="223"/>
      <c r="D178" s="223"/>
      <c r="E178" s="224"/>
      <c r="F178" s="225"/>
      <c r="G178" s="226"/>
      <c r="H178" s="227"/>
      <c r="I178" s="228"/>
      <c r="J178" s="228"/>
      <c r="K178" s="221"/>
      <c r="L178" s="221"/>
      <c r="M178" s="265"/>
      <c r="N178" s="122" t="s">
        <v>31</v>
      </c>
      <c r="O178" s="113">
        <v>0.054</v>
      </c>
      <c r="P178" s="113">
        <f>$O$178*$H$178</f>
        <v>0</v>
      </c>
      <c r="Q178" s="113">
        <v>0</v>
      </c>
      <c r="R178" s="113">
        <f>$Q$178*$H$178</f>
        <v>0</v>
      </c>
      <c r="S178" s="113">
        <v>0</v>
      </c>
      <c r="T178" s="114">
        <f>$S$178*$H$178</f>
        <v>0</v>
      </c>
      <c r="AR178" s="6" t="s">
        <v>108</v>
      </c>
      <c r="AT178" s="6" t="s">
        <v>141</v>
      </c>
      <c r="AU178" s="6" t="s">
        <v>63</v>
      </c>
      <c r="AY178" s="6" t="s">
        <v>101</v>
      </c>
      <c r="BG178" s="115">
        <f>IF($N$178="zákl. přenesená",$J$178,0)</f>
        <v>0</v>
      </c>
      <c r="BJ178" s="6" t="s">
        <v>108</v>
      </c>
      <c r="BK178" s="115">
        <f>ROUND($I$178*$H$178,2)</f>
        <v>0</v>
      </c>
    </row>
    <row r="179" spans="1:63" s="6" customFormat="1" ht="15.75" customHeight="1">
      <c r="A179" s="234"/>
      <c r="B179" s="221"/>
      <c r="C179" s="268"/>
      <c r="D179" s="268"/>
      <c r="E179" s="269"/>
      <c r="F179" s="270"/>
      <c r="G179" s="271"/>
      <c r="H179" s="272"/>
      <c r="I179" s="273"/>
      <c r="J179" s="273"/>
      <c r="K179" s="274"/>
      <c r="L179" s="274"/>
      <c r="M179" s="264"/>
      <c r="N179" s="112" t="s">
        <v>31</v>
      </c>
      <c r="Q179" s="113">
        <v>0</v>
      </c>
      <c r="R179" s="113">
        <f>$Q$179*$H$179</f>
        <v>0</v>
      </c>
      <c r="S179" s="113">
        <v>0</v>
      </c>
      <c r="T179" s="114">
        <f>$S$179*$H$179</f>
        <v>0</v>
      </c>
      <c r="AR179" s="6" t="s">
        <v>108</v>
      </c>
      <c r="AT179" s="6" t="s">
        <v>107</v>
      </c>
      <c r="AU179" s="6" t="s">
        <v>63</v>
      </c>
      <c r="AY179" s="6" t="s">
        <v>101</v>
      </c>
      <c r="BG179" s="115">
        <f>IF($N$179="zákl. přenesená",$J$179,0)</f>
        <v>0</v>
      </c>
      <c r="BJ179" s="6" t="s">
        <v>108</v>
      </c>
      <c r="BK179" s="115">
        <f>ROUND($I$179*$H$179,2)</f>
        <v>0</v>
      </c>
    </row>
    <row r="180" spans="1:51" s="6" customFormat="1" ht="15.75" customHeight="1">
      <c r="A180" s="234"/>
      <c r="B180" s="266"/>
      <c r="C180" s="234"/>
      <c r="D180" s="275"/>
      <c r="E180" s="234"/>
      <c r="F180" s="277"/>
      <c r="G180" s="234"/>
      <c r="H180" s="278"/>
      <c r="I180" s="234"/>
      <c r="J180" s="234"/>
      <c r="K180" s="234"/>
      <c r="L180" s="266"/>
      <c r="M180" s="266"/>
      <c r="T180" s="124"/>
      <c r="AT180" s="125" t="s">
        <v>154</v>
      </c>
      <c r="AU180" s="125" t="s">
        <v>63</v>
      </c>
      <c r="AV180" s="125" t="s">
        <v>65</v>
      </c>
      <c r="AW180" s="125" t="s">
        <v>56</v>
      </c>
      <c r="AX180" s="125" t="s">
        <v>63</v>
      </c>
      <c r="AY180" s="125" t="s">
        <v>101</v>
      </c>
    </row>
    <row r="181" spans="1:63" s="6" customFormat="1" ht="15.75" customHeight="1">
      <c r="A181" s="234"/>
      <c r="B181" s="221"/>
      <c r="C181" s="223"/>
      <c r="D181" s="223"/>
      <c r="E181" s="224"/>
      <c r="F181" s="225"/>
      <c r="G181" s="226"/>
      <c r="H181" s="227"/>
      <c r="I181" s="228"/>
      <c r="J181" s="228"/>
      <c r="K181" s="221"/>
      <c r="L181" s="221"/>
      <c r="M181" s="265"/>
      <c r="N181" s="122" t="s">
        <v>31</v>
      </c>
      <c r="O181" s="113">
        <v>1.25</v>
      </c>
      <c r="P181" s="113">
        <f>$O$181*$H$181</f>
        <v>0</v>
      </c>
      <c r="Q181" s="113">
        <v>0</v>
      </c>
      <c r="R181" s="113">
        <f>$Q$181*$H$181</f>
        <v>0</v>
      </c>
      <c r="S181" s="113">
        <v>0</v>
      </c>
      <c r="T181" s="114">
        <f>$S$181*$H$181</f>
        <v>0</v>
      </c>
      <c r="AR181" s="6" t="s">
        <v>108</v>
      </c>
      <c r="AT181" s="6" t="s">
        <v>141</v>
      </c>
      <c r="AU181" s="6" t="s">
        <v>63</v>
      </c>
      <c r="AY181" s="6" t="s">
        <v>101</v>
      </c>
      <c r="BG181" s="115">
        <f>IF($N$181="zákl. přenesená",$J$181,0)</f>
        <v>0</v>
      </c>
      <c r="BJ181" s="6" t="s">
        <v>108</v>
      </c>
      <c r="BK181" s="115">
        <f>ROUND($I$181*$H$181,2)</f>
        <v>0</v>
      </c>
    </row>
    <row r="182" spans="1:47" s="6" customFormat="1" ht="27" customHeight="1">
      <c r="A182" s="234"/>
      <c r="B182" s="221"/>
      <c r="C182" s="234"/>
      <c r="D182" s="275"/>
      <c r="E182" s="234"/>
      <c r="F182" s="276"/>
      <c r="G182" s="234"/>
      <c r="H182" s="234"/>
      <c r="I182" s="234"/>
      <c r="J182" s="234"/>
      <c r="K182" s="234"/>
      <c r="L182" s="221"/>
      <c r="M182" s="221"/>
      <c r="T182" s="46"/>
      <c r="AT182" s="6" t="s">
        <v>109</v>
      </c>
      <c r="AU182" s="6" t="s">
        <v>63</v>
      </c>
    </row>
    <row r="183" spans="1:63" s="6" customFormat="1" ht="15.75" customHeight="1">
      <c r="A183" s="234"/>
      <c r="B183" s="221"/>
      <c r="C183" s="268"/>
      <c r="D183" s="268"/>
      <c r="E183" s="269"/>
      <c r="F183" s="270"/>
      <c r="G183" s="271"/>
      <c r="H183" s="272"/>
      <c r="I183" s="273"/>
      <c r="J183" s="273"/>
      <c r="K183" s="274"/>
      <c r="L183" s="274"/>
      <c r="M183" s="264"/>
      <c r="N183" s="112" t="s">
        <v>31</v>
      </c>
      <c r="Q183" s="113">
        <v>0</v>
      </c>
      <c r="R183" s="113">
        <f>$Q$183*$H$183</f>
        <v>0</v>
      </c>
      <c r="S183" s="113">
        <v>0</v>
      </c>
      <c r="T183" s="114">
        <f>$S$183*$H$183</f>
        <v>0</v>
      </c>
      <c r="AR183" s="6" t="s">
        <v>106</v>
      </c>
      <c r="AT183" s="6" t="s">
        <v>107</v>
      </c>
      <c r="AU183" s="6" t="s">
        <v>63</v>
      </c>
      <c r="AY183" s="6" t="s">
        <v>101</v>
      </c>
      <c r="BG183" s="115">
        <f>IF($N$183="zákl. přenesená",$J$183,0)</f>
        <v>0</v>
      </c>
      <c r="BJ183" s="6" t="s">
        <v>108</v>
      </c>
      <c r="BK183" s="115">
        <f>ROUND($I$183*$H$183,2)</f>
        <v>0</v>
      </c>
    </row>
    <row r="184" spans="1:47" s="6" customFormat="1" ht="27" customHeight="1">
      <c r="A184" s="234"/>
      <c r="B184" s="221"/>
      <c r="C184" s="234"/>
      <c r="D184" s="275"/>
      <c r="E184" s="234"/>
      <c r="F184" s="276"/>
      <c r="G184" s="234"/>
      <c r="H184" s="234"/>
      <c r="I184" s="234"/>
      <c r="J184" s="234"/>
      <c r="K184" s="234"/>
      <c r="L184" s="221"/>
      <c r="M184" s="221"/>
      <c r="T184" s="46"/>
      <c r="AT184" s="6" t="s">
        <v>109</v>
      </c>
      <c r="AU184" s="6" t="s">
        <v>63</v>
      </c>
    </row>
    <row r="185" spans="1:63" s="6" customFormat="1" ht="15.75" customHeight="1">
      <c r="A185" s="234"/>
      <c r="B185" s="221"/>
      <c r="C185" s="223"/>
      <c r="D185" s="223"/>
      <c r="E185" s="224"/>
      <c r="F185" s="225"/>
      <c r="G185" s="226"/>
      <c r="H185" s="227"/>
      <c r="I185" s="228"/>
      <c r="J185" s="228"/>
      <c r="K185" s="221"/>
      <c r="L185" s="221"/>
      <c r="M185" s="265"/>
      <c r="N185" s="122" t="s">
        <v>31</v>
      </c>
      <c r="O185" s="113">
        <v>0.404</v>
      </c>
      <c r="P185" s="113">
        <f>$O$185*$H$185</f>
        <v>0</v>
      </c>
      <c r="Q185" s="113">
        <v>0</v>
      </c>
      <c r="R185" s="113">
        <f>$Q$185*$H$185</f>
        <v>0</v>
      </c>
      <c r="S185" s="113">
        <v>0</v>
      </c>
      <c r="T185" s="114">
        <f>$S$185*$H$185</f>
        <v>0</v>
      </c>
      <c r="AR185" s="6" t="s">
        <v>108</v>
      </c>
      <c r="AT185" s="6" t="s">
        <v>141</v>
      </c>
      <c r="AU185" s="6" t="s">
        <v>63</v>
      </c>
      <c r="AY185" s="6" t="s">
        <v>101</v>
      </c>
      <c r="BG185" s="115">
        <f>IF($N$185="zákl. přenesená",$J$185,0)</f>
        <v>0</v>
      </c>
      <c r="BJ185" s="6" t="s">
        <v>108</v>
      </c>
      <c r="BK185" s="115">
        <f>ROUND($I$185*$H$185,2)</f>
        <v>0</v>
      </c>
    </row>
    <row r="186" spans="1:63" s="6" customFormat="1" ht="15.75" customHeight="1">
      <c r="A186" s="234"/>
      <c r="B186" s="221"/>
      <c r="C186" s="268"/>
      <c r="D186" s="268"/>
      <c r="E186" s="269"/>
      <c r="F186" s="270"/>
      <c r="G186" s="271"/>
      <c r="H186" s="272"/>
      <c r="I186" s="273"/>
      <c r="J186" s="273"/>
      <c r="K186" s="274"/>
      <c r="L186" s="274"/>
      <c r="M186" s="264"/>
      <c r="N186" s="112" t="s">
        <v>31</v>
      </c>
      <c r="Q186" s="113">
        <v>0</v>
      </c>
      <c r="R186" s="113">
        <f>$Q$186*$H$186</f>
        <v>0</v>
      </c>
      <c r="S186" s="113">
        <v>0</v>
      </c>
      <c r="T186" s="114">
        <f>$S$186*$H$186</f>
        <v>0</v>
      </c>
      <c r="AR186" s="6" t="s">
        <v>108</v>
      </c>
      <c r="AT186" s="6" t="s">
        <v>107</v>
      </c>
      <c r="AU186" s="6" t="s">
        <v>63</v>
      </c>
      <c r="AY186" s="6" t="s">
        <v>101</v>
      </c>
      <c r="BG186" s="115">
        <f>IF($N$186="zákl. přenesená",$J$186,0)</f>
        <v>0</v>
      </c>
      <c r="BJ186" s="6" t="s">
        <v>108</v>
      </c>
      <c r="BK186" s="115">
        <f>ROUND($I$186*$H$186,2)</f>
        <v>0</v>
      </c>
    </row>
    <row r="187" spans="1:63" s="6" customFormat="1" ht="15.75" customHeight="1">
      <c r="A187" s="234"/>
      <c r="B187" s="221"/>
      <c r="C187" s="268"/>
      <c r="D187" s="268"/>
      <c r="E187" s="269"/>
      <c r="F187" s="270"/>
      <c r="G187" s="271"/>
      <c r="H187" s="272"/>
      <c r="I187" s="273"/>
      <c r="J187" s="273"/>
      <c r="K187" s="274"/>
      <c r="L187" s="274"/>
      <c r="M187" s="264"/>
      <c r="N187" s="112" t="s">
        <v>31</v>
      </c>
      <c r="Q187" s="113">
        <v>0</v>
      </c>
      <c r="R187" s="113">
        <f>$Q$187*$H$187</f>
        <v>0</v>
      </c>
      <c r="S187" s="113">
        <v>0</v>
      </c>
      <c r="T187" s="114">
        <f>$S$187*$H$187</f>
        <v>0</v>
      </c>
      <c r="AR187" s="6" t="s">
        <v>108</v>
      </c>
      <c r="AT187" s="6" t="s">
        <v>107</v>
      </c>
      <c r="AU187" s="6" t="s">
        <v>63</v>
      </c>
      <c r="AY187" s="6" t="s">
        <v>101</v>
      </c>
      <c r="BG187" s="115">
        <f>IF($N$187="zákl. přenesená",$J$187,0)</f>
        <v>0</v>
      </c>
      <c r="BJ187" s="6" t="s">
        <v>108</v>
      </c>
      <c r="BK187" s="115">
        <f>ROUND($I$187*$H$187,2)</f>
        <v>0</v>
      </c>
    </row>
    <row r="188" spans="1:51" s="6" customFormat="1" ht="15.75" customHeight="1">
      <c r="A188" s="234"/>
      <c r="B188" s="266"/>
      <c r="C188" s="234"/>
      <c r="D188" s="275"/>
      <c r="E188" s="234"/>
      <c r="F188" s="277"/>
      <c r="G188" s="234"/>
      <c r="H188" s="278"/>
      <c r="I188" s="234"/>
      <c r="J188" s="234"/>
      <c r="K188" s="234"/>
      <c r="L188" s="266"/>
      <c r="M188" s="266"/>
      <c r="T188" s="124"/>
      <c r="AT188" s="125" t="s">
        <v>154</v>
      </c>
      <c r="AU188" s="125" t="s">
        <v>63</v>
      </c>
      <c r="AV188" s="125" t="s">
        <v>65</v>
      </c>
      <c r="AW188" s="125" t="s">
        <v>56</v>
      </c>
      <c r="AX188" s="125" t="s">
        <v>63</v>
      </c>
      <c r="AY188" s="125" t="s">
        <v>101</v>
      </c>
    </row>
    <row r="189" spans="1:63" s="6" customFormat="1" ht="15.75" customHeight="1">
      <c r="A189" s="234"/>
      <c r="B189" s="221"/>
      <c r="C189" s="223"/>
      <c r="D189" s="223"/>
      <c r="E189" s="224"/>
      <c r="F189" s="225"/>
      <c r="G189" s="226"/>
      <c r="H189" s="227"/>
      <c r="I189" s="228"/>
      <c r="J189" s="228"/>
      <c r="K189" s="221"/>
      <c r="L189" s="221"/>
      <c r="M189" s="265"/>
      <c r="N189" s="122" t="s">
        <v>31</v>
      </c>
      <c r="O189" s="113">
        <v>0.054</v>
      </c>
      <c r="P189" s="113">
        <f>$O$189*$H$189</f>
        <v>0</v>
      </c>
      <c r="Q189" s="113">
        <v>0</v>
      </c>
      <c r="R189" s="113">
        <f>$Q$189*$H$189</f>
        <v>0</v>
      </c>
      <c r="S189" s="113">
        <v>0</v>
      </c>
      <c r="T189" s="114">
        <f>$S$189*$H$189</f>
        <v>0</v>
      </c>
      <c r="AR189" s="6" t="s">
        <v>108</v>
      </c>
      <c r="AT189" s="6" t="s">
        <v>141</v>
      </c>
      <c r="AU189" s="6" t="s">
        <v>63</v>
      </c>
      <c r="AY189" s="6" t="s">
        <v>101</v>
      </c>
      <c r="BG189" s="115">
        <f>IF($N$189="zákl. přenesená",$J$189,0)</f>
        <v>0</v>
      </c>
      <c r="BJ189" s="6" t="s">
        <v>108</v>
      </c>
      <c r="BK189" s="115">
        <f>ROUND($I$189*$H$189,2)</f>
        <v>0</v>
      </c>
    </row>
    <row r="190" spans="1:63" s="6" customFormat="1" ht="15.75" customHeight="1">
      <c r="A190" s="234"/>
      <c r="B190" s="221"/>
      <c r="C190" s="268"/>
      <c r="D190" s="268"/>
      <c r="E190" s="269"/>
      <c r="F190" s="270"/>
      <c r="G190" s="271"/>
      <c r="H190" s="272"/>
      <c r="I190" s="273"/>
      <c r="J190" s="273"/>
      <c r="K190" s="274"/>
      <c r="L190" s="274"/>
      <c r="M190" s="264"/>
      <c r="N190" s="112" t="s">
        <v>31</v>
      </c>
      <c r="Q190" s="113">
        <v>1</v>
      </c>
      <c r="R190" s="113">
        <f>$Q$190*$H$190</f>
        <v>0</v>
      </c>
      <c r="S190" s="113">
        <v>0</v>
      </c>
      <c r="T190" s="114">
        <f>$S$190*$H$190</f>
        <v>0</v>
      </c>
      <c r="AR190" s="6" t="s">
        <v>108</v>
      </c>
      <c r="AT190" s="6" t="s">
        <v>107</v>
      </c>
      <c r="AU190" s="6" t="s">
        <v>63</v>
      </c>
      <c r="AY190" s="6" t="s">
        <v>101</v>
      </c>
      <c r="BG190" s="115">
        <f>IF($N$190="zákl. přenesená",$J$190,0)</f>
        <v>0</v>
      </c>
      <c r="BJ190" s="6" t="s">
        <v>108</v>
      </c>
      <c r="BK190" s="115">
        <f>ROUND($I$190*$H$190,2)</f>
        <v>0</v>
      </c>
    </row>
    <row r="191" spans="1:63" s="6" customFormat="1" ht="15.75" customHeight="1">
      <c r="A191" s="234"/>
      <c r="B191" s="221"/>
      <c r="C191" s="223"/>
      <c r="D191" s="223"/>
      <c r="E191" s="224"/>
      <c r="F191" s="225"/>
      <c r="G191" s="226"/>
      <c r="H191" s="227"/>
      <c r="I191" s="228"/>
      <c r="J191" s="228"/>
      <c r="K191" s="221"/>
      <c r="L191" s="221"/>
      <c r="M191" s="265"/>
      <c r="N191" s="122" t="s">
        <v>31</v>
      </c>
      <c r="O191" s="113">
        <v>0.17</v>
      </c>
      <c r="P191" s="113">
        <f>$O$191*$H$191</f>
        <v>0</v>
      </c>
      <c r="Q191" s="113">
        <v>0</v>
      </c>
      <c r="R191" s="113">
        <f>$Q$191*$H$191</f>
        <v>0</v>
      </c>
      <c r="S191" s="113">
        <v>0</v>
      </c>
      <c r="T191" s="114">
        <f>$S$191*$H$191</f>
        <v>0</v>
      </c>
      <c r="AR191" s="6" t="s">
        <v>108</v>
      </c>
      <c r="AT191" s="6" t="s">
        <v>141</v>
      </c>
      <c r="AU191" s="6" t="s">
        <v>63</v>
      </c>
      <c r="AY191" s="6" t="s">
        <v>101</v>
      </c>
      <c r="BG191" s="115">
        <f>IF($N$191="zákl. přenesená",$J$191,0)</f>
        <v>0</v>
      </c>
      <c r="BJ191" s="6" t="s">
        <v>108</v>
      </c>
      <c r="BK191" s="115">
        <f>ROUND($I$191*$H$191,2)</f>
        <v>0</v>
      </c>
    </row>
    <row r="192" spans="1:63" s="6" customFormat="1" ht="15.75" customHeight="1">
      <c r="A192" s="234"/>
      <c r="B192" s="221"/>
      <c r="C192" s="268"/>
      <c r="D192" s="268"/>
      <c r="E192" s="269"/>
      <c r="F192" s="270"/>
      <c r="G192" s="271"/>
      <c r="H192" s="272"/>
      <c r="I192" s="273"/>
      <c r="J192" s="273"/>
      <c r="K192" s="274"/>
      <c r="L192" s="274"/>
      <c r="M192" s="264"/>
      <c r="N192" s="112" t="s">
        <v>31</v>
      </c>
      <c r="Q192" s="113">
        <v>0.25</v>
      </c>
      <c r="R192" s="113">
        <f>$Q$192*$H$192</f>
        <v>0</v>
      </c>
      <c r="S192" s="113">
        <v>0</v>
      </c>
      <c r="T192" s="114">
        <f>$S$192*$H$192</f>
        <v>0</v>
      </c>
      <c r="AR192" s="6" t="s">
        <v>108</v>
      </c>
      <c r="AT192" s="6" t="s">
        <v>107</v>
      </c>
      <c r="AU192" s="6" t="s">
        <v>63</v>
      </c>
      <c r="AY192" s="6" t="s">
        <v>101</v>
      </c>
      <c r="BG192" s="115">
        <f>IF($N$192="zákl. přenesená",$J$192,0)</f>
        <v>0</v>
      </c>
      <c r="BJ192" s="6" t="s">
        <v>108</v>
      </c>
      <c r="BK192" s="115">
        <f>ROUND($I$192*$H$192,2)</f>
        <v>0</v>
      </c>
    </row>
    <row r="193" spans="1:51" s="6" customFormat="1" ht="15.75" customHeight="1">
      <c r="A193" s="234"/>
      <c r="B193" s="266"/>
      <c r="C193" s="234"/>
      <c r="D193" s="275"/>
      <c r="E193" s="234"/>
      <c r="F193" s="277"/>
      <c r="G193" s="234"/>
      <c r="H193" s="278"/>
      <c r="I193" s="234"/>
      <c r="J193" s="234"/>
      <c r="K193" s="234"/>
      <c r="L193" s="266"/>
      <c r="M193" s="266"/>
      <c r="T193" s="124"/>
      <c r="AT193" s="125" t="s">
        <v>154</v>
      </c>
      <c r="AU193" s="125" t="s">
        <v>63</v>
      </c>
      <c r="AV193" s="125" t="s">
        <v>65</v>
      </c>
      <c r="AW193" s="125" t="s">
        <v>56</v>
      </c>
      <c r="AX193" s="125" t="s">
        <v>63</v>
      </c>
      <c r="AY193" s="125" t="s">
        <v>101</v>
      </c>
    </row>
    <row r="194" spans="1:63" s="6" customFormat="1" ht="15.75" customHeight="1">
      <c r="A194" s="234"/>
      <c r="B194" s="221"/>
      <c r="C194" s="268"/>
      <c r="D194" s="268"/>
      <c r="E194" s="269"/>
      <c r="F194" s="270"/>
      <c r="G194" s="271"/>
      <c r="H194" s="272"/>
      <c r="I194" s="273"/>
      <c r="J194" s="273"/>
      <c r="K194" s="274"/>
      <c r="L194" s="274"/>
      <c r="M194" s="264"/>
      <c r="N194" s="112" t="s">
        <v>31</v>
      </c>
      <c r="Q194" s="113">
        <v>0</v>
      </c>
      <c r="R194" s="113">
        <f>$Q$194*$H$194</f>
        <v>0</v>
      </c>
      <c r="S194" s="113">
        <v>0</v>
      </c>
      <c r="T194" s="114">
        <f>$S$194*$H$194</f>
        <v>0</v>
      </c>
      <c r="AR194" s="6" t="s">
        <v>106</v>
      </c>
      <c r="AT194" s="6" t="s">
        <v>107</v>
      </c>
      <c r="AU194" s="6" t="s">
        <v>63</v>
      </c>
      <c r="AY194" s="6" t="s">
        <v>101</v>
      </c>
      <c r="BG194" s="115">
        <f>IF($N$194="zákl. přenesená",$J$194,0)</f>
        <v>0</v>
      </c>
      <c r="BJ194" s="6" t="s">
        <v>108</v>
      </c>
      <c r="BK194" s="115">
        <f>ROUND($I$194*$H$194,2)</f>
        <v>0</v>
      </c>
    </row>
    <row r="195" spans="1:47" s="6" customFormat="1" ht="16.5" customHeight="1">
      <c r="A195" s="234"/>
      <c r="B195" s="221"/>
      <c r="C195" s="234"/>
      <c r="D195" s="234"/>
      <c r="E195" s="234"/>
      <c r="F195" s="279"/>
      <c r="G195" s="234"/>
      <c r="H195" s="234"/>
      <c r="I195" s="234"/>
      <c r="J195" s="234"/>
      <c r="K195" s="234"/>
      <c r="L195" s="221"/>
      <c r="M195" s="221"/>
      <c r="T195" s="46"/>
      <c r="AU195" s="6" t="s">
        <v>63</v>
      </c>
    </row>
    <row r="196" spans="1:63" s="6" customFormat="1" ht="15.75" customHeight="1">
      <c r="A196" s="234"/>
      <c r="B196" s="221"/>
      <c r="C196" s="268"/>
      <c r="D196" s="268"/>
      <c r="E196" s="269"/>
      <c r="F196" s="270"/>
      <c r="G196" s="271"/>
      <c r="H196" s="272"/>
      <c r="I196" s="273"/>
      <c r="J196" s="273"/>
      <c r="K196" s="274"/>
      <c r="L196" s="274"/>
      <c r="M196" s="264"/>
      <c r="N196" s="112" t="s">
        <v>31</v>
      </c>
      <c r="Q196" s="113">
        <v>0</v>
      </c>
      <c r="R196" s="113">
        <f>$Q$196*$H$196</f>
        <v>0</v>
      </c>
      <c r="S196" s="113">
        <v>0</v>
      </c>
      <c r="T196" s="114">
        <f>$S$196*$H$196</f>
        <v>0</v>
      </c>
      <c r="AR196" s="6" t="s">
        <v>106</v>
      </c>
      <c r="AT196" s="6" t="s">
        <v>107</v>
      </c>
      <c r="AU196" s="6" t="s">
        <v>63</v>
      </c>
      <c r="AY196" s="6" t="s">
        <v>101</v>
      </c>
      <c r="BG196" s="115">
        <f>IF($N$196="zákl. přenesená",$J$196,0)</f>
        <v>0</v>
      </c>
      <c r="BJ196" s="6" t="s">
        <v>108</v>
      </c>
      <c r="BK196" s="115">
        <f>ROUND($I$196*$H$196,2)</f>
        <v>0</v>
      </c>
    </row>
    <row r="197" spans="1:47" s="6" customFormat="1" ht="16.5" customHeight="1">
      <c r="A197" s="234"/>
      <c r="B197" s="221"/>
      <c r="C197" s="234"/>
      <c r="D197" s="234"/>
      <c r="E197" s="234"/>
      <c r="F197" s="279"/>
      <c r="G197" s="234"/>
      <c r="H197" s="234"/>
      <c r="I197" s="234"/>
      <c r="J197" s="234"/>
      <c r="K197" s="234"/>
      <c r="L197" s="221"/>
      <c r="M197" s="221"/>
      <c r="T197" s="46"/>
      <c r="AU197" s="6" t="s">
        <v>63</v>
      </c>
    </row>
    <row r="198" spans="1:63" s="6" customFormat="1" ht="15.75" customHeight="1">
      <c r="A198" s="234"/>
      <c r="B198" s="221"/>
      <c r="C198" s="268"/>
      <c r="D198" s="268"/>
      <c r="E198" s="269"/>
      <c r="F198" s="270"/>
      <c r="G198" s="271"/>
      <c r="H198" s="272"/>
      <c r="I198" s="273"/>
      <c r="J198" s="273"/>
      <c r="K198" s="274"/>
      <c r="L198" s="274"/>
      <c r="M198" s="264"/>
      <c r="N198" s="112" t="s">
        <v>31</v>
      </c>
      <c r="Q198" s="113">
        <v>0</v>
      </c>
      <c r="R198" s="113">
        <f>$Q$198*$H$198</f>
        <v>0</v>
      </c>
      <c r="S198" s="113">
        <v>0</v>
      </c>
      <c r="T198" s="114">
        <f>$S$198*$H$198</f>
        <v>0</v>
      </c>
      <c r="AR198" s="6" t="s">
        <v>106</v>
      </c>
      <c r="AT198" s="6" t="s">
        <v>107</v>
      </c>
      <c r="AU198" s="6" t="s">
        <v>63</v>
      </c>
      <c r="AY198" s="6" t="s">
        <v>101</v>
      </c>
      <c r="BG198" s="115">
        <f>IF($N$198="zákl. přenesená",$J$198,0)</f>
        <v>0</v>
      </c>
      <c r="BJ198" s="6" t="s">
        <v>108</v>
      </c>
      <c r="BK198" s="115">
        <f>ROUND($I$198*$H$198,2)</f>
        <v>0</v>
      </c>
    </row>
    <row r="199" spans="1:47" s="6" customFormat="1" ht="16.5" customHeight="1">
      <c r="A199" s="234"/>
      <c r="B199" s="221"/>
      <c r="C199" s="234"/>
      <c r="D199" s="234"/>
      <c r="E199" s="234"/>
      <c r="F199" s="279"/>
      <c r="G199" s="234"/>
      <c r="H199" s="234"/>
      <c r="I199" s="234"/>
      <c r="J199" s="234"/>
      <c r="K199" s="234"/>
      <c r="L199" s="221"/>
      <c r="M199" s="221"/>
      <c r="T199" s="46"/>
      <c r="AU199" s="6" t="s">
        <v>63</v>
      </c>
    </row>
    <row r="200" spans="1:63" s="6" customFormat="1" ht="15.75" customHeight="1">
      <c r="A200" s="234"/>
      <c r="B200" s="221"/>
      <c r="C200" s="268"/>
      <c r="D200" s="268"/>
      <c r="E200" s="269"/>
      <c r="F200" s="270"/>
      <c r="G200" s="271"/>
      <c r="H200" s="272"/>
      <c r="I200" s="273"/>
      <c r="J200" s="273"/>
      <c r="K200" s="274"/>
      <c r="L200" s="274"/>
      <c r="M200" s="264"/>
      <c r="N200" s="112" t="s">
        <v>31</v>
      </c>
      <c r="Q200" s="113">
        <v>1</v>
      </c>
      <c r="R200" s="113">
        <f>$Q$200*$H$200</f>
        <v>0</v>
      </c>
      <c r="S200" s="113">
        <v>0</v>
      </c>
      <c r="T200" s="114">
        <f>$S$200*$H$200</f>
        <v>0</v>
      </c>
      <c r="AR200" s="6" t="s">
        <v>106</v>
      </c>
      <c r="AT200" s="6" t="s">
        <v>107</v>
      </c>
      <c r="AU200" s="6" t="s">
        <v>63</v>
      </c>
      <c r="AY200" s="6" t="s">
        <v>101</v>
      </c>
      <c r="BG200" s="115">
        <f>IF($N$200="zákl. přenesená",$J$200,0)</f>
        <v>0</v>
      </c>
      <c r="BJ200" s="6" t="s">
        <v>108</v>
      </c>
      <c r="BK200" s="115">
        <f>ROUND($I$200*$H$200,2)</f>
        <v>0</v>
      </c>
    </row>
    <row r="201" spans="1:63" s="99" customFormat="1" ht="25.5" customHeight="1">
      <c r="A201" s="229"/>
      <c r="B201" s="222"/>
      <c r="C201" s="229"/>
      <c r="D201" s="222"/>
      <c r="E201" s="252"/>
      <c r="F201" s="252"/>
      <c r="G201" s="253"/>
      <c r="H201" s="267"/>
      <c r="I201" s="229"/>
      <c r="J201" s="254"/>
      <c r="K201" s="229"/>
      <c r="L201" s="222"/>
      <c r="M201" s="222"/>
      <c r="P201" s="103">
        <f>SUM($P$202:$P$226)</f>
        <v>0</v>
      </c>
      <c r="R201" s="103">
        <f>SUM($R$202:$R$226)</f>
        <v>0</v>
      </c>
      <c r="T201" s="104">
        <f>SUM($T$202:$T$226)</f>
        <v>0</v>
      </c>
      <c r="AR201" s="101" t="s">
        <v>63</v>
      </c>
      <c r="AT201" s="101" t="s">
        <v>55</v>
      </c>
      <c r="AU201" s="100" t="s">
        <v>56</v>
      </c>
      <c r="AY201" s="100" t="s">
        <v>101</v>
      </c>
      <c r="BK201" s="105">
        <f>SUM($BK$202:$BK$226)</f>
        <v>0</v>
      </c>
    </row>
    <row r="202" spans="1:63" s="6" customFormat="1" ht="15.75" customHeight="1">
      <c r="A202" s="234"/>
      <c r="B202" s="221"/>
      <c r="C202" s="268"/>
      <c r="D202" s="268"/>
      <c r="E202" s="269"/>
      <c r="F202" s="270"/>
      <c r="G202" s="271"/>
      <c r="H202" s="272"/>
      <c r="I202" s="273"/>
      <c r="J202" s="273"/>
      <c r="K202" s="274"/>
      <c r="L202" s="274"/>
      <c r="M202" s="264"/>
      <c r="N202" s="112" t="s">
        <v>31</v>
      </c>
      <c r="Q202" s="113">
        <v>0</v>
      </c>
      <c r="R202" s="113">
        <f>$Q$202*$H$202</f>
        <v>0</v>
      </c>
      <c r="S202" s="113">
        <v>0</v>
      </c>
      <c r="T202" s="114">
        <f>$S$202*$H$202</f>
        <v>0</v>
      </c>
      <c r="AR202" s="6" t="s">
        <v>106</v>
      </c>
      <c r="AT202" s="6" t="s">
        <v>107</v>
      </c>
      <c r="AU202" s="6" t="s">
        <v>63</v>
      </c>
      <c r="AY202" s="6" t="s">
        <v>101</v>
      </c>
      <c r="BG202" s="115">
        <f>IF($N$202="zákl. přenesená",$J$202,0)</f>
        <v>0</v>
      </c>
      <c r="BJ202" s="6" t="s">
        <v>108</v>
      </c>
      <c r="BK202" s="115">
        <f>ROUND($I$202*$H$202,2)</f>
        <v>0</v>
      </c>
    </row>
    <row r="203" spans="1:47" s="6" customFormat="1" ht="38.25" customHeight="1">
      <c r="A203" s="234"/>
      <c r="B203" s="221"/>
      <c r="C203" s="234"/>
      <c r="D203" s="275"/>
      <c r="E203" s="234"/>
      <c r="F203" s="276"/>
      <c r="G203" s="234"/>
      <c r="H203" s="234"/>
      <c r="I203" s="234"/>
      <c r="J203" s="234"/>
      <c r="K203" s="234"/>
      <c r="L203" s="221"/>
      <c r="M203" s="221"/>
      <c r="T203" s="46"/>
      <c r="AT203" s="6" t="s">
        <v>109</v>
      </c>
      <c r="AU203" s="6" t="s">
        <v>63</v>
      </c>
    </row>
    <row r="204" spans="1:63" s="6" customFormat="1" ht="15.75" customHeight="1">
      <c r="A204" s="234"/>
      <c r="B204" s="221"/>
      <c r="C204" s="268"/>
      <c r="D204" s="268"/>
      <c r="E204" s="269"/>
      <c r="F204" s="270"/>
      <c r="G204" s="271"/>
      <c r="H204" s="272"/>
      <c r="I204" s="273"/>
      <c r="J204" s="273"/>
      <c r="K204" s="274"/>
      <c r="L204" s="274"/>
      <c r="M204" s="264"/>
      <c r="N204" s="112" t="s">
        <v>31</v>
      </c>
      <c r="Q204" s="113">
        <v>0</v>
      </c>
      <c r="R204" s="113">
        <f>$Q$204*$H$204</f>
        <v>0</v>
      </c>
      <c r="S204" s="113">
        <v>0</v>
      </c>
      <c r="T204" s="114">
        <f>$S$204*$H$204</f>
        <v>0</v>
      </c>
      <c r="AR204" s="6" t="s">
        <v>106</v>
      </c>
      <c r="AT204" s="6" t="s">
        <v>107</v>
      </c>
      <c r="AU204" s="6" t="s">
        <v>63</v>
      </c>
      <c r="AY204" s="6" t="s">
        <v>101</v>
      </c>
      <c r="BG204" s="115">
        <f>IF($N$204="zákl. přenesená",$J$204,0)</f>
        <v>0</v>
      </c>
      <c r="BJ204" s="6" t="s">
        <v>108</v>
      </c>
      <c r="BK204" s="115">
        <f>ROUND($I$204*$H$204,2)</f>
        <v>0</v>
      </c>
    </row>
    <row r="205" spans="1:47" s="6" customFormat="1" ht="27" customHeight="1">
      <c r="A205" s="234"/>
      <c r="B205" s="221"/>
      <c r="C205" s="234"/>
      <c r="D205" s="275"/>
      <c r="E205" s="234"/>
      <c r="F205" s="276"/>
      <c r="G205" s="234"/>
      <c r="H205" s="234"/>
      <c r="I205" s="234"/>
      <c r="J205" s="234"/>
      <c r="K205" s="234"/>
      <c r="L205" s="221"/>
      <c r="M205" s="221"/>
      <c r="T205" s="46"/>
      <c r="AT205" s="6" t="s">
        <v>109</v>
      </c>
      <c r="AU205" s="6" t="s">
        <v>63</v>
      </c>
    </row>
    <row r="206" spans="1:63" s="6" customFormat="1" ht="15.75" customHeight="1">
      <c r="A206" s="234"/>
      <c r="B206" s="221"/>
      <c r="C206" s="223"/>
      <c r="D206" s="223"/>
      <c r="E206" s="224"/>
      <c r="F206" s="225"/>
      <c r="G206" s="226"/>
      <c r="H206" s="227"/>
      <c r="I206" s="228"/>
      <c r="J206" s="228"/>
      <c r="K206" s="221"/>
      <c r="L206" s="221"/>
      <c r="M206" s="265"/>
      <c r="N206" s="122" t="s">
        <v>31</v>
      </c>
      <c r="O206" s="113">
        <v>3.327</v>
      </c>
      <c r="P206" s="113">
        <f>$O$206*$H$206</f>
        <v>0</v>
      </c>
      <c r="Q206" s="113">
        <v>0</v>
      </c>
      <c r="R206" s="113">
        <f>$Q$206*$H$206</f>
        <v>0</v>
      </c>
      <c r="S206" s="113">
        <v>0</v>
      </c>
      <c r="T206" s="114">
        <f>$S$206*$H$206</f>
        <v>0</v>
      </c>
      <c r="AR206" s="6" t="s">
        <v>108</v>
      </c>
      <c r="AT206" s="6" t="s">
        <v>141</v>
      </c>
      <c r="AU206" s="6" t="s">
        <v>63</v>
      </c>
      <c r="AY206" s="6" t="s">
        <v>101</v>
      </c>
      <c r="BG206" s="115">
        <f>IF($N$206="zákl. přenesená",$J$206,0)</f>
        <v>0</v>
      </c>
      <c r="BJ206" s="6" t="s">
        <v>108</v>
      </c>
      <c r="BK206" s="115">
        <f>ROUND($I$206*$H$206,2)</f>
        <v>0</v>
      </c>
    </row>
    <row r="207" spans="1:63" s="6" customFormat="1" ht="15.75" customHeight="1">
      <c r="A207" s="234"/>
      <c r="B207" s="221"/>
      <c r="C207" s="223"/>
      <c r="D207" s="223"/>
      <c r="E207" s="224"/>
      <c r="F207" s="225"/>
      <c r="G207" s="226"/>
      <c r="H207" s="227"/>
      <c r="I207" s="228"/>
      <c r="J207" s="228"/>
      <c r="K207" s="221"/>
      <c r="L207" s="221"/>
      <c r="M207" s="265"/>
      <c r="N207" s="122" t="s">
        <v>31</v>
      </c>
      <c r="O207" s="113">
        <v>0.054</v>
      </c>
      <c r="P207" s="113">
        <f>$O$207*$H$207</f>
        <v>0</v>
      </c>
      <c r="Q207" s="113">
        <v>0</v>
      </c>
      <c r="R207" s="113">
        <f>$Q$207*$H$207</f>
        <v>0</v>
      </c>
      <c r="S207" s="113">
        <v>0</v>
      </c>
      <c r="T207" s="114">
        <f>$S$207*$H$207</f>
        <v>0</v>
      </c>
      <c r="AR207" s="6" t="s">
        <v>108</v>
      </c>
      <c r="AT207" s="6" t="s">
        <v>141</v>
      </c>
      <c r="AU207" s="6" t="s">
        <v>63</v>
      </c>
      <c r="AY207" s="6" t="s">
        <v>101</v>
      </c>
      <c r="BG207" s="115">
        <f>IF($N$207="zákl. přenesená",$J$207,0)</f>
        <v>0</v>
      </c>
      <c r="BJ207" s="6" t="s">
        <v>108</v>
      </c>
      <c r="BK207" s="115">
        <f>ROUND($I$207*$H$207,2)</f>
        <v>0</v>
      </c>
    </row>
    <row r="208" spans="1:63" s="6" customFormat="1" ht="15.75" customHeight="1">
      <c r="A208" s="234"/>
      <c r="B208" s="221"/>
      <c r="C208" s="268"/>
      <c r="D208" s="268"/>
      <c r="E208" s="269"/>
      <c r="F208" s="270"/>
      <c r="G208" s="271"/>
      <c r="H208" s="272"/>
      <c r="I208" s="273"/>
      <c r="J208" s="273"/>
      <c r="K208" s="274"/>
      <c r="L208" s="274"/>
      <c r="M208" s="264"/>
      <c r="N208" s="112" t="s">
        <v>31</v>
      </c>
      <c r="Q208" s="113">
        <v>0</v>
      </c>
      <c r="R208" s="113">
        <f>$Q$208*$H$208</f>
        <v>0</v>
      </c>
      <c r="S208" s="113">
        <v>0</v>
      </c>
      <c r="T208" s="114">
        <f>$S$208*$H$208</f>
        <v>0</v>
      </c>
      <c r="AR208" s="6" t="s">
        <v>108</v>
      </c>
      <c r="AT208" s="6" t="s">
        <v>107</v>
      </c>
      <c r="AU208" s="6" t="s">
        <v>63</v>
      </c>
      <c r="AY208" s="6" t="s">
        <v>101</v>
      </c>
      <c r="BG208" s="115">
        <f>IF($N$208="zákl. přenesená",$J$208,0)</f>
        <v>0</v>
      </c>
      <c r="BJ208" s="6" t="s">
        <v>108</v>
      </c>
      <c r="BK208" s="115">
        <f>ROUND($I$208*$H$208,2)</f>
        <v>0</v>
      </c>
    </row>
    <row r="209" spans="1:51" s="6" customFormat="1" ht="15.75" customHeight="1">
      <c r="A209" s="234"/>
      <c r="B209" s="266"/>
      <c r="C209" s="234"/>
      <c r="D209" s="275"/>
      <c r="E209" s="234"/>
      <c r="F209" s="277"/>
      <c r="G209" s="234"/>
      <c r="H209" s="278"/>
      <c r="I209" s="234"/>
      <c r="J209" s="234"/>
      <c r="K209" s="234"/>
      <c r="L209" s="266"/>
      <c r="M209" s="266"/>
      <c r="T209" s="124"/>
      <c r="AT209" s="125" t="s">
        <v>154</v>
      </c>
      <c r="AU209" s="125" t="s">
        <v>63</v>
      </c>
      <c r="AV209" s="125" t="s">
        <v>65</v>
      </c>
      <c r="AW209" s="125" t="s">
        <v>56</v>
      </c>
      <c r="AX209" s="125" t="s">
        <v>63</v>
      </c>
      <c r="AY209" s="125" t="s">
        <v>101</v>
      </c>
    </row>
    <row r="210" spans="1:63" s="6" customFormat="1" ht="15.75" customHeight="1">
      <c r="A210" s="234"/>
      <c r="B210" s="221"/>
      <c r="C210" s="223"/>
      <c r="D210" s="223"/>
      <c r="E210" s="224"/>
      <c r="F210" s="225"/>
      <c r="G210" s="226"/>
      <c r="H210" s="227"/>
      <c r="I210" s="228"/>
      <c r="J210" s="228"/>
      <c r="K210" s="221"/>
      <c r="L210" s="221"/>
      <c r="M210" s="265"/>
      <c r="N210" s="122" t="s">
        <v>31</v>
      </c>
      <c r="O210" s="113">
        <v>1.25</v>
      </c>
      <c r="P210" s="113">
        <f>$O$210*$H$210</f>
        <v>0</v>
      </c>
      <c r="Q210" s="113">
        <v>0</v>
      </c>
      <c r="R210" s="113">
        <f>$Q$210*$H$210</f>
        <v>0</v>
      </c>
      <c r="S210" s="113">
        <v>0</v>
      </c>
      <c r="T210" s="114">
        <f>$S$210*$H$210</f>
        <v>0</v>
      </c>
      <c r="AR210" s="6" t="s">
        <v>108</v>
      </c>
      <c r="AT210" s="6" t="s">
        <v>141</v>
      </c>
      <c r="AU210" s="6" t="s">
        <v>63</v>
      </c>
      <c r="AY210" s="6" t="s">
        <v>101</v>
      </c>
      <c r="BG210" s="115">
        <f>IF($N$210="zákl. přenesená",$J$210,0)</f>
        <v>0</v>
      </c>
      <c r="BJ210" s="6" t="s">
        <v>108</v>
      </c>
      <c r="BK210" s="115">
        <f>ROUND($I$210*$H$210,2)</f>
        <v>0</v>
      </c>
    </row>
    <row r="211" spans="1:47" s="6" customFormat="1" ht="27" customHeight="1">
      <c r="A211" s="234"/>
      <c r="B211" s="221"/>
      <c r="C211" s="234"/>
      <c r="D211" s="275"/>
      <c r="E211" s="234"/>
      <c r="F211" s="276"/>
      <c r="G211" s="234"/>
      <c r="H211" s="234"/>
      <c r="I211" s="234"/>
      <c r="J211" s="234"/>
      <c r="K211" s="234"/>
      <c r="L211" s="221"/>
      <c r="M211" s="221"/>
      <c r="T211" s="46"/>
      <c r="AT211" s="6" t="s">
        <v>109</v>
      </c>
      <c r="AU211" s="6" t="s">
        <v>63</v>
      </c>
    </row>
    <row r="212" spans="1:63" s="6" customFormat="1" ht="15.75" customHeight="1">
      <c r="A212" s="234"/>
      <c r="B212" s="221"/>
      <c r="C212" s="268"/>
      <c r="D212" s="268"/>
      <c r="E212" s="269"/>
      <c r="F212" s="270"/>
      <c r="G212" s="271"/>
      <c r="H212" s="272"/>
      <c r="I212" s="273"/>
      <c r="J212" s="273"/>
      <c r="K212" s="274"/>
      <c r="L212" s="274"/>
      <c r="M212" s="264"/>
      <c r="N212" s="112" t="s">
        <v>31</v>
      </c>
      <c r="Q212" s="113">
        <v>0</v>
      </c>
      <c r="R212" s="113">
        <f>$Q$212*$H$212</f>
        <v>0</v>
      </c>
      <c r="S212" s="113">
        <v>0</v>
      </c>
      <c r="T212" s="114">
        <f>$S$212*$H$212</f>
        <v>0</v>
      </c>
      <c r="AR212" s="6" t="s">
        <v>106</v>
      </c>
      <c r="AT212" s="6" t="s">
        <v>107</v>
      </c>
      <c r="AU212" s="6" t="s">
        <v>63</v>
      </c>
      <c r="AY212" s="6" t="s">
        <v>101</v>
      </c>
      <c r="BG212" s="115">
        <f>IF($N$212="zákl. přenesená",$J$212,0)</f>
        <v>0</v>
      </c>
      <c r="BJ212" s="6" t="s">
        <v>108</v>
      </c>
      <c r="BK212" s="115">
        <f>ROUND($I$212*$H$212,2)</f>
        <v>0</v>
      </c>
    </row>
    <row r="213" spans="1:47" s="6" customFormat="1" ht="27" customHeight="1">
      <c r="A213" s="234"/>
      <c r="B213" s="221"/>
      <c r="C213" s="234"/>
      <c r="D213" s="275"/>
      <c r="E213" s="234"/>
      <c r="F213" s="276"/>
      <c r="G213" s="234"/>
      <c r="H213" s="234"/>
      <c r="I213" s="234"/>
      <c r="J213" s="234"/>
      <c r="K213" s="234"/>
      <c r="L213" s="221"/>
      <c r="M213" s="221"/>
      <c r="T213" s="46"/>
      <c r="AT213" s="6" t="s">
        <v>109</v>
      </c>
      <c r="AU213" s="6" t="s">
        <v>63</v>
      </c>
    </row>
    <row r="214" spans="1:63" s="6" customFormat="1" ht="15.75" customHeight="1">
      <c r="A214" s="234"/>
      <c r="B214" s="221"/>
      <c r="C214" s="223"/>
      <c r="D214" s="223"/>
      <c r="E214" s="224"/>
      <c r="F214" s="225"/>
      <c r="G214" s="226"/>
      <c r="H214" s="227"/>
      <c r="I214" s="228"/>
      <c r="J214" s="228"/>
      <c r="K214" s="221"/>
      <c r="L214" s="221"/>
      <c r="M214" s="265"/>
      <c r="N214" s="122" t="s">
        <v>31</v>
      </c>
      <c r="O214" s="113">
        <v>0.04</v>
      </c>
      <c r="P214" s="113">
        <f>$O$214*$H$214</f>
        <v>0</v>
      </c>
      <c r="Q214" s="113">
        <v>0</v>
      </c>
      <c r="R214" s="113">
        <f>$Q$214*$H$214</f>
        <v>0</v>
      </c>
      <c r="S214" s="113">
        <v>0</v>
      </c>
      <c r="T214" s="114">
        <f>$S$214*$H$214</f>
        <v>0</v>
      </c>
      <c r="AR214" s="6" t="s">
        <v>108</v>
      </c>
      <c r="AT214" s="6" t="s">
        <v>141</v>
      </c>
      <c r="AU214" s="6" t="s">
        <v>63</v>
      </c>
      <c r="AY214" s="6" t="s">
        <v>101</v>
      </c>
      <c r="BG214" s="115">
        <f>IF($N$214="zákl. přenesená",$J$214,0)</f>
        <v>0</v>
      </c>
      <c r="BJ214" s="6" t="s">
        <v>108</v>
      </c>
      <c r="BK214" s="115">
        <f>ROUND($I$214*$H$214,2)</f>
        <v>0</v>
      </c>
    </row>
    <row r="215" spans="1:63" s="6" customFormat="1" ht="15.75" customHeight="1">
      <c r="A215" s="234"/>
      <c r="B215" s="221"/>
      <c r="C215" s="223"/>
      <c r="D215" s="223"/>
      <c r="E215" s="224"/>
      <c r="F215" s="225"/>
      <c r="G215" s="226"/>
      <c r="H215" s="227"/>
      <c r="I215" s="228"/>
      <c r="J215" s="228"/>
      <c r="K215" s="221"/>
      <c r="L215" s="221"/>
      <c r="M215" s="265"/>
      <c r="N215" s="122" t="s">
        <v>31</v>
      </c>
      <c r="O215" s="113">
        <v>0.054</v>
      </c>
      <c r="P215" s="113">
        <f>$O$215*$H$215</f>
        <v>0</v>
      </c>
      <c r="Q215" s="113">
        <v>0</v>
      </c>
      <c r="R215" s="113">
        <f>$Q$215*$H$215</f>
        <v>0</v>
      </c>
      <c r="S215" s="113">
        <v>0</v>
      </c>
      <c r="T215" s="114">
        <f>$S$215*$H$215</f>
        <v>0</v>
      </c>
      <c r="AR215" s="6" t="s">
        <v>108</v>
      </c>
      <c r="AT215" s="6" t="s">
        <v>141</v>
      </c>
      <c r="AU215" s="6" t="s">
        <v>63</v>
      </c>
      <c r="AY215" s="6" t="s">
        <v>101</v>
      </c>
      <c r="BG215" s="115">
        <f>IF($N$215="zákl. přenesená",$J$215,0)</f>
        <v>0</v>
      </c>
      <c r="BJ215" s="6" t="s">
        <v>108</v>
      </c>
      <c r="BK215" s="115">
        <f>ROUND($I$215*$H$215,2)</f>
        <v>0</v>
      </c>
    </row>
    <row r="216" spans="1:63" s="6" customFormat="1" ht="15.75" customHeight="1">
      <c r="A216" s="234"/>
      <c r="B216" s="221"/>
      <c r="C216" s="268"/>
      <c r="D216" s="268"/>
      <c r="E216" s="269"/>
      <c r="F216" s="270"/>
      <c r="G216" s="271"/>
      <c r="H216" s="272"/>
      <c r="I216" s="273"/>
      <c r="J216" s="273"/>
      <c r="K216" s="274"/>
      <c r="L216" s="274"/>
      <c r="M216" s="264"/>
      <c r="N216" s="112" t="s">
        <v>31</v>
      </c>
      <c r="Q216" s="113">
        <v>1</v>
      </c>
      <c r="R216" s="113">
        <f>$Q$216*$H$216</f>
        <v>0</v>
      </c>
      <c r="S216" s="113">
        <v>0</v>
      </c>
      <c r="T216" s="114">
        <f>$S$216*$H$216</f>
        <v>0</v>
      </c>
      <c r="AR216" s="6" t="s">
        <v>108</v>
      </c>
      <c r="AT216" s="6" t="s">
        <v>107</v>
      </c>
      <c r="AU216" s="6" t="s">
        <v>63</v>
      </c>
      <c r="AY216" s="6" t="s">
        <v>101</v>
      </c>
      <c r="BG216" s="115">
        <f>IF($N$216="zákl. přenesená",$J$216,0)</f>
        <v>0</v>
      </c>
      <c r="BJ216" s="6" t="s">
        <v>108</v>
      </c>
      <c r="BK216" s="115">
        <f>ROUND($I$216*$H$216,2)</f>
        <v>0</v>
      </c>
    </row>
    <row r="217" spans="1:63" s="6" customFormat="1" ht="15.75" customHeight="1">
      <c r="A217" s="234"/>
      <c r="B217" s="221"/>
      <c r="C217" s="223"/>
      <c r="D217" s="223"/>
      <c r="E217" s="224"/>
      <c r="F217" s="225"/>
      <c r="G217" s="226"/>
      <c r="H217" s="227"/>
      <c r="I217" s="228"/>
      <c r="J217" s="228"/>
      <c r="K217" s="221"/>
      <c r="L217" s="221"/>
      <c r="M217" s="265"/>
      <c r="N217" s="122" t="s">
        <v>31</v>
      </c>
      <c r="O217" s="113">
        <v>0.17</v>
      </c>
      <c r="P217" s="113">
        <f>$O$217*$H$217</f>
        <v>0</v>
      </c>
      <c r="Q217" s="113">
        <v>0</v>
      </c>
      <c r="R217" s="113">
        <f>$Q$217*$H$217</f>
        <v>0</v>
      </c>
      <c r="S217" s="113">
        <v>0</v>
      </c>
      <c r="T217" s="114">
        <f>$S$217*$H$217</f>
        <v>0</v>
      </c>
      <c r="AR217" s="6" t="s">
        <v>108</v>
      </c>
      <c r="AT217" s="6" t="s">
        <v>141</v>
      </c>
      <c r="AU217" s="6" t="s">
        <v>63</v>
      </c>
      <c r="AY217" s="6" t="s">
        <v>101</v>
      </c>
      <c r="BG217" s="115">
        <f>IF($N$217="zákl. přenesená",$J$217,0)</f>
        <v>0</v>
      </c>
      <c r="BJ217" s="6" t="s">
        <v>108</v>
      </c>
      <c r="BK217" s="115">
        <f>ROUND($I$217*$H$217,2)</f>
        <v>0</v>
      </c>
    </row>
    <row r="218" spans="1:63" s="6" customFormat="1" ht="15.75" customHeight="1">
      <c r="A218" s="234"/>
      <c r="B218" s="221"/>
      <c r="C218" s="268"/>
      <c r="D218" s="268"/>
      <c r="E218" s="269"/>
      <c r="F218" s="270"/>
      <c r="G218" s="271"/>
      <c r="H218" s="272"/>
      <c r="I218" s="273"/>
      <c r="J218" s="273"/>
      <c r="K218" s="274"/>
      <c r="L218" s="274"/>
      <c r="M218" s="264"/>
      <c r="N218" s="112" t="s">
        <v>31</v>
      </c>
      <c r="Q218" s="113">
        <v>0.25</v>
      </c>
      <c r="R218" s="113">
        <f>$Q$218*$H$218</f>
        <v>0</v>
      </c>
      <c r="S218" s="113">
        <v>0</v>
      </c>
      <c r="T218" s="114">
        <f>$S$218*$H$218</f>
        <v>0</v>
      </c>
      <c r="AR218" s="6" t="s">
        <v>108</v>
      </c>
      <c r="AT218" s="6" t="s">
        <v>107</v>
      </c>
      <c r="AU218" s="6" t="s">
        <v>63</v>
      </c>
      <c r="AY218" s="6" t="s">
        <v>101</v>
      </c>
      <c r="BG218" s="115">
        <f>IF($N$218="zákl. přenesená",$J$218,0)</f>
        <v>0</v>
      </c>
      <c r="BJ218" s="6" t="s">
        <v>108</v>
      </c>
      <c r="BK218" s="115">
        <f>ROUND($I$218*$H$218,2)</f>
        <v>0</v>
      </c>
    </row>
    <row r="219" spans="1:51" s="6" customFormat="1" ht="15.75" customHeight="1">
      <c r="A219" s="234"/>
      <c r="B219" s="266"/>
      <c r="C219" s="234"/>
      <c r="D219" s="275"/>
      <c r="E219" s="234"/>
      <c r="F219" s="277"/>
      <c r="G219" s="234"/>
      <c r="H219" s="278"/>
      <c r="I219" s="234"/>
      <c r="J219" s="234"/>
      <c r="K219" s="234"/>
      <c r="L219" s="266"/>
      <c r="M219" s="266"/>
      <c r="T219" s="124"/>
      <c r="AT219" s="125" t="s">
        <v>154</v>
      </c>
      <c r="AU219" s="125" t="s">
        <v>63</v>
      </c>
      <c r="AV219" s="125" t="s">
        <v>65</v>
      </c>
      <c r="AW219" s="125" t="s">
        <v>56</v>
      </c>
      <c r="AX219" s="125" t="s">
        <v>63</v>
      </c>
      <c r="AY219" s="125" t="s">
        <v>101</v>
      </c>
    </row>
    <row r="220" spans="1:63" s="6" customFormat="1" ht="15.75" customHeight="1">
      <c r="A220" s="234"/>
      <c r="B220" s="221"/>
      <c r="C220" s="268"/>
      <c r="D220" s="268"/>
      <c r="E220" s="269"/>
      <c r="F220" s="270"/>
      <c r="G220" s="271"/>
      <c r="H220" s="272"/>
      <c r="I220" s="273"/>
      <c r="J220" s="273"/>
      <c r="K220" s="274"/>
      <c r="L220" s="274"/>
      <c r="M220" s="264"/>
      <c r="N220" s="112" t="s">
        <v>31</v>
      </c>
      <c r="Q220" s="113">
        <v>0</v>
      </c>
      <c r="R220" s="113">
        <f>$Q$220*$H$220</f>
        <v>0</v>
      </c>
      <c r="S220" s="113">
        <v>0</v>
      </c>
      <c r="T220" s="114">
        <f>$S$220*$H$220</f>
        <v>0</v>
      </c>
      <c r="AR220" s="6" t="s">
        <v>106</v>
      </c>
      <c r="AT220" s="6" t="s">
        <v>107</v>
      </c>
      <c r="AU220" s="6" t="s">
        <v>63</v>
      </c>
      <c r="AY220" s="6" t="s">
        <v>101</v>
      </c>
      <c r="BG220" s="115">
        <f>IF($N$220="zákl. přenesená",$J$220,0)</f>
        <v>0</v>
      </c>
      <c r="BJ220" s="6" t="s">
        <v>108</v>
      </c>
      <c r="BK220" s="115">
        <f>ROUND($I$220*$H$220,2)</f>
        <v>0</v>
      </c>
    </row>
    <row r="221" spans="1:47" s="6" customFormat="1" ht="16.5" customHeight="1">
      <c r="A221" s="234"/>
      <c r="B221" s="221"/>
      <c r="C221" s="234"/>
      <c r="D221" s="234"/>
      <c r="E221" s="234"/>
      <c r="F221" s="279"/>
      <c r="G221" s="234"/>
      <c r="H221" s="234"/>
      <c r="I221" s="234"/>
      <c r="J221" s="234"/>
      <c r="K221" s="234"/>
      <c r="L221" s="221"/>
      <c r="M221" s="221"/>
      <c r="T221" s="46"/>
      <c r="AU221" s="6" t="s">
        <v>63</v>
      </c>
    </row>
    <row r="222" spans="1:63" s="6" customFormat="1" ht="15.75" customHeight="1">
      <c r="A222" s="234"/>
      <c r="B222" s="221"/>
      <c r="C222" s="268"/>
      <c r="D222" s="268"/>
      <c r="E222" s="269"/>
      <c r="F222" s="270"/>
      <c r="G222" s="271"/>
      <c r="H222" s="272"/>
      <c r="I222" s="273"/>
      <c r="J222" s="273"/>
      <c r="K222" s="274"/>
      <c r="L222" s="274"/>
      <c r="M222" s="264"/>
      <c r="N222" s="112" t="s">
        <v>31</v>
      </c>
      <c r="Q222" s="113">
        <v>0</v>
      </c>
      <c r="R222" s="113">
        <f>$Q$222*$H$222</f>
        <v>0</v>
      </c>
      <c r="S222" s="113">
        <v>0</v>
      </c>
      <c r="T222" s="114">
        <f>$S$222*$H$222</f>
        <v>0</v>
      </c>
      <c r="AR222" s="6" t="s">
        <v>106</v>
      </c>
      <c r="AT222" s="6" t="s">
        <v>107</v>
      </c>
      <c r="AU222" s="6" t="s">
        <v>63</v>
      </c>
      <c r="AY222" s="6" t="s">
        <v>101</v>
      </c>
      <c r="BG222" s="115">
        <f>IF($N$222="zákl. přenesená",$J$222,0)</f>
        <v>0</v>
      </c>
      <c r="BJ222" s="6" t="s">
        <v>108</v>
      </c>
      <c r="BK222" s="115">
        <f>ROUND($I$222*$H$222,2)</f>
        <v>0</v>
      </c>
    </row>
    <row r="223" spans="1:47" s="6" customFormat="1" ht="16.5" customHeight="1">
      <c r="A223" s="234"/>
      <c r="B223" s="221"/>
      <c r="C223" s="234"/>
      <c r="D223" s="234"/>
      <c r="E223" s="234"/>
      <c r="F223" s="279"/>
      <c r="G223" s="234"/>
      <c r="H223" s="234"/>
      <c r="I223" s="234"/>
      <c r="J223" s="234"/>
      <c r="K223" s="234"/>
      <c r="L223" s="221"/>
      <c r="M223" s="221"/>
      <c r="T223" s="46"/>
      <c r="AU223" s="6" t="s">
        <v>63</v>
      </c>
    </row>
    <row r="224" spans="1:63" s="6" customFormat="1" ht="15.75" customHeight="1">
      <c r="A224" s="234"/>
      <c r="B224" s="221"/>
      <c r="C224" s="268"/>
      <c r="D224" s="268"/>
      <c r="E224" s="269"/>
      <c r="F224" s="270"/>
      <c r="G224" s="271"/>
      <c r="H224" s="272"/>
      <c r="I224" s="273"/>
      <c r="J224" s="273"/>
      <c r="K224" s="274"/>
      <c r="L224" s="274"/>
      <c r="M224" s="264"/>
      <c r="N224" s="112" t="s">
        <v>31</v>
      </c>
      <c r="Q224" s="113">
        <v>0</v>
      </c>
      <c r="R224" s="113">
        <f>$Q$224*$H$224</f>
        <v>0</v>
      </c>
      <c r="S224" s="113">
        <v>0</v>
      </c>
      <c r="T224" s="114">
        <f>$S$224*$H$224</f>
        <v>0</v>
      </c>
      <c r="AR224" s="6" t="s">
        <v>106</v>
      </c>
      <c r="AT224" s="6" t="s">
        <v>107</v>
      </c>
      <c r="AU224" s="6" t="s">
        <v>63</v>
      </c>
      <c r="AY224" s="6" t="s">
        <v>101</v>
      </c>
      <c r="BG224" s="115">
        <f>IF($N$224="zákl. přenesená",$J$224,0)</f>
        <v>0</v>
      </c>
      <c r="BJ224" s="6" t="s">
        <v>108</v>
      </c>
      <c r="BK224" s="115">
        <f>ROUND($I$224*$H$224,2)</f>
        <v>0</v>
      </c>
    </row>
    <row r="225" spans="1:47" s="6" customFormat="1" ht="16.5" customHeight="1">
      <c r="A225" s="234"/>
      <c r="B225" s="221"/>
      <c r="C225" s="234"/>
      <c r="D225" s="234"/>
      <c r="E225" s="234"/>
      <c r="F225" s="279"/>
      <c r="G225" s="234"/>
      <c r="H225" s="234"/>
      <c r="I225" s="234"/>
      <c r="J225" s="234"/>
      <c r="K225" s="234"/>
      <c r="L225" s="221"/>
      <c r="M225" s="221"/>
      <c r="T225" s="46"/>
      <c r="AU225" s="6" t="s">
        <v>63</v>
      </c>
    </row>
    <row r="226" spans="1:63" s="6" customFormat="1" ht="15.75" customHeight="1">
      <c r="A226" s="234"/>
      <c r="B226" s="221"/>
      <c r="C226" s="268"/>
      <c r="D226" s="268"/>
      <c r="E226" s="269"/>
      <c r="F226" s="270"/>
      <c r="G226" s="271"/>
      <c r="H226" s="272"/>
      <c r="I226" s="273"/>
      <c r="J226" s="273"/>
      <c r="K226" s="274"/>
      <c r="L226" s="274"/>
      <c r="M226" s="264"/>
      <c r="N226" s="126" t="s">
        <v>31</v>
      </c>
      <c r="O226" s="127"/>
      <c r="P226" s="127"/>
      <c r="Q226" s="128">
        <v>1</v>
      </c>
      <c r="R226" s="128">
        <f>$Q$226*$H$226</f>
        <v>0</v>
      </c>
      <c r="S226" s="128">
        <v>0</v>
      </c>
      <c r="T226" s="129">
        <f>$S$226*$H$226</f>
        <v>0</v>
      </c>
      <c r="AR226" s="6" t="s">
        <v>106</v>
      </c>
      <c r="AT226" s="6" t="s">
        <v>107</v>
      </c>
      <c r="AU226" s="6" t="s">
        <v>63</v>
      </c>
      <c r="AY226" s="6" t="s">
        <v>101</v>
      </c>
      <c r="BG226" s="115">
        <f>IF($N$226="zákl. přenesená",$J$226,0)</f>
        <v>0</v>
      </c>
      <c r="BJ226" s="6" t="s">
        <v>108</v>
      </c>
      <c r="BK226" s="115">
        <f>ROUND($I$226*$H$226,2)</f>
        <v>0</v>
      </c>
    </row>
    <row r="227" spans="1:12" s="6" customFormat="1" ht="7.5" customHeight="1">
      <c r="A227" s="234"/>
      <c r="B227" s="221"/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</row>
    <row r="228" spans="1:12" s="2" customFormat="1" ht="14.25" customHeight="1">
      <c r="A228" s="236"/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</row>
  </sheetData>
  <sheetProtection password="C710" sheet="1"/>
  <autoFilter ref="C81:K81"/>
  <mergeCells count="10">
    <mergeCell ref="Y8:AB8"/>
    <mergeCell ref="E74:H74"/>
    <mergeCell ref="G1:H1"/>
    <mergeCell ref="L2:V2"/>
    <mergeCell ref="E7:H7"/>
    <mergeCell ref="E9:H9"/>
    <mergeCell ref="E24:H24"/>
    <mergeCell ref="E47:H47"/>
    <mergeCell ref="E49:H49"/>
    <mergeCell ref="E72:H72"/>
  </mergeCells>
  <hyperlinks>
    <hyperlink ref="F1:G1" location="C2" tooltip="Krycí list soupisu" display="1) Krycí list soupisu"/>
    <hyperlink ref="G1:H1" location="C56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zoomScale="148" zoomScaleNormal="148" zoomScalePageLayoutView="0" workbookViewId="0" topLeftCell="A1">
      <pane ySplit="1" topLeftCell="A87" activePane="bottomLeft" state="frozen"/>
      <selection pane="topLeft" activeCell="A1" sqref="A1"/>
      <selection pane="bottomLeft" activeCell="H84" sqref="H84:H9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2"/>
      <c r="B1" s="139"/>
      <c r="C1" s="139"/>
      <c r="D1" s="140" t="s">
        <v>1</v>
      </c>
      <c r="E1" s="139"/>
      <c r="F1" s="141" t="s">
        <v>243</v>
      </c>
      <c r="G1" s="375" t="s">
        <v>244</v>
      </c>
      <c r="H1" s="375"/>
      <c r="I1" s="139"/>
      <c r="J1" s="141" t="s">
        <v>245</v>
      </c>
      <c r="K1" s="140" t="s">
        <v>71</v>
      </c>
      <c r="L1" s="141" t="s">
        <v>246</v>
      </c>
      <c r="M1" s="141"/>
      <c r="N1" s="141"/>
      <c r="O1" s="141"/>
      <c r="P1" s="141"/>
      <c r="Q1" s="141"/>
      <c r="R1" s="141"/>
      <c r="S1" s="141"/>
      <c r="T1" s="141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43" t="s">
        <v>5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" t="s">
        <v>70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56</v>
      </c>
    </row>
    <row r="4" spans="2:46" s="2" customFormat="1" ht="37.5" customHeight="1">
      <c r="B4" s="10"/>
      <c r="D4" s="11" t="s">
        <v>72</v>
      </c>
      <c r="K4" s="12"/>
      <c r="M4" s="13" t="s">
        <v>73</v>
      </c>
      <c r="AT4" s="2" t="s">
        <v>74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13</v>
      </c>
      <c r="K6" s="12"/>
    </row>
    <row r="7" spans="2:11" s="2" customFormat="1" ht="15.75" customHeight="1">
      <c r="B7" s="10"/>
      <c r="E7" s="341" t="s">
        <v>403</v>
      </c>
      <c r="F7" s="342"/>
      <c r="G7" s="342"/>
      <c r="H7" s="342"/>
      <c r="K7" s="12"/>
    </row>
    <row r="8" spans="2:11" s="6" customFormat="1" ht="15.75" customHeight="1">
      <c r="B8" s="19"/>
      <c r="D8" s="17" t="s">
        <v>75</v>
      </c>
      <c r="K8" s="22"/>
    </row>
    <row r="9" spans="2:11" s="6" customFormat="1" ht="37.5" customHeight="1">
      <c r="B9" s="19"/>
      <c r="E9" s="367" t="s">
        <v>224</v>
      </c>
      <c r="F9" s="352"/>
      <c r="G9" s="352"/>
      <c r="H9" s="352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14</v>
      </c>
      <c r="F11" s="15"/>
      <c r="I11" s="17" t="s">
        <v>15</v>
      </c>
      <c r="J11" s="15"/>
      <c r="K11" s="22"/>
    </row>
    <row r="12" spans="2:11" s="6" customFormat="1" ht="15" customHeight="1">
      <c r="B12" s="19"/>
      <c r="D12" s="17" t="s">
        <v>16</v>
      </c>
      <c r="F12" s="218" t="s">
        <v>404</v>
      </c>
      <c r="I12" s="17" t="s">
        <v>17</v>
      </c>
      <c r="J12" s="219">
        <v>45138</v>
      </c>
      <c r="K12" s="22"/>
    </row>
    <row r="13" spans="2:11" s="6" customFormat="1" ht="12" customHeight="1">
      <c r="B13" s="19"/>
      <c r="J13" s="220"/>
      <c r="K13" s="22"/>
    </row>
    <row r="14" spans="2:11" s="6" customFormat="1" ht="15" customHeight="1">
      <c r="B14" s="19"/>
      <c r="D14" s="17" t="s">
        <v>18</v>
      </c>
      <c r="I14" s="17" t="s">
        <v>19</v>
      </c>
      <c r="J14" s="220">
        <v>72053119</v>
      </c>
      <c r="K14" s="22"/>
    </row>
    <row r="15" spans="2:11" s="6" customFormat="1" ht="18.75" customHeight="1">
      <c r="B15" s="19"/>
      <c r="E15" s="217" t="s">
        <v>405</v>
      </c>
      <c r="I15" s="17" t="s">
        <v>20</v>
      </c>
      <c r="J15" s="220" t="s">
        <v>406</v>
      </c>
      <c r="K15" s="22"/>
    </row>
    <row r="16" spans="2:11" s="6" customFormat="1" ht="7.5" customHeight="1">
      <c r="B16" s="19"/>
      <c r="J16" s="220"/>
      <c r="K16" s="22"/>
    </row>
    <row r="17" spans="2:11" s="6" customFormat="1" ht="15" customHeight="1">
      <c r="B17" s="19"/>
      <c r="D17" s="17" t="s">
        <v>21</v>
      </c>
      <c r="I17" s="17" t="s">
        <v>19</v>
      </c>
      <c r="J17" s="220"/>
      <c r="K17" s="22"/>
    </row>
    <row r="18" spans="2:11" s="6" customFormat="1" ht="18.75" customHeight="1">
      <c r="B18" s="19"/>
      <c r="E18" s="15"/>
      <c r="I18" s="17" t="s">
        <v>20</v>
      </c>
      <c r="J18" s="220"/>
      <c r="K18" s="22"/>
    </row>
    <row r="19" spans="2:11" s="6" customFormat="1" ht="7.5" customHeight="1">
      <c r="B19" s="19"/>
      <c r="J19" s="220"/>
      <c r="K19" s="22"/>
    </row>
    <row r="20" spans="2:11" s="6" customFormat="1" ht="15" customHeight="1">
      <c r="B20" s="19"/>
      <c r="D20" s="17" t="s">
        <v>22</v>
      </c>
      <c r="I20" s="17" t="s">
        <v>19</v>
      </c>
      <c r="J20" s="220">
        <v>26394472</v>
      </c>
      <c r="K20" s="22"/>
    </row>
    <row r="21" spans="2:11" s="6" customFormat="1" ht="18.75" customHeight="1">
      <c r="B21" s="19"/>
      <c r="E21" s="217" t="s">
        <v>23</v>
      </c>
      <c r="I21" s="17" t="s">
        <v>20</v>
      </c>
      <c r="J21" s="220" t="s">
        <v>407</v>
      </c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24</v>
      </c>
      <c r="K23" s="22"/>
    </row>
    <row r="24" spans="2:11" s="75" customFormat="1" ht="15.75" customHeight="1">
      <c r="B24" s="76"/>
      <c r="E24" s="369"/>
      <c r="F24" s="383"/>
      <c r="G24" s="383"/>
      <c r="H24" s="383"/>
      <c r="K24" s="77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8"/>
    </row>
    <row r="27" spans="2:11" s="6" customFormat="1" ht="26.25" customHeight="1">
      <c r="B27" s="19"/>
      <c r="D27" s="80" t="s">
        <v>26</v>
      </c>
      <c r="J27" s="54">
        <f>ROUNDUP($J$80,2)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8"/>
    </row>
    <row r="29" spans="2:11" s="6" customFormat="1" ht="15" customHeight="1">
      <c r="B29" s="19"/>
      <c r="F29" s="23" t="s">
        <v>28</v>
      </c>
      <c r="I29" s="23" t="s">
        <v>27</v>
      </c>
      <c r="J29" s="23" t="s">
        <v>29</v>
      </c>
      <c r="K29" s="22"/>
    </row>
    <row r="30" spans="2:11" s="6" customFormat="1" ht="15" customHeight="1">
      <c r="B30" s="19"/>
      <c r="D30" s="25" t="s">
        <v>30</v>
      </c>
      <c r="E30" s="25" t="s">
        <v>31</v>
      </c>
      <c r="F30" s="79">
        <f>ROUNDUP(SUM($BG$80:$BG$99),2)</f>
        <v>0</v>
      </c>
      <c r="I30" s="81">
        <v>0.21</v>
      </c>
      <c r="J30" s="79">
        <v>0</v>
      </c>
      <c r="K30" s="22"/>
    </row>
    <row r="31" spans="2:11" s="6" customFormat="1" ht="7.5" customHeight="1">
      <c r="B31" s="19"/>
      <c r="K31" s="22"/>
    </row>
    <row r="32" spans="2:11" s="6" customFormat="1" ht="26.25" customHeight="1">
      <c r="B32" s="19"/>
      <c r="C32" s="27"/>
      <c r="D32" s="28" t="s">
        <v>32</v>
      </c>
      <c r="E32" s="29"/>
      <c r="F32" s="29"/>
      <c r="G32" s="82" t="s">
        <v>33</v>
      </c>
      <c r="H32" s="30" t="s">
        <v>34</v>
      </c>
      <c r="I32" s="29"/>
      <c r="J32" s="31">
        <f>ROUNDUP(SUM($J$27:$J$30),2)</f>
        <v>0</v>
      </c>
      <c r="K32" s="83"/>
    </row>
    <row r="33" spans="2:11" s="6" customFormat="1" ht="15" customHeight="1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7" spans="2:11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84"/>
    </row>
    <row r="38" spans="2:11" s="6" customFormat="1" ht="37.5" customHeight="1">
      <c r="B38" s="19"/>
      <c r="C38" s="11" t="s">
        <v>77</v>
      </c>
      <c r="K38" s="22"/>
    </row>
    <row r="39" spans="2:11" s="6" customFormat="1" ht="7.5" customHeight="1">
      <c r="B39" s="19"/>
      <c r="K39" s="22"/>
    </row>
    <row r="40" spans="2:11" s="6" customFormat="1" ht="15" customHeight="1">
      <c r="B40" s="19"/>
      <c r="C40" s="17" t="s">
        <v>13</v>
      </c>
      <c r="K40" s="22"/>
    </row>
    <row r="41" spans="2:11" s="6" customFormat="1" ht="16.5" customHeight="1">
      <c r="B41" s="19"/>
      <c r="E41" s="381" t="str">
        <f>$E$7</f>
        <v>Městský okruh - estakáda Plzeň - SMS + PDZ</v>
      </c>
      <c r="F41" s="352"/>
      <c r="G41" s="352"/>
      <c r="H41" s="352"/>
      <c r="K41" s="22"/>
    </row>
    <row r="42" spans="2:11" s="6" customFormat="1" ht="15" customHeight="1">
      <c r="B42" s="19"/>
      <c r="C42" s="17" t="s">
        <v>75</v>
      </c>
      <c r="K42" s="22"/>
    </row>
    <row r="43" spans="2:11" s="6" customFormat="1" ht="19.5" customHeight="1">
      <c r="B43" s="19"/>
      <c r="E43" s="367" t="str">
        <f>$E$9</f>
        <v>VON - VEDLEJŠÍ A OSTATNÍ NÁKLADY</v>
      </c>
      <c r="F43" s="352"/>
      <c r="G43" s="352"/>
      <c r="H43" s="352"/>
      <c r="K43" s="22"/>
    </row>
    <row r="44" spans="2:11" s="6" customFormat="1" ht="7.5" customHeight="1">
      <c r="B44" s="19"/>
      <c r="K44" s="22"/>
    </row>
    <row r="45" spans="2:11" s="6" customFormat="1" ht="18.75" customHeight="1">
      <c r="B45" s="19"/>
      <c r="C45" s="17" t="s">
        <v>16</v>
      </c>
      <c r="F45" s="15" t="str">
        <f>$F$12</f>
        <v>PM - Plzeň-město</v>
      </c>
      <c r="H45" s="17" t="s">
        <v>17</v>
      </c>
      <c r="J45" s="42">
        <f>IF($J$12="","",$J$12)</f>
        <v>45138</v>
      </c>
      <c r="K45" s="22"/>
    </row>
    <row r="46" spans="2:11" s="6" customFormat="1" ht="7.5" customHeight="1">
      <c r="B46" s="19"/>
      <c r="K46" s="22"/>
    </row>
    <row r="47" spans="2:11" s="6" customFormat="1" ht="15.75" customHeight="1">
      <c r="B47" s="19"/>
      <c r="C47" s="17" t="s">
        <v>18</v>
      </c>
      <c r="F47" s="15" t="str">
        <f>$E$15</f>
        <v>Správa a údržba silnic Plzeňského kraje, p.o. Koterovská 462/162, Koterov, 326 00 Plzeň</v>
      </c>
      <c r="H47" s="17" t="s">
        <v>22</v>
      </c>
      <c r="J47" s="15" t="str">
        <f>$E$21</f>
        <v>ELEKTROPLAN s.r.o.</v>
      </c>
      <c r="K47" s="22"/>
    </row>
    <row r="48" spans="2:11" s="6" customFormat="1" ht="15" customHeight="1">
      <c r="B48" s="19"/>
      <c r="C48" s="17" t="s">
        <v>21</v>
      </c>
      <c r="F48" s="15"/>
      <c r="K48" s="22"/>
    </row>
    <row r="49" spans="2:11" s="6" customFormat="1" ht="11.25" customHeight="1">
      <c r="B49" s="19"/>
      <c r="K49" s="22"/>
    </row>
    <row r="50" spans="2:11" s="6" customFormat="1" ht="30" customHeight="1">
      <c r="B50" s="19"/>
      <c r="C50" s="85" t="s">
        <v>78</v>
      </c>
      <c r="D50" s="27"/>
      <c r="E50" s="27"/>
      <c r="F50" s="27"/>
      <c r="G50" s="27"/>
      <c r="H50" s="27"/>
      <c r="I50" s="27"/>
      <c r="J50" s="86" t="s">
        <v>79</v>
      </c>
      <c r="K50" s="32"/>
    </row>
    <row r="51" spans="2:11" s="6" customFormat="1" ht="11.25" customHeight="1">
      <c r="B51" s="19"/>
      <c r="K51" s="22"/>
    </row>
    <row r="52" spans="2:47" s="6" customFormat="1" ht="30" customHeight="1">
      <c r="B52" s="19"/>
      <c r="C52" s="53" t="s">
        <v>80</v>
      </c>
      <c r="J52" s="54">
        <f>ROUNDUP($J$80,2)</f>
        <v>0</v>
      </c>
      <c r="K52" s="22"/>
      <c r="AU52" s="6" t="s">
        <v>81</v>
      </c>
    </row>
    <row r="53" spans="2:11" s="61" customFormat="1" ht="25.5" customHeight="1">
      <c r="B53" s="87"/>
      <c r="D53" s="88" t="s">
        <v>76</v>
      </c>
      <c r="E53" s="88"/>
      <c r="F53" s="88"/>
      <c r="G53" s="88"/>
      <c r="H53" s="88"/>
      <c r="I53" s="88"/>
      <c r="J53" s="89">
        <f>ROUNDUP($J$81,2)</f>
        <v>0</v>
      </c>
      <c r="K53" s="90"/>
    </row>
    <row r="54" spans="2:11" s="130" customFormat="1" ht="21" customHeight="1">
      <c r="B54" s="131"/>
      <c r="D54" s="132" t="s">
        <v>225</v>
      </c>
      <c r="E54" s="132"/>
      <c r="F54" s="132"/>
      <c r="G54" s="132"/>
      <c r="H54" s="132"/>
      <c r="I54" s="132"/>
      <c r="J54" s="133">
        <f>ROUNDUP($J$82,2)</f>
        <v>0</v>
      </c>
      <c r="K54" s="134"/>
    </row>
    <row r="55" spans="2:11" s="130" customFormat="1" ht="21" customHeight="1">
      <c r="B55" s="131"/>
      <c r="D55" s="132" t="s">
        <v>226</v>
      </c>
      <c r="E55" s="132"/>
      <c r="F55" s="132"/>
      <c r="G55" s="132"/>
      <c r="H55" s="132"/>
      <c r="I55" s="132"/>
      <c r="J55" s="133">
        <f>ROUNDUP($J$83,2)</f>
        <v>0</v>
      </c>
      <c r="K55" s="134"/>
    </row>
    <row r="56" spans="2:11" s="130" customFormat="1" ht="21" customHeight="1">
      <c r="B56" s="131"/>
      <c r="D56" s="132" t="s">
        <v>227</v>
      </c>
      <c r="E56" s="132"/>
      <c r="F56" s="132"/>
      <c r="G56" s="132"/>
      <c r="H56" s="132"/>
      <c r="I56" s="132"/>
      <c r="J56" s="133">
        <f>ROUNDUP($J$90,2)</f>
        <v>0</v>
      </c>
      <c r="K56" s="134"/>
    </row>
    <row r="57" spans="2:11" s="61" customFormat="1" ht="25.5" customHeight="1">
      <c r="B57" s="87"/>
      <c r="D57" s="88"/>
      <c r="E57" s="88"/>
      <c r="F57" s="88"/>
      <c r="G57" s="88"/>
      <c r="H57" s="88"/>
      <c r="I57" s="88"/>
      <c r="J57" s="89"/>
      <c r="K57" s="90"/>
    </row>
    <row r="58" spans="2:11" s="130" customFormat="1" ht="21" customHeight="1">
      <c r="B58" s="131"/>
      <c r="D58" s="132"/>
      <c r="E58" s="132"/>
      <c r="F58" s="132"/>
      <c r="G58" s="132"/>
      <c r="H58" s="132"/>
      <c r="I58" s="132"/>
      <c r="J58" s="133"/>
      <c r="K58" s="134"/>
    </row>
    <row r="59" spans="2:11" s="130" customFormat="1" ht="21" customHeight="1">
      <c r="B59" s="131"/>
      <c r="D59" s="132"/>
      <c r="E59" s="132"/>
      <c r="F59" s="132"/>
      <c r="G59" s="132"/>
      <c r="H59" s="132"/>
      <c r="I59" s="132"/>
      <c r="J59" s="133"/>
      <c r="K59" s="134"/>
    </row>
    <row r="60" spans="2:11" s="130" customFormat="1" ht="21" customHeight="1">
      <c r="B60" s="131"/>
      <c r="D60" s="132"/>
      <c r="E60" s="132"/>
      <c r="F60" s="132"/>
      <c r="G60" s="132"/>
      <c r="H60" s="132"/>
      <c r="I60" s="132"/>
      <c r="J60" s="133"/>
      <c r="K60" s="134"/>
    </row>
    <row r="61" spans="2:11" s="6" customFormat="1" ht="22.5" customHeight="1">
      <c r="B61" s="19"/>
      <c r="K61" s="22"/>
    </row>
    <row r="62" spans="2:11" s="6" customFormat="1" ht="7.5" customHeight="1">
      <c r="B62" s="33"/>
      <c r="C62" s="34"/>
      <c r="D62" s="34"/>
      <c r="E62" s="34"/>
      <c r="F62" s="34"/>
      <c r="G62" s="34"/>
      <c r="H62" s="34"/>
      <c r="I62" s="34"/>
      <c r="J62" s="34"/>
      <c r="K62" s="35"/>
    </row>
    <row r="66" spans="2:12" s="6" customFormat="1" ht="7.5" customHeight="1">
      <c r="B66" s="238"/>
      <c r="C66" s="239"/>
      <c r="D66" s="239"/>
      <c r="E66" s="239"/>
      <c r="F66" s="239"/>
      <c r="G66" s="239"/>
      <c r="H66" s="239"/>
      <c r="I66" s="239"/>
      <c r="J66" s="239"/>
      <c r="K66" s="240"/>
      <c r="L66" s="221"/>
    </row>
    <row r="67" spans="2:12" s="6" customFormat="1" ht="37.5" customHeight="1">
      <c r="B67" s="241"/>
      <c r="C67" s="242" t="s">
        <v>83</v>
      </c>
      <c r="D67" s="234"/>
      <c r="E67" s="234"/>
      <c r="F67" s="234"/>
      <c r="G67" s="234"/>
      <c r="H67" s="234"/>
      <c r="I67" s="234"/>
      <c r="J67" s="234"/>
      <c r="K67" s="243"/>
      <c r="L67" s="221"/>
    </row>
    <row r="68" spans="2:12" s="6" customFormat="1" ht="7.5" customHeight="1">
      <c r="B68" s="241"/>
      <c r="C68" s="234"/>
      <c r="D68" s="234"/>
      <c r="E68" s="234"/>
      <c r="F68" s="234"/>
      <c r="G68" s="234"/>
      <c r="H68" s="234"/>
      <c r="I68" s="234"/>
      <c r="J68" s="234"/>
      <c r="K68" s="243"/>
      <c r="L68" s="221"/>
    </row>
    <row r="69" spans="2:12" s="6" customFormat="1" ht="15" customHeight="1">
      <c r="B69" s="241"/>
      <c r="C69" s="244" t="s">
        <v>13</v>
      </c>
      <c r="D69" s="234"/>
      <c r="E69" s="234"/>
      <c r="F69" s="234"/>
      <c r="G69" s="234"/>
      <c r="H69" s="234"/>
      <c r="I69" s="234"/>
      <c r="J69" s="234"/>
      <c r="K69" s="243"/>
      <c r="L69" s="221"/>
    </row>
    <row r="70" spans="2:12" s="6" customFormat="1" ht="16.5" customHeight="1">
      <c r="B70" s="241"/>
      <c r="C70" s="234"/>
      <c r="D70" s="234"/>
      <c r="E70" s="382" t="str">
        <f>$E$7</f>
        <v>Městský okruh - estakáda Plzeň - SMS + PDZ</v>
      </c>
      <c r="F70" s="374"/>
      <c r="G70" s="374"/>
      <c r="H70" s="374"/>
      <c r="I70" s="234"/>
      <c r="J70" s="234"/>
      <c r="K70" s="243"/>
      <c r="L70" s="221"/>
    </row>
    <row r="71" spans="2:12" s="6" customFormat="1" ht="15" customHeight="1">
      <c r="B71" s="241"/>
      <c r="C71" s="244" t="s">
        <v>75</v>
      </c>
      <c r="D71" s="234"/>
      <c r="E71" s="234"/>
      <c r="F71" s="234"/>
      <c r="G71" s="234"/>
      <c r="H71" s="234"/>
      <c r="I71" s="234"/>
      <c r="J71" s="234"/>
      <c r="K71" s="243"/>
      <c r="L71" s="221"/>
    </row>
    <row r="72" spans="2:12" s="6" customFormat="1" ht="18" customHeight="1">
      <c r="B72" s="241"/>
      <c r="C72" s="234"/>
      <c r="D72" s="234"/>
      <c r="E72" s="373" t="str">
        <f>$E$9</f>
        <v>VON - VEDLEJŠÍ A OSTATNÍ NÁKLADY</v>
      </c>
      <c r="F72" s="374"/>
      <c r="G72" s="374"/>
      <c r="H72" s="374"/>
      <c r="I72" s="234"/>
      <c r="J72" s="234"/>
      <c r="K72" s="243"/>
      <c r="L72" s="221"/>
    </row>
    <row r="73" spans="2:12" s="6" customFormat="1" ht="7.5" customHeight="1">
      <c r="B73" s="241"/>
      <c r="C73" s="234"/>
      <c r="D73" s="234"/>
      <c r="E73" s="234"/>
      <c r="F73" s="234"/>
      <c r="G73" s="234"/>
      <c r="H73" s="234"/>
      <c r="I73" s="234"/>
      <c r="J73" s="234"/>
      <c r="K73" s="243"/>
      <c r="L73" s="221"/>
    </row>
    <row r="74" spans="2:12" s="6" customFormat="1" ht="18.75" customHeight="1">
      <c r="B74" s="241"/>
      <c r="C74" s="244" t="s">
        <v>16</v>
      </c>
      <c r="D74" s="234"/>
      <c r="E74" s="234"/>
      <c r="F74" s="245" t="str">
        <f>$F$12</f>
        <v>PM - Plzeň-město</v>
      </c>
      <c r="G74" s="234"/>
      <c r="H74" s="244" t="s">
        <v>17</v>
      </c>
      <c r="I74" s="234"/>
      <c r="J74" s="246">
        <f>IF($J$12="","",$J$12)</f>
        <v>45138</v>
      </c>
      <c r="K74" s="243"/>
      <c r="L74" s="221"/>
    </row>
    <row r="75" spans="2:12" s="6" customFormat="1" ht="7.5" customHeight="1">
      <c r="B75" s="241"/>
      <c r="C75" s="234"/>
      <c r="D75" s="234"/>
      <c r="E75" s="234"/>
      <c r="F75" s="234"/>
      <c r="G75" s="234"/>
      <c r="H75" s="234"/>
      <c r="I75" s="234"/>
      <c r="J75" s="234"/>
      <c r="K75" s="243"/>
      <c r="L75" s="221"/>
    </row>
    <row r="76" spans="2:12" s="6" customFormat="1" ht="15.75" customHeight="1">
      <c r="B76" s="241"/>
      <c r="C76" s="244" t="s">
        <v>18</v>
      </c>
      <c r="D76" s="234"/>
      <c r="E76" s="234"/>
      <c r="F76" s="245" t="str">
        <f>$E$15</f>
        <v>Správa a údržba silnic Plzeňského kraje, p.o. Koterovská 462/162, Koterov, 326 00 Plzeň</v>
      </c>
      <c r="G76" s="234"/>
      <c r="H76" s="244" t="s">
        <v>22</v>
      </c>
      <c r="I76" s="234"/>
      <c r="J76" s="245" t="str">
        <f>$E$21</f>
        <v>ELEKTROPLAN s.r.o.</v>
      </c>
      <c r="K76" s="243"/>
      <c r="L76" s="221"/>
    </row>
    <row r="77" spans="2:12" s="6" customFormat="1" ht="15" customHeight="1">
      <c r="B77" s="241"/>
      <c r="C77" s="244" t="s">
        <v>21</v>
      </c>
      <c r="D77" s="234"/>
      <c r="E77" s="234"/>
      <c r="F77" s="245">
        <f>IF($E$18="","",$E$18)</f>
      </c>
      <c r="G77" s="234"/>
      <c r="H77" s="234"/>
      <c r="I77" s="234"/>
      <c r="J77" s="234"/>
      <c r="K77" s="243"/>
      <c r="L77" s="221"/>
    </row>
    <row r="78" spans="2:12" s="6" customFormat="1" ht="11.25" customHeight="1">
      <c r="B78" s="241"/>
      <c r="C78" s="234"/>
      <c r="D78" s="234"/>
      <c r="E78" s="234"/>
      <c r="F78" s="234"/>
      <c r="G78" s="234"/>
      <c r="H78" s="234"/>
      <c r="I78" s="234"/>
      <c r="J78" s="234"/>
      <c r="K78" s="243"/>
      <c r="L78" s="221"/>
    </row>
    <row r="79" spans="2:20" s="93" customFormat="1" ht="30" customHeight="1">
      <c r="B79" s="247"/>
      <c r="C79" s="94" t="s">
        <v>84</v>
      </c>
      <c r="D79" s="95" t="s">
        <v>41</v>
      </c>
      <c r="E79" s="95" t="s">
        <v>37</v>
      </c>
      <c r="F79" s="95" t="s">
        <v>85</v>
      </c>
      <c r="G79" s="95" t="s">
        <v>86</v>
      </c>
      <c r="H79" s="95" t="s">
        <v>87</v>
      </c>
      <c r="I79" s="95" t="s">
        <v>88</v>
      </c>
      <c r="J79" s="95" t="s">
        <v>89</v>
      </c>
      <c r="K79" s="248" t="s">
        <v>90</v>
      </c>
      <c r="L79" s="237"/>
      <c r="M79" s="48" t="s">
        <v>91</v>
      </c>
      <c r="N79" s="49" t="s">
        <v>30</v>
      </c>
      <c r="O79" s="49" t="s">
        <v>92</v>
      </c>
      <c r="P79" s="49" t="s">
        <v>93</v>
      </c>
      <c r="Q79" s="49" t="s">
        <v>94</v>
      </c>
      <c r="R79" s="49" t="s">
        <v>95</v>
      </c>
      <c r="S79" s="49" t="s">
        <v>96</v>
      </c>
      <c r="T79" s="50" t="s">
        <v>97</v>
      </c>
    </row>
    <row r="80" spans="2:63" s="6" customFormat="1" ht="30" customHeight="1">
      <c r="B80" s="241"/>
      <c r="C80" s="249" t="s">
        <v>80</v>
      </c>
      <c r="D80" s="234"/>
      <c r="E80" s="234"/>
      <c r="F80" s="234"/>
      <c r="G80" s="234"/>
      <c r="H80" s="234"/>
      <c r="I80" s="234"/>
      <c r="J80" s="250">
        <f>J81</f>
        <v>0</v>
      </c>
      <c r="K80" s="243"/>
      <c r="L80" s="221"/>
      <c r="M80" s="52"/>
      <c r="N80" s="43"/>
      <c r="O80" s="43"/>
      <c r="P80" s="96" t="e">
        <f>$P$81+$P$97</f>
        <v>#REF!</v>
      </c>
      <c r="Q80" s="43"/>
      <c r="R80" s="96" t="e">
        <f>$R$81+$R$97</f>
        <v>#REF!</v>
      </c>
      <c r="S80" s="43"/>
      <c r="T80" s="97" t="e">
        <f>$T$81+$T$97</f>
        <v>#REF!</v>
      </c>
      <c r="AT80" s="6" t="s">
        <v>55</v>
      </c>
      <c r="AU80" s="6" t="s">
        <v>81</v>
      </c>
      <c r="BK80" s="98" t="e">
        <f>$BK$81+$BK$97</f>
        <v>#REF!</v>
      </c>
    </row>
    <row r="81" spans="2:63" s="99" customFormat="1" ht="37.5" customHeight="1">
      <c r="B81" s="251"/>
      <c r="C81" s="229"/>
      <c r="D81" s="222" t="s">
        <v>55</v>
      </c>
      <c r="E81" s="252" t="s">
        <v>60</v>
      </c>
      <c r="F81" s="252" t="s">
        <v>61</v>
      </c>
      <c r="G81" s="253"/>
      <c r="H81" s="229"/>
      <c r="I81" s="229"/>
      <c r="J81" s="254">
        <f>$BK$81</f>
        <v>0</v>
      </c>
      <c r="K81" s="255"/>
      <c r="L81" s="222"/>
      <c r="M81" s="102"/>
      <c r="P81" s="103">
        <f>$P$82+$P$83+$P$90</f>
        <v>0</v>
      </c>
      <c r="R81" s="103">
        <f>$R$82+$R$83+$R$90</f>
        <v>0</v>
      </c>
      <c r="T81" s="104">
        <f>$T$82+$T$83+$T$90</f>
        <v>0</v>
      </c>
      <c r="AR81" s="101" t="s">
        <v>63</v>
      </c>
      <c r="AT81" s="101" t="s">
        <v>55</v>
      </c>
      <c r="AU81" s="100" t="s">
        <v>56</v>
      </c>
      <c r="AY81" s="100" t="s">
        <v>101</v>
      </c>
      <c r="BK81" s="105">
        <f>$BK$82+$BK$83+$BK$90</f>
        <v>0</v>
      </c>
    </row>
    <row r="82" spans="2:63" s="99" customFormat="1" ht="21" customHeight="1">
      <c r="B82" s="251"/>
      <c r="C82" s="229"/>
      <c r="D82" s="222" t="s">
        <v>55</v>
      </c>
      <c r="E82" s="230" t="s">
        <v>63</v>
      </c>
      <c r="F82" s="230" t="s">
        <v>228</v>
      </c>
      <c r="G82" s="231"/>
      <c r="H82" s="229"/>
      <c r="I82" s="229"/>
      <c r="J82" s="232">
        <v>0</v>
      </c>
      <c r="K82" s="255"/>
      <c r="L82" s="222"/>
      <c r="M82" s="102"/>
      <c r="P82" s="103">
        <v>0</v>
      </c>
      <c r="R82" s="103">
        <v>0</v>
      </c>
      <c r="T82" s="104">
        <v>0</v>
      </c>
      <c r="AR82" s="135" t="s">
        <v>63</v>
      </c>
      <c r="AT82" s="135" t="s">
        <v>55</v>
      </c>
      <c r="AU82" s="100" t="s">
        <v>63</v>
      </c>
      <c r="AY82" s="100" t="s">
        <v>101</v>
      </c>
      <c r="BK82" s="105">
        <v>0</v>
      </c>
    </row>
    <row r="83" spans="2:63" s="99" customFormat="1" ht="21" customHeight="1">
      <c r="B83" s="251"/>
      <c r="C83" s="229"/>
      <c r="D83" s="222" t="s">
        <v>55</v>
      </c>
      <c r="E83" s="230" t="s">
        <v>65</v>
      </c>
      <c r="F83" s="230" t="s">
        <v>229</v>
      </c>
      <c r="G83" s="231"/>
      <c r="H83" s="229"/>
      <c r="I83" s="229"/>
      <c r="J83" s="232">
        <f>$BK$83</f>
        <v>0</v>
      </c>
      <c r="K83" s="255"/>
      <c r="L83" s="222"/>
      <c r="M83" s="102"/>
      <c r="P83" s="103">
        <f>SUM($P$84:$P$89)</f>
        <v>0</v>
      </c>
      <c r="R83" s="103">
        <f>SUM($R$84:$R$89)</f>
        <v>0</v>
      </c>
      <c r="T83" s="104">
        <f>SUM($T$84:$T$89)</f>
        <v>0</v>
      </c>
      <c r="AR83" s="135" t="s">
        <v>63</v>
      </c>
      <c r="AT83" s="135" t="s">
        <v>55</v>
      </c>
      <c r="AU83" s="100" t="s">
        <v>63</v>
      </c>
      <c r="AY83" s="100" t="s">
        <v>101</v>
      </c>
      <c r="BK83" s="105">
        <f>SUM($BK$84:$BK$89)</f>
        <v>0</v>
      </c>
    </row>
    <row r="84" spans="2:63" s="6" customFormat="1" ht="15.75" customHeight="1">
      <c r="B84" s="241"/>
      <c r="C84" s="333" t="s">
        <v>63</v>
      </c>
      <c r="D84" s="333" t="s">
        <v>68</v>
      </c>
      <c r="E84" s="334" t="s">
        <v>63</v>
      </c>
      <c r="F84" s="335" t="s">
        <v>230</v>
      </c>
      <c r="G84" s="336" t="s">
        <v>231</v>
      </c>
      <c r="H84" s="319">
        <v>1</v>
      </c>
      <c r="I84" s="120">
        <v>0</v>
      </c>
      <c r="J84" s="321">
        <v>0</v>
      </c>
      <c r="K84" s="256"/>
      <c r="L84" s="221"/>
      <c r="M84" s="121"/>
      <c r="N84" s="122" t="s">
        <v>31</v>
      </c>
      <c r="Q84" s="113">
        <v>0</v>
      </c>
      <c r="R84" s="113">
        <f>$Q$84*$H$84</f>
        <v>0</v>
      </c>
      <c r="S84" s="113">
        <v>0</v>
      </c>
      <c r="T84" s="114">
        <f>$S$84*$H$84</f>
        <v>0</v>
      </c>
      <c r="AR84" s="6" t="s">
        <v>106</v>
      </c>
      <c r="AT84" s="6" t="s">
        <v>141</v>
      </c>
      <c r="AU84" s="6" t="s">
        <v>65</v>
      </c>
      <c r="AY84" s="6" t="s">
        <v>101</v>
      </c>
      <c r="BG84" s="115">
        <f>IF($N$84="zákl. přenesená",$J$84,0)</f>
        <v>0</v>
      </c>
      <c r="BJ84" s="6" t="s">
        <v>108</v>
      </c>
      <c r="BK84" s="115">
        <f>ROUND($I$84*$H$84,2)</f>
        <v>0</v>
      </c>
    </row>
    <row r="85" spans="2:63" s="6" customFormat="1" ht="15.75" customHeight="1">
      <c r="B85" s="241"/>
      <c r="C85" s="333" t="s">
        <v>65</v>
      </c>
      <c r="D85" s="333" t="s">
        <v>68</v>
      </c>
      <c r="E85" s="334" t="s">
        <v>65</v>
      </c>
      <c r="F85" s="335" t="s">
        <v>232</v>
      </c>
      <c r="G85" s="336" t="s">
        <v>231</v>
      </c>
      <c r="H85" s="319">
        <v>1</v>
      </c>
      <c r="I85" s="120">
        <v>0</v>
      </c>
      <c r="J85" s="321">
        <f>ROUND($I$85*$H$85,2)</f>
        <v>0</v>
      </c>
      <c r="K85" s="256"/>
      <c r="L85" s="221"/>
      <c r="M85" s="121"/>
      <c r="N85" s="122" t="s">
        <v>31</v>
      </c>
      <c r="Q85" s="113">
        <v>0</v>
      </c>
      <c r="R85" s="113">
        <f>$Q$85*$H$85</f>
        <v>0</v>
      </c>
      <c r="S85" s="113">
        <v>0</v>
      </c>
      <c r="T85" s="114">
        <f>$S$85*$H$85</f>
        <v>0</v>
      </c>
      <c r="AR85" s="6" t="s">
        <v>106</v>
      </c>
      <c r="AT85" s="6" t="s">
        <v>141</v>
      </c>
      <c r="AU85" s="6" t="s">
        <v>65</v>
      </c>
      <c r="AY85" s="6" t="s">
        <v>101</v>
      </c>
      <c r="BG85" s="115">
        <f>IF($N$85="zákl. přenesená",$J$85,0)</f>
        <v>0</v>
      </c>
      <c r="BJ85" s="6" t="s">
        <v>108</v>
      </c>
      <c r="BK85" s="115">
        <f>ROUND($I$85*$H$85,2)</f>
        <v>0</v>
      </c>
    </row>
    <row r="86" spans="2:63" s="6" customFormat="1" ht="15.75" customHeight="1">
      <c r="B86" s="241"/>
      <c r="C86" s="333" t="s">
        <v>114</v>
      </c>
      <c r="D86" s="333" t="s">
        <v>68</v>
      </c>
      <c r="E86" s="334" t="s">
        <v>114</v>
      </c>
      <c r="F86" s="335" t="s">
        <v>233</v>
      </c>
      <c r="G86" s="336" t="s">
        <v>231</v>
      </c>
      <c r="H86" s="319">
        <v>2</v>
      </c>
      <c r="I86" s="120">
        <v>0</v>
      </c>
      <c r="J86" s="321">
        <f>ROUND($I$86*$H$86,2)</f>
        <v>0</v>
      </c>
      <c r="K86" s="256"/>
      <c r="L86" s="221"/>
      <c r="M86" s="121"/>
      <c r="N86" s="122" t="s">
        <v>31</v>
      </c>
      <c r="Q86" s="113">
        <v>0</v>
      </c>
      <c r="R86" s="113">
        <f>$Q$86*$H$86</f>
        <v>0</v>
      </c>
      <c r="S86" s="113">
        <v>0</v>
      </c>
      <c r="T86" s="114">
        <f>$S$86*$H$86</f>
        <v>0</v>
      </c>
      <c r="AR86" s="6" t="s">
        <v>106</v>
      </c>
      <c r="AT86" s="6" t="s">
        <v>141</v>
      </c>
      <c r="AU86" s="6" t="s">
        <v>65</v>
      </c>
      <c r="AY86" s="6" t="s">
        <v>101</v>
      </c>
      <c r="BG86" s="115">
        <f>IF($N$86="zákl. přenesená",$J$86,0)</f>
        <v>0</v>
      </c>
      <c r="BJ86" s="6" t="s">
        <v>108</v>
      </c>
      <c r="BK86" s="115">
        <f>ROUND($I$86*$H$86,2)</f>
        <v>0</v>
      </c>
    </row>
    <row r="87" spans="2:63" s="6" customFormat="1" ht="15.75" customHeight="1">
      <c r="B87" s="241"/>
      <c r="C87" s="333">
        <v>4</v>
      </c>
      <c r="D87" s="333" t="s">
        <v>68</v>
      </c>
      <c r="E87" s="334" t="s">
        <v>108</v>
      </c>
      <c r="F87" s="335" t="s">
        <v>234</v>
      </c>
      <c r="G87" s="336" t="s">
        <v>231</v>
      </c>
      <c r="H87" s="319">
        <v>1</v>
      </c>
      <c r="I87" s="120">
        <v>0</v>
      </c>
      <c r="J87" s="321">
        <f>ROUND($I$87*$H$87,2)</f>
        <v>0</v>
      </c>
      <c r="K87" s="256"/>
      <c r="L87" s="221"/>
      <c r="M87" s="121"/>
      <c r="N87" s="122" t="s">
        <v>31</v>
      </c>
      <c r="Q87" s="113">
        <v>0</v>
      </c>
      <c r="R87" s="113">
        <f>$Q$87*$H$87</f>
        <v>0</v>
      </c>
      <c r="S87" s="113">
        <v>0</v>
      </c>
      <c r="T87" s="114">
        <f>$S$87*$H$87</f>
        <v>0</v>
      </c>
      <c r="AR87" s="6" t="s">
        <v>106</v>
      </c>
      <c r="AT87" s="6" t="s">
        <v>141</v>
      </c>
      <c r="AU87" s="6" t="s">
        <v>65</v>
      </c>
      <c r="AY87" s="6" t="s">
        <v>101</v>
      </c>
      <c r="BG87" s="115">
        <f>IF($N$87="zákl. přenesená",$J$87,0)</f>
        <v>0</v>
      </c>
      <c r="BJ87" s="6" t="s">
        <v>108</v>
      </c>
      <c r="BK87" s="115">
        <f>ROUND($I$87*$H$87,2)</f>
        <v>0</v>
      </c>
    </row>
    <row r="88" spans="2:63" s="6" customFormat="1" ht="15.75" customHeight="1">
      <c r="B88" s="241"/>
      <c r="C88" s="333">
        <v>5</v>
      </c>
      <c r="D88" s="333" t="s">
        <v>68</v>
      </c>
      <c r="E88" s="334" t="s">
        <v>121</v>
      </c>
      <c r="F88" s="335" t="s">
        <v>235</v>
      </c>
      <c r="G88" s="336" t="s">
        <v>231</v>
      </c>
      <c r="H88" s="319">
        <v>1</v>
      </c>
      <c r="I88" s="120">
        <v>0</v>
      </c>
      <c r="J88" s="321">
        <f>ROUND($I$88*$H$88,2)</f>
        <v>0</v>
      </c>
      <c r="K88" s="256"/>
      <c r="L88" s="221"/>
      <c r="M88" s="121"/>
      <c r="N88" s="122" t="s">
        <v>31</v>
      </c>
      <c r="Q88" s="113">
        <v>0</v>
      </c>
      <c r="R88" s="113">
        <f>$Q$88*$H$88</f>
        <v>0</v>
      </c>
      <c r="S88" s="113">
        <v>0</v>
      </c>
      <c r="T88" s="114">
        <f>$S$88*$H$88</f>
        <v>0</v>
      </c>
      <c r="AR88" s="6" t="s">
        <v>106</v>
      </c>
      <c r="AT88" s="6" t="s">
        <v>141</v>
      </c>
      <c r="AU88" s="6" t="s">
        <v>65</v>
      </c>
      <c r="AY88" s="6" t="s">
        <v>101</v>
      </c>
      <c r="BG88" s="115">
        <f>IF($N$88="zákl. přenesená",$J$88,0)</f>
        <v>0</v>
      </c>
      <c r="BJ88" s="6" t="s">
        <v>108</v>
      </c>
      <c r="BK88" s="115">
        <f>ROUND($I$88*$H$88,2)</f>
        <v>0</v>
      </c>
    </row>
    <row r="89" spans="2:63" s="6" customFormat="1" ht="15.75" customHeight="1">
      <c r="B89" s="241"/>
      <c r="C89" s="333">
        <v>6</v>
      </c>
      <c r="D89" s="333" t="s">
        <v>68</v>
      </c>
      <c r="E89" s="334" t="s">
        <v>124</v>
      </c>
      <c r="F89" s="335" t="s">
        <v>236</v>
      </c>
      <c r="G89" s="336" t="s">
        <v>231</v>
      </c>
      <c r="H89" s="319">
        <v>1</v>
      </c>
      <c r="I89" s="120">
        <v>0</v>
      </c>
      <c r="J89" s="321">
        <f>ROUND($I$89*$H$89,2)</f>
        <v>0</v>
      </c>
      <c r="K89" s="256"/>
      <c r="L89" s="221"/>
      <c r="M89" s="121"/>
      <c r="N89" s="122" t="s">
        <v>31</v>
      </c>
      <c r="Q89" s="113">
        <v>0</v>
      </c>
      <c r="R89" s="113">
        <f>$Q$89*$H$89</f>
        <v>0</v>
      </c>
      <c r="S89" s="113">
        <v>0</v>
      </c>
      <c r="T89" s="114">
        <f>$S$89*$H$89</f>
        <v>0</v>
      </c>
      <c r="AR89" s="6" t="s">
        <v>106</v>
      </c>
      <c r="AT89" s="6" t="s">
        <v>141</v>
      </c>
      <c r="AU89" s="6" t="s">
        <v>65</v>
      </c>
      <c r="AY89" s="6" t="s">
        <v>101</v>
      </c>
      <c r="BG89" s="115">
        <f>IF($N$89="zákl. přenesená",$J$89,0)</f>
        <v>0</v>
      </c>
      <c r="BJ89" s="6" t="s">
        <v>108</v>
      </c>
      <c r="BK89" s="115">
        <f>ROUND($I$89*$H$89,2)</f>
        <v>0</v>
      </c>
    </row>
    <row r="90" spans="2:63" s="99" customFormat="1" ht="30.75" customHeight="1">
      <c r="B90" s="251"/>
      <c r="C90" s="320"/>
      <c r="D90" s="337" t="s">
        <v>55</v>
      </c>
      <c r="E90" s="338" t="s">
        <v>114</v>
      </c>
      <c r="F90" s="338" t="s">
        <v>237</v>
      </c>
      <c r="G90" s="339"/>
      <c r="H90" s="320"/>
      <c r="I90" s="229"/>
      <c r="J90" s="322">
        <f>$BK$90</f>
        <v>0</v>
      </c>
      <c r="K90" s="255"/>
      <c r="L90" s="222"/>
      <c r="M90" s="102"/>
      <c r="P90" s="103">
        <f>SUM($P$91:$P$96)</f>
        <v>0</v>
      </c>
      <c r="R90" s="103">
        <f>SUM($R$91:$R$96)</f>
        <v>0</v>
      </c>
      <c r="T90" s="104">
        <f>SUM($T$91:$T$96)</f>
        <v>0</v>
      </c>
      <c r="AR90" s="135" t="s">
        <v>63</v>
      </c>
      <c r="AT90" s="135" t="s">
        <v>55</v>
      </c>
      <c r="AU90" s="100" t="s">
        <v>63</v>
      </c>
      <c r="AY90" s="100" t="s">
        <v>101</v>
      </c>
      <c r="BK90" s="105">
        <f>SUM($BK$91:$BK$96)</f>
        <v>0</v>
      </c>
    </row>
    <row r="91" spans="2:63" s="6" customFormat="1" ht="15.75" customHeight="1">
      <c r="B91" s="241"/>
      <c r="C91" s="333">
        <v>7</v>
      </c>
      <c r="D91" s="333" t="s">
        <v>68</v>
      </c>
      <c r="E91" s="334" t="s">
        <v>128</v>
      </c>
      <c r="F91" s="340" t="s">
        <v>399</v>
      </c>
      <c r="G91" s="336" t="s">
        <v>231</v>
      </c>
      <c r="H91" s="319">
        <v>2</v>
      </c>
      <c r="I91" s="120">
        <v>0</v>
      </c>
      <c r="J91" s="321">
        <f>ROUND($I$91*$H$91,2)</f>
        <v>0</v>
      </c>
      <c r="K91" s="256"/>
      <c r="L91" s="221"/>
      <c r="M91" s="121"/>
      <c r="N91" s="122" t="s">
        <v>31</v>
      </c>
      <c r="Q91" s="113">
        <v>0</v>
      </c>
      <c r="R91" s="113">
        <f>$Q$91*$H$91</f>
        <v>0</v>
      </c>
      <c r="S91" s="113">
        <v>0</v>
      </c>
      <c r="T91" s="114">
        <f>$S$91*$H$91</f>
        <v>0</v>
      </c>
      <c r="AR91" s="6" t="s">
        <v>106</v>
      </c>
      <c r="AT91" s="6" t="s">
        <v>141</v>
      </c>
      <c r="AU91" s="6" t="s">
        <v>65</v>
      </c>
      <c r="AY91" s="6" t="s">
        <v>101</v>
      </c>
      <c r="BG91" s="115">
        <f>IF($N$91="zákl. přenesená",$J$91,0)</f>
        <v>0</v>
      </c>
      <c r="BJ91" s="6" t="s">
        <v>108</v>
      </c>
      <c r="BK91" s="115">
        <f>ROUND($I$91*$H$91,2)</f>
        <v>0</v>
      </c>
    </row>
    <row r="92" spans="2:63" s="6" customFormat="1" ht="15.75" customHeight="1">
      <c r="B92" s="241"/>
      <c r="C92" s="333">
        <v>8</v>
      </c>
      <c r="D92" s="333" t="s">
        <v>68</v>
      </c>
      <c r="E92" s="334" t="s">
        <v>106</v>
      </c>
      <c r="F92" s="340" t="s">
        <v>238</v>
      </c>
      <c r="G92" s="336" t="s">
        <v>231</v>
      </c>
      <c r="H92" s="319">
        <v>1</v>
      </c>
      <c r="I92" s="120">
        <v>0</v>
      </c>
      <c r="J92" s="321">
        <f>ROUND($I$92*$H$92,2)</f>
        <v>0</v>
      </c>
      <c r="K92" s="256"/>
      <c r="L92" s="221"/>
      <c r="M92" s="121"/>
      <c r="N92" s="122" t="s">
        <v>31</v>
      </c>
      <c r="Q92" s="113">
        <v>0</v>
      </c>
      <c r="R92" s="113">
        <f>$Q$92*$H$92</f>
        <v>0</v>
      </c>
      <c r="S92" s="113">
        <v>0</v>
      </c>
      <c r="T92" s="114">
        <f>$S$92*$H$92</f>
        <v>0</v>
      </c>
      <c r="AR92" s="6" t="s">
        <v>106</v>
      </c>
      <c r="AT92" s="6" t="s">
        <v>141</v>
      </c>
      <c r="AU92" s="6" t="s">
        <v>65</v>
      </c>
      <c r="AY92" s="6" t="s">
        <v>101</v>
      </c>
      <c r="BG92" s="115">
        <f>IF($N$92="zákl. přenesená",$J$92,0)</f>
        <v>0</v>
      </c>
      <c r="BJ92" s="6" t="s">
        <v>108</v>
      </c>
      <c r="BK92" s="115">
        <f>ROUND($I$92*$H$92,2)</f>
        <v>0</v>
      </c>
    </row>
    <row r="93" spans="2:63" s="6" customFormat="1" ht="15.75" customHeight="1">
      <c r="B93" s="241"/>
      <c r="C93" s="333">
        <v>9</v>
      </c>
      <c r="D93" s="333" t="s">
        <v>68</v>
      </c>
      <c r="E93" s="334" t="s">
        <v>135</v>
      </c>
      <c r="F93" s="340" t="s">
        <v>239</v>
      </c>
      <c r="G93" s="336" t="s">
        <v>231</v>
      </c>
      <c r="H93" s="319">
        <v>1</v>
      </c>
      <c r="I93" s="120">
        <v>0</v>
      </c>
      <c r="J93" s="321">
        <f>ROUND($I$93*$H$93,2)</f>
        <v>0</v>
      </c>
      <c r="K93" s="256"/>
      <c r="L93" s="221"/>
      <c r="M93" s="121"/>
      <c r="N93" s="122" t="s">
        <v>31</v>
      </c>
      <c r="Q93" s="113">
        <v>0</v>
      </c>
      <c r="R93" s="113">
        <f>$Q$93*$H$93</f>
        <v>0</v>
      </c>
      <c r="S93" s="113">
        <v>0</v>
      </c>
      <c r="T93" s="114">
        <f>$S$93*$H$93</f>
        <v>0</v>
      </c>
      <c r="AR93" s="6" t="s">
        <v>106</v>
      </c>
      <c r="AT93" s="6" t="s">
        <v>141</v>
      </c>
      <c r="AU93" s="6" t="s">
        <v>65</v>
      </c>
      <c r="AY93" s="6" t="s">
        <v>101</v>
      </c>
      <c r="BG93" s="115">
        <f>IF($N$93="zákl. přenesená",$J$93,0)</f>
        <v>0</v>
      </c>
      <c r="BJ93" s="6" t="s">
        <v>108</v>
      </c>
      <c r="BK93" s="115">
        <f>ROUND($I$93*$H$93,2)</f>
        <v>0</v>
      </c>
    </row>
    <row r="94" spans="2:63" s="6" customFormat="1" ht="15.75" customHeight="1">
      <c r="B94" s="241"/>
      <c r="C94" s="333">
        <v>10</v>
      </c>
      <c r="D94" s="333" t="s">
        <v>68</v>
      </c>
      <c r="E94" s="334" t="s">
        <v>8</v>
      </c>
      <c r="F94" s="340" t="s">
        <v>400</v>
      </c>
      <c r="G94" s="336" t="s">
        <v>231</v>
      </c>
      <c r="H94" s="319">
        <v>1</v>
      </c>
      <c r="I94" s="120">
        <v>0</v>
      </c>
      <c r="J94" s="321">
        <f>ROUND($I$94*$H$94,2)</f>
        <v>0</v>
      </c>
      <c r="K94" s="256"/>
      <c r="L94" s="221"/>
      <c r="M94" s="121"/>
      <c r="N94" s="122" t="s">
        <v>31</v>
      </c>
      <c r="Q94" s="113">
        <v>0</v>
      </c>
      <c r="R94" s="113">
        <f>$Q$94*$H$94</f>
        <v>0</v>
      </c>
      <c r="S94" s="113">
        <v>0</v>
      </c>
      <c r="T94" s="114">
        <f>$S$94*$H$94</f>
        <v>0</v>
      </c>
      <c r="AR94" s="6" t="s">
        <v>106</v>
      </c>
      <c r="AT94" s="6" t="s">
        <v>141</v>
      </c>
      <c r="AU94" s="6" t="s">
        <v>65</v>
      </c>
      <c r="AY94" s="6" t="s">
        <v>101</v>
      </c>
      <c r="BG94" s="115">
        <f>IF($N$94="zákl. přenesená",$J$94,0)</f>
        <v>0</v>
      </c>
      <c r="BJ94" s="6" t="s">
        <v>108</v>
      </c>
      <c r="BK94" s="115">
        <f>ROUND($I$94*$H$94,2)</f>
        <v>0</v>
      </c>
    </row>
    <row r="95" spans="2:63" s="6" customFormat="1" ht="15.75" customHeight="1">
      <c r="B95" s="241"/>
      <c r="C95" s="333">
        <v>11</v>
      </c>
      <c r="D95" s="333" t="s">
        <v>68</v>
      </c>
      <c r="E95" s="334" t="s">
        <v>142</v>
      </c>
      <c r="F95" s="340" t="s">
        <v>401</v>
      </c>
      <c r="G95" s="336" t="s">
        <v>231</v>
      </c>
      <c r="H95" s="319">
        <v>1</v>
      </c>
      <c r="I95" s="120">
        <v>0</v>
      </c>
      <c r="J95" s="321">
        <f>ROUND($I$95*$H$95,2)</f>
        <v>0</v>
      </c>
      <c r="K95" s="256"/>
      <c r="L95" s="221"/>
      <c r="M95" s="121"/>
      <c r="N95" s="122" t="s">
        <v>31</v>
      </c>
      <c r="Q95" s="113">
        <v>0</v>
      </c>
      <c r="R95" s="113">
        <f>$Q$95*$H$95</f>
        <v>0</v>
      </c>
      <c r="S95" s="113">
        <v>0</v>
      </c>
      <c r="T95" s="114">
        <f>$S$95*$H$95</f>
        <v>0</v>
      </c>
      <c r="AR95" s="6" t="s">
        <v>106</v>
      </c>
      <c r="AT95" s="6" t="s">
        <v>141</v>
      </c>
      <c r="AU95" s="6" t="s">
        <v>65</v>
      </c>
      <c r="AY95" s="6" t="s">
        <v>101</v>
      </c>
      <c r="BG95" s="115">
        <f>IF($N$95="zákl. přenesená",$J$95,0)</f>
        <v>0</v>
      </c>
      <c r="BJ95" s="6" t="s">
        <v>108</v>
      </c>
      <c r="BK95" s="115">
        <f>ROUND($I$95*$H$95,2)</f>
        <v>0</v>
      </c>
    </row>
    <row r="96" spans="2:63" s="6" customFormat="1" ht="15.75" customHeight="1">
      <c r="B96" s="241"/>
      <c r="C96" s="333">
        <v>12</v>
      </c>
      <c r="D96" s="333" t="s">
        <v>68</v>
      </c>
      <c r="E96" s="334" t="s">
        <v>146</v>
      </c>
      <c r="F96" s="340" t="s">
        <v>402</v>
      </c>
      <c r="G96" s="336" t="s">
        <v>231</v>
      </c>
      <c r="H96" s="319">
        <v>1</v>
      </c>
      <c r="I96" s="120">
        <v>0</v>
      </c>
      <c r="J96" s="321">
        <f>ROUND($I$96*$H$96,2)</f>
        <v>0</v>
      </c>
      <c r="K96" s="256"/>
      <c r="L96" s="221"/>
      <c r="M96" s="121"/>
      <c r="N96" s="122" t="s">
        <v>31</v>
      </c>
      <c r="Q96" s="113">
        <v>0</v>
      </c>
      <c r="R96" s="113">
        <f>$Q$96*$H$96</f>
        <v>0</v>
      </c>
      <c r="S96" s="113">
        <v>0</v>
      </c>
      <c r="T96" s="114">
        <f>$S$96*$H$96</f>
        <v>0</v>
      </c>
      <c r="AR96" s="6" t="s">
        <v>106</v>
      </c>
      <c r="AT96" s="6" t="s">
        <v>141</v>
      </c>
      <c r="AU96" s="6" t="s">
        <v>65</v>
      </c>
      <c r="AY96" s="6" t="s">
        <v>101</v>
      </c>
      <c r="BG96" s="115">
        <f>IF($N$96="zákl. přenesená",$J$96,0)</f>
        <v>0</v>
      </c>
      <c r="BJ96" s="6" t="s">
        <v>108</v>
      </c>
      <c r="BK96" s="115">
        <f>ROUND($I$96*$H$96,2)</f>
        <v>0</v>
      </c>
    </row>
    <row r="97" spans="2:63" s="99" customFormat="1" ht="15" customHeight="1">
      <c r="B97" s="257"/>
      <c r="C97" s="258"/>
      <c r="D97" s="259"/>
      <c r="E97" s="260"/>
      <c r="F97" s="260"/>
      <c r="G97" s="261"/>
      <c r="H97" s="258"/>
      <c r="I97" s="258"/>
      <c r="J97" s="262"/>
      <c r="K97" s="263"/>
      <c r="L97" s="222"/>
      <c r="M97" s="102"/>
      <c r="P97" s="103" t="e">
        <f>$P$98+$P$99+#REF!</f>
        <v>#REF!</v>
      </c>
      <c r="R97" s="103" t="e">
        <f>$R$98+$R$99+#REF!</f>
        <v>#REF!</v>
      </c>
      <c r="T97" s="104" t="e">
        <f>$T$98+$T$99+#REF!</f>
        <v>#REF!</v>
      </c>
      <c r="AR97" s="101" t="s">
        <v>63</v>
      </c>
      <c r="AT97" s="101" t="s">
        <v>55</v>
      </c>
      <c r="AU97" s="100" t="s">
        <v>56</v>
      </c>
      <c r="AY97" s="100" t="s">
        <v>101</v>
      </c>
      <c r="BK97" s="105" t="e">
        <f>$BK$98+$BK$99+#REF!</f>
        <v>#REF!</v>
      </c>
    </row>
    <row r="98" spans="1:63" s="99" customFormat="1" ht="21" customHeight="1">
      <c r="A98" s="229"/>
      <c r="B98" s="222"/>
      <c r="C98" s="229"/>
      <c r="D98" s="222"/>
      <c r="E98" s="230"/>
      <c r="F98" s="230"/>
      <c r="G98" s="231"/>
      <c r="H98" s="229"/>
      <c r="I98" s="229"/>
      <c r="J98" s="232"/>
      <c r="K98" s="229"/>
      <c r="L98" s="222"/>
      <c r="M98" s="222"/>
      <c r="N98" s="229"/>
      <c r="O98" s="229"/>
      <c r="P98" s="233">
        <v>0</v>
      </c>
      <c r="Q98" s="229"/>
      <c r="R98" s="233">
        <v>0</v>
      </c>
      <c r="S98" s="229"/>
      <c r="T98" s="233">
        <v>0</v>
      </c>
      <c r="U98" s="229"/>
      <c r="V98" s="229"/>
      <c r="AR98" s="135" t="s">
        <v>63</v>
      </c>
      <c r="AT98" s="135" t="s">
        <v>55</v>
      </c>
      <c r="AU98" s="100" t="s">
        <v>63</v>
      </c>
      <c r="AY98" s="100" t="s">
        <v>101</v>
      </c>
      <c r="BK98" s="105">
        <v>0</v>
      </c>
    </row>
    <row r="99" spans="1:63" s="99" customFormat="1" ht="21" customHeight="1">
      <c r="A99" s="229"/>
      <c r="B99" s="222"/>
      <c r="C99" s="229"/>
      <c r="D99" s="222"/>
      <c r="E99" s="230"/>
      <c r="F99" s="230"/>
      <c r="G99" s="231"/>
      <c r="H99" s="229"/>
      <c r="I99" s="229"/>
      <c r="J99" s="232"/>
      <c r="K99" s="229"/>
      <c r="L99" s="222"/>
      <c r="M99" s="222"/>
      <c r="N99" s="229"/>
      <c r="O99" s="229"/>
      <c r="P99" s="233" t="e">
        <f>SUM(#REF!)</f>
        <v>#REF!</v>
      </c>
      <c r="Q99" s="229"/>
      <c r="R99" s="233" t="e">
        <f>SUM(#REF!)</f>
        <v>#REF!</v>
      </c>
      <c r="S99" s="229"/>
      <c r="T99" s="233" t="e">
        <f>SUM(#REF!)</f>
        <v>#REF!</v>
      </c>
      <c r="U99" s="229"/>
      <c r="V99" s="229"/>
      <c r="AR99" s="135" t="s">
        <v>63</v>
      </c>
      <c r="AT99" s="135" t="s">
        <v>55</v>
      </c>
      <c r="AU99" s="100" t="s">
        <v>63</v>
      </c>
      <c r="AY99" s="100" t="s">
        <v>101</v>
      </c>
      <c r="BK99" s="105" t="e">
        <f>SUM(#REF!)</f>
        <v>#REF!</v>
      </c>
    </row>
    <row r="177" s="2" customFormat="1" ht="14.25" customHeight="1"/>
  </sheetData>
  <sheetProtection password="C710" sheet="1"/>
  <autoFilter ref="C79:K79"/>
  <mergeCells count="9">
    <mergeCell ref="E72:H72"/>
    <mergeCell ref="G1:H1"/>
    <mergeCell ref="L2:V2"/>
    <mergeCell ref="E7:H7"/>
    <mergeCell ref="E9:H9"/>
    <mergeCell ref="E24:H24"/>
    <mergeCell ref="E41:H41"/>
    <mergeCell ref="E43:H43"/>
    <mergeCell ref="E70:H70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22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4"/>
      <c r="C2" s="145"/>
      <c r="D2" s="145"/>
      <c r="E2" s="145"/>
      <c r="F2" s="145"/>
      <c r="G2" s="145"/>
      <c r="H2" s="145"/>
      <c r="I2" s="145"/>
      <c r="J2" s="145"/>
      <c r="K2" s="146"/>
    </row>
    <row r="3" spans="2:11" s="149" customFormat="1" ht="45" customHeight="1">
      <c r="B3" s="147"/>
      <c r="C3" s="391" t="s">
        <v>247</v>
      </c>
      <c r="D3" s="391"/>
      <c r="E3" s="391"/>
      <c r="F3" s="391"/>
      <c r="G3" s="391"/>
      <c r="H3" s="391"/>
      <c r="I3" s="391"/>
      <c r="J3" s="391"/>
      <c r="K3" s="148"/>
    </row>
    <row r="4" spans="2:11" ht="25.5" customHeight="1">
      <c r="B4" s="150"/>
      <c r="C4" s="390" t="s">
        <v>248</v>
      </c>
      <c r="D4" s="390"/>
      <c r="E4" s="390"/>
      <c r="F4" s="390"/>
      <c r="G4" s="390"/>
      <c r="H4" s="390"/>
      <c r="I4" s="390"/>
      <c r="J4" s="390"/>
      <c r="K4" s="151"/>
    </row>
    <row r="5" spans="2:11" ht="5.25" customHeight="1">
      <c r="B5" s="150"/>
      <c r="C5" s="152"/>
      <c r="D5" s="152"/>
      <c r="E5" s="152"/>
      <c r="F5" s="152"/>
      <c r="G5" s="152"/>
      <c r="H5" s="152"/>
      <c r="I5" s="152"/>
      <c r="J5" s="152"/>
      <c r="K5" s="151"/>
    </row>
    <row r="6" spans="2:11" ht="15" customHeight="1">
      <c r="B6" s="150"/>
      <c r="C6" s="388" t="s">
        <v>249</v>
      </c>
      <c r="D6" s="388"/>
      <c r="E6" s="388"/>
      <c r="F6" s="388"/>
      <c r="G6" s="388"/>
      <c r="H6" s="388"/>
      <c r="I6" s="388"/>
      <c r="J6" s="388"/>
      <c r="K6" s="151"/>
    </row>
    <row r="7" spans="2:11" ht="15" customHeight="1">
      <c r="B7" s="154"/>
      <c r="C7" s="388" t="s">
        <v>250</v>
      </c>
      <c r="D7" s="388"/>
      <c r="E7" s="388"/>
      <c r="F7" s="388"/>
      <c r="G7" s="388"/>
      <c r="H7" s="388"/>
      <c r="I7" s="388"/>
      <c r="J7" s="388"/>
      <c r="K7" s="151"/>
    </row>
    <row r="8" spans="2:11" ht="12.75" customHeight="1">
      <c r="B8" s="154"/>
      <c r="C8" s="153"/>
      <c r="D8" s="153"/>
      <c r="E8" s="153"/>
      <c r="F8" s="153"/>
      <c r="G8" s="153"/>
      <c r="H8" s="153"/>
      <c r="I8" s="153"/>
      <c r="J8" s="153"/>
      <c r="K8" s="151"/>
    </row>
    <row r="9" spans="2:11" ht="15" customHeight="1">
      <c r="B9" s="154"/>
      <c r="C9" s="388" t="s">
        <v>251</v>
      </c>
      <c r="D9" s="388"/>
      <c r="E9" s="388"/>
      <c r="F9" s="388"/>
      <c r="G9" s="388"/>
      <c r="H9" s="388"/>
      <c r="I9" s="388"/>
      <c r="J9" s="388"/>
      <c r="K9" s="151"/>
    </row>
    <row r="10" spans="2:11" ht="15" customHeight="1">
      <c r="B10" s="154"/>
      <c r="C10" s="153"/>
      <c r="D10" s="388" t="s">
        <v>252</v>
      </c>
      <c r="E10" s="388"/>
      <c r="F10" s="388"/>
      <c r="G10" s="388"/>
      <c r="H10" s="388"/>
      <c r="I10" s="388"/>
      <c r="J10" s="388"/>
      <c r="K10" s="151"/>
    </row>
    <row r="11" spans="2:11" ht="15" customHeight="1">
      <c r="B11" s="154"/>
      <c r="C11" s="155"/>
      <c r="D11" s="388" t="s">
        <v>253</v>
      </c>
      <c r="E11" s="388"/>
      <c r="F11" s="388"/>
      <c r="G11" s="388"/>
      <c r="H11" s="388"/>
      <c r="I11" s="388"/>
      <c r="J11" s="388"/>
      <c r="K11" s="151"/>
    </row>
    <row r="12" spans="2:11" ht="12.75" customHeight="1">
      <c r="B12" s="154"/>
      <c r="C12" s="155"/>
      <c r="D12" s="155"/>
      <c r="E12" s="155"/>
      <c r="F12" s="155"/>
      <c r="G12" s="155"/>
      <c r="H12" s="155"/>
      <c r="I12" s="155"/>
      <c r="J12" s="155"/>
      <c r="K12" s="151"/>
    </row>
    <row r="13" spans="2:11" ht="15" customHeight="1">
      <c r="B13" s="154"/>
      <c r="C13" s="155"/>
      <c r="D13" s="388" t="s">
        <v>254</v>
      </c>
      <c r="E13" s="388"/>
      <c r="F13" s="388"/>
      <c r="G13" s="388"/>
      <c r="H13" s="388"/>
      <c r="I13" s="388"/>
      <c r="J13" s="388"/>
      <c r="K13" s="151"/>
    </row>
    <row r="14" spans="2:11" ht="15" customHeight="1">
      <c r="B14" s="154"/>
      <c r="C14" s="155"/>
      <c r="D14" s="388" t="s">
        <v>255</v>
      </c>
      <c r="E14" s="388"/>
      <c r="F14" s="388"/>
      <c r="G14" s="388"/>
      <c r="H14" s="388"/>
      <c r="I14" s="388"/>
      <c r="J14" s="388"/>
      <c r="K14" s="151"/>
    </row>
    <row r="15" spans="2:11" ht="15" customHeight="1">
      <c r="B15" s="154"/>
      <c r="C15" s="155"/>
      <c r="D15" s="155"/>
      <c r="E15" s="156" t="s">
        <v>62</v>
      </c>
      <c r="F15" s="388" t="s">
        <v>256</v>
      </c>
      <c r="G15" s="388"/>
      <c r="H15" s="388"/>
      <c r="I15" s="388"/>
      <c r="J15" s="388"/>
      <c r="K15" s="151"/>
    </row>
    <row r="16" spans="2:11" ht="15" customHeight="1">
      <c r="B16" s="154"/>
      <c r="C16" s="155"/>
      <c r="D16" s="155"/>
      <c r="E16" s="156" t="s">
        <v>257</v>
      </c>
      <c r="F16" s="388" t="s">
        <v>258</v>
      </c>
      <c r="G16" s="388"/>
      <c r="H16" s="388"/>
      <c r="I16" s="388"/>
      <c r="J16" s="388"/>
      <c r="K16" s="151"/>
    </row>
    <row r="17" spans="2:11" ht="15" customHeight="1">
      <c r="B17" s="154"/>
      <c r="C17" s="155"/>
      <c r="D17" s="155"/>
      <c r="E17" s="156" t="s">
        <v>259</v>
      </c>
      <c r="F17" s="388" t="s">
        <v>260</v>
      </c>
      <c r="G17" s="388"/>
      <c r="H17" s="388"/>
      <c r="I17" s="388"/>
      <c r="J17" s="388"/>
      <c r="K17" s="151"/>
    </row>
    <row r="18" spans="2:11" ht="15" customHeight="1">
      <c r="B18" s="154"/>
      <c r="C18" s="155"/>
      <c r="D18" s="155"/>
      <c r="E18" s="156" t="s">
        <v>68</v>
      </c>
      <c r="F18" s="157" t="s">
        <v>261</v>
      </c>
      <c r="G18" s="153"/>
      <c r="H18" s="153"/>
      <c r="I18" s="153"/>
      <c r="J18" s="153"/>
      <c r="K18" s="151"/>
    </row>
    <row r="19" spans="2:11" ht="12.75" customHeight="1">
      <c r="B19" s="154"/>
      <c r="C19" s="155"/>
      <c r="D19" s="155"/>
      <c r="E19" s="155"/>
      <c r="F19" s="155"/>
      <c r="G19" s="155"/>
      <c r="H19" s="155"/>
      <c r="I19" s="155"/>
      <c r="J19" s="155"/>
      <c r="K19" s="151"/>
    </row>
    <row r="20" spans="2:11" ht="15" customHeight="1">
      <c r="B20" s="154"/>
      <c r="C20" s="388" t="s">
        <v>262</v>
      </c>
      <c r="D20" s="388"/>
      <c r="E20" s="388"/>
      <c r="F20" s="388"/>
      <c r="G20" s="388"/>
      <c r="H20" s="388"/>
      <c r="I20" s="388"/>
      <c r="J20" s="388"/>
      <c r="K20" s="151"/>
    </row>
    <row r="21" spans="2:11" ht="15" customHeight="1">
      <c r="B21" s="154"/>
      <c r="C21" s="153"/>
      <c r="D21" s="388" t="s">
        <v>263</v>
      </c>
      <c r="E21" s="388"/>
      <c r="F21" s="388"/>
      <c r="G21" s="388"/>
      <c r="H21" s="388"/>
      <c r="I21" s="388"/>
      <c r="J21" s="388"/>
      <c r="K21" s="151"/>
    </row>
    <row r="22" spans="2:11" ht="15" customHeight="1">
      <c r="B22" s="154"/>
      <c r="C22" s="155"/>
      <c r="D22" s="388" t="s">
        <v>264</v>
      </c>
      <c r="E22" s="388"/>
      <c r="F22" s="388"/>
      <c r="G22" s="388"/>
      <c r="H22" s="388"/>
      <c r="I22" s="388"/>
      <c r="J22" s="388"/>
      <c r="K22" s="151"/>
    </row>
    <row r="23" spans="2:11" ht="12.75" customHeight="1">
      <c r="B23" s="154"/>
      <c r="C23" s="155"/>
      <c r="D23" s="155"/>
      <c r="E23" s="155"/>
      <c r="F23" s="155"/>
      <c r="G23" s="155"/>
      <c r="H23" s="155"/>
      <c r="I23" s="155"/>
      <c r="J23" s="155"/>
      <c r="K23" s="151"/>
    </row>
    <row r="24" spans="2:11" ht="15" customHeight="1">
      <c r="B24" s="154"/>
      <c r="C24" s="155"/>
      <c r="D24" s="388" t="s">
        <v>265</v>
      </c>
      <c r="E24" s="388"/>
      <c r="F24" s="388"/>
      <c r="G24" s="388"/>
      <c r="H24" s="388"/>
      <c r="I24" s="388"/>
      <c r="J24" s="388"/>
      <c r="K24" s="151"/>
    </row>
    <row r="25" spans="2:11" ht="15" customHeight="1">
      <c r="B25" s="154"/>
      <c r="C25" s="155"/>
      <c r="D25" s="388" t="s">
        <v>266</v>
      </c>
      <c r="E25" s="388"/>
      <c r="F25" s="388"/>
      <c r="G25" s="388"/>
      <c r="H25" s="388"/>
      <c r="I25" s="388"/>
      <c r="J25" s="388"/>
      <c r="K25" s="151"/>
    </row>
    <row r="26" spans="2:11" ht="12.75" customHeight="1">
      <c r="B26" s="154"/>
      <c r="C26" s="155"/>
      <c r="D26" s="155"/>
      <c r="E26" s="155"/>
      <c r="F26" s="155"/>
      <c r="G26" s="155"/>
      <c r="H26" s="155"/>
      <c r="I26" s="155"/>
      <c r="J26" s="155"/>
      <c r="K26" s="151"/>
    </row>
    <row r="27" spans="2:11" ht="15" customHeight="1">
      <c r="B27" s="154"/>
      <c r="C27" s="155"/>
      <c r="D27" s="388" t="s">
        <v>267</v>
      </c>
      <c r="E27" s="388"/>
      <c r="F27" s="388"/>
      <c r="G27" s="388"/>
      <c r="H27" s="388"/>
      <c r="I27" s="388"/>
      <c r="J27" s="388"/>
      <c r="K27" s="151"/>
    </row>
    <row r="28" spans="2:11" ht="15" customHeight="1">
      <c r="B28" s="154"/>
      <c r="C28" s="155"/>
      <c r="D28" s="388" t="s">
        <v>268</v>
      </c>
      <c r="E28" s="388"/>
      <c r="F28" s="388"/>
      <c r="G28" s="388"/>
      <c r="H28" s="388"/>
      <c r="I28" s="388"/>
      <c r="J28" s="388"/>
      <c r="K28" s="151"/>
    </row>
    <row r="29" spans="2:11" ht="15" customHeight="1">
      <c r="B29" s="154"/>
      <c r="C29" s="155"/>
      <c r="D29" s="388" t="s">
        <v>269</v>
      </c>
      <c r="E29" s="388"/>
      <c r="F29" s="388"/>
      <c r="G29" s="388"/>
      <c r="H29" s="388"/>
      <c r="I29" s="388"/>
      <c r="J29" s="388"/>
      <c r="K29" s="151"/>
    </row>
    <row r="30" spans="2:11" ht="15" customHeight="1">
      <c r="B30" s="154"/>
      <c r="C30" s="155"/>
      <c r="D30" s="153"/>
      <c r="E30" s="158" t="s">
        <v>84</v>
      </c>
      <c r="F30" s="153"/>
      <c r="G30" s="388" t="s">
        <v>270</v>
      </c>
      <c r="H30" s="388"/>
      <c r="I30" s="388"/>
      <c r="J30" s="388"/>
      <c r="K30" s="151"/>
    </row>
    <row r="31" spans="2:11" ht="15" customHeight="1">
      <c r="B31" s="154"/>
      <c r="C31" s="155"/>
      <c r="D31" s="153"/>
      <c r="E31" s="158" t="s">
        <v>271</v>
      </c>
      <c r="F31" s="153"/>
      <c r="G31" s="388" t="s">
        <v>272</v>
      </c>
      <c r="H31" s="388"/>
      <c r="I31" s="388"/>
      <c r="J31" s="388"/>
      <c r="K31" s="151"/>
    </row>
    <row r="32" spans="2:11" ht="15" customHeight="1">
      <c r="B32" s="154"/>
      <c r="C32" s="155"/>
      <c r="D32" s="153"/>
      <c r="E32" s="158"/>
      <c r="F32" s="153"/>
      <c r="G32" s="388" t="s">
        <v>273</v>
      </c>
      <c r="H32" s="388"/>
      <c r="I32" s="388"/>
      <c r="J32" s="388"/>
      <c r="K32" s="151"/>
    </row>
    <row r="33" spans="2:11" ht="15" customHeight="1">
      <c r="B33" s="154"/>
      <c r="C33" s="155"/>
      <c r="D33" s="153"/>
      <c r="E33" s="158"/>
      <c r="F33" s="153"/>
      <c r="G33" s="388" t="s">
        <v>274</v>
      </c>
      <c r="H33" s="388"/>
      <c r="I33" s="388"/>
      <c r="J33" s="388"/>
      <c r="K33" s="151"/>
    </row>
    <row r="34" spans="2:11" ht="15" customHeight="1">
      <c r="B34" s="154"/>
      <c r="C34" s="155"/>
      <c r="D34" s="153"/>
      <c r="E34" s="158"/>
      <c r="F34" s="153"/>
      <c r="G34" s="388" t="s">
        <v>275</v>
      </c>
      <c r="H34" s="388"/>
      <c r="I34" s="388"/>
      <c r="J34" s="388"/>
      <c r="K34" s="151"/>
    </row>
    <row r="35" spans="2:11" ht="15" customHeight="1">
      <c r="B35" s="154"/>
      <c r="C35" s="155"/>
      <c r="D35" s="153"/>
      <c r="E35" s="158"/>
      <c r="F35" s="153"/>
      <c r="G35" s="388" t="s">
        <v>276</v>
      </c>
      <c r="H35" s="388"/>
      <c r="I35" s="388"/>
      <c r="J35" s="388"/>
      <c r="K35" s="151"/>
    </row>
    <row r="36" spans="2:11" ht="15" customHeight="1">
      <c r="B36" s="154"/>
      <c r="C36" s="155"/>
      <c r="D36" s="153"/>
      <c r="E36" s="158"/>
      <c r="F36" s="153"/>
      <c r="G36" s="388" t="s">
        <v>277</v>
      </c>
      <c r="H36" s="388"/>
      <c r="I36" s="388"/>
      <c r="J36" s="388"/>
      <c r="K36" s="151"/>
    </row>
    <row r="37" spans="2:11" ht="15" customHeight="1">
      <c r="B37" s="154"/>
      <c r="C37" s="155"/>
      <c r="D37" s="153"/>
      <c r="E37" s="158"/>
      <c r="F37" s="153"/>
      <c r="G37" s="388" t="s">
        <v>278</v>
      </c>
      <c r="H37" s="388"/>
      <c r="I37" s="388"/>
      <c r="J37" s="388"/>
      <c r="K37" s="151"/>
    </row>
    <row r="38" spans="2:11" ht="15" customHeight="1">
      <c r="B38" s="154"/>
      <c r="C38" s="155"/>
      <c r="D38" s="153"/>
      <c r="E38" s="158" t="s">
        <v>37</v>
      </c>
      <c r="F38" s="153"/>
      <c r="G38" s="388" t="s">
        <v>279</v>
      </c>
      <c r="H38" s="388"/>
      <c r="I38" s="388"/>
      <c r="J38" s="388"/>
      <c r="K38" s="151"/>
    </row>
    <row r="39" spans="2:11" ht="15" customHeight="1">
      <c r="B39" s="154"/>
      <c r="C39" s="155"/>
      <c r="D39" s="153"/>
      <c r="E39" s="158" t="s">
        <v>85</v>
      </c>
      <c r="F39" s="153"/>
      <c r="G39" s="388" t="s">
        <v>280</v>
      </c>
      <c r="H39" s="388"/>
      <c r="I39" s="388"/>
      <c r="J39" s="388"/>
      <c r="K39" s="151"/>
    </row>
    <row r="40" spans="2:11" ht="15" customHeight="1">
      <c r="B40" s="154"/>
      <c r="C40" s="155"/>
      <c r="D40" s="153"/>
      <c r="E40" s="158" t="s">
        <v>86</v>
      </c>
      <c r="F40" s="153"/>
      <c r="G40" s="388" t="s">
        <v>281</v>
      </c>
      <c r="H40" s="388"/>
      <c r="I40" s="388"/>
      <c r="J40" s="388"/>
      <c r="K40" s="151"/>
    </row>
    <row r="41" spans="2:11" ht="15" customHeight="1">
      <c r="B41" s="154"/>
      <c r="C41" s="155"/>
      <c r="D41" s="153"/>
      <c r="E41" s="158" t="s">
        <v>87</v>
      </c>
      <c r="F41" s="153"/>
      <c r="G41" s="388" t="s">
        <v>282</v>
      </c>
      <c r="H41" s="388"/>
      <c r="I41" s="388"/>
      <c r="J41" s="388"/>
      <c r="K41" s="151"/>
    </row>
    <row r="42" spans="2:11" ht="15" customHeight="1">
      <c r="B42" s="154"/>
      <c r="C42" s="155"/>
      <c r="D42" s="153"/>
      <c r="E42" s="158" t="s">
        <v>283</v>
      </c>
      <c r="F42" s="153"/>
      <c r="G42" s="388" t="s">
        <v>284</v>
      </c>
      <c r="H42" s="388"/>
      <c r="I42" s="388"/>
      <c r="J42" s="388"/>
      <c r="K42" s="151"/>
    </row>
    <row r="43" spans="2:11" ht="15" customHeight="1">
      <c r="B43" s="154"/>
      <c r="C43" s="155"/>
      <c r="D43" s="153"/>
      <c r="E43" s="158" t="s">
        <v>285</v>
      </c>
      <c r="F43" s="153"/>
      <c r="G43" s="388" t="s">
        <v>286</v>
      </c>
      <c r="H43" s="388"/>
      <c r="I43" s="388"/>
      <c r="J43" s="388"/>
      <c r="K43" s="151"/>
    </row>
    <row r="44" spans="2:11" ht="15" customHeight="1">
      <c r="B44" s="154"/>
      <c r="C44" s="155"/>
      <c r="D44" s="153"/>
      <c r="E44" s="158" t="s">
        <v>90</v>
      </c>
      <c r="F44" s="153"/>
      <c r="G44" s="388" t="s">
        <v>287</v>
      </c>
      <c r="H44" s="388"/>
      <c r="I44" s="388"/>
      <c r="J44" s="388"/>
      <c r="K44" s="151"/>
    </row>
    <row r="45" spans="2:11" ht="12.75" customHeight="1">
      <c r="B45" s="154"/>
      <c r="C45" s="155"/>
      <c r="D45" s="153"/>
      <c r="E45" s="153"/>
      <c r="F45" s="153"/>
      <c r="G45" s="153"/>
      <c r="H45" s="153"/>
      <c r="I45" s="153"/>
      <c r="J45" s="153"/>
      <c r="K45" s="151"/>
    </row>
    <row r="46" spans="2:11" ht="15" customHeight="1">
      <c r="B46" s="154"/>
      <c r="C46" s="155"/>
      <c r="D46" s="388" t="s">
        <v>288</v>
      </c>
      <c r="E46" s="388"/>
      <c r="F46" s="388"/>
      <c r="G46" s="388"/>
      <c r="H46" s="388"/>
      <c r="I46" s="388"/>
      <c r="J46" s="388"/>
      <c r="K46" s="151"/>
    </row>
    <row r="47" spans="2:11" ht="15" customHeight="1">
      <c r="B47" s="154"/>
      <c r="C47" s="155"/>
      <c r="D47" s="155"/>
      <c r="E47" s="388" t="s">
        <v>289</v>
      </c>
      <c r="F47" s="388"/>
      <c r="G47" s="388"/>
      <c r="H47" s="388"/>
      <c r="I47" s="388"/>
      <c r="J47" s="388"/>
      <c r="K47" s="151"/>
    </row>
    <row r="48" spans="2:11" ht="15" customHeight="1">
      <c r="B48" s="154"/>
      <c r="C48" s="155"/>
      <c r="D48" s="155"/>
      <c r="E48" s="388" t="s">
        <v>290</v>
      </c>
      <c r="F48" s="388"/>
      <c r="G48" s="388"/>
      <c r="H48" s="388"/>
      <c r="I48" s="388"/>
      <c r="J48" s="388"/>
      <c r="K48" s="151"/>
    </row>
    <row r="49" spans="2:11" ht="15" customHeight="1">
      <c r="B49" s="154"/>
      <c r="C49" s="155"/>
      <c r="D49" s="155"/>
      <c r="E49" s="388" t="s">
        <v>291</v>
      </c>
      <c r="F49" s="388"/>
      <c r="G49" s="388"/>
      <c r="H49" s="388"/>
      <c r="I49" s="388"/>
      <c r="J49" s="388"/>
      <c r="K49" s="151"/>
    </row>
    <row r="50" spans="2:11" ht="15" customHeight="1">
      <c r="B50" s="154"/>
      <c r="C50" s="155"/>
      <c r="D50" s="388" t="s">
        <v>292</v>
      </c>
      <c r="E50" s="388"/>
      <c r="F50" s="388"/>
      <c r="G50" s="388"/>
      <c r="H50" s="388"/>
      <c r="I50" s="388"/>
      <c r="J50" s="388"/>
      <c r="K50" s="151"/>
    </row>
    <row r="51" spans="2:11" ht="25.5" customHeight="1">
      <c r="B51" s="150"/>
      <c r="C51" s="390" t="s">
        <v>293</v>
      </c>
      <c r="D51" s="390"/>
      <c r="E51" s="390"/>
      <c r="F51" s="390"/>
      <c r="G51" s="390"/>
      <c r="H51" s="390"/>
      <c r="I51" s="390"/>
      <c r="J51" s="390"/>
      <c r="K51" s="151"/>
    </row>
    <row r="52" spans="2:11" ht="5.25" customHeight="1">
      <c r="B52" s="150"/>
      <c r="C52" s="152"/>
      <c r="D52" s="152"/>
      <c r="E52" s="152"/>
      <c r="F52" s="152"/>
      <c r="G52" s="152"/>
      <c r="H52" s="152"/>
      <c r="I52" s="152"/>
      <c r="J52" s="152"/>
      <c r="K52" s="151"/>
    </row>
    <row r="53" spans="2:11" ht="15" customHeight="1">
      <c r="B53" s="150"/>
      <c r="C53" s="388" t="s">
        <v>294</v>
      </c>
      <c r="D53" s="388"/>
      <c r="E53" s="388"/>
      <c r="F53" s="388"/>
      <c r="G53" s="388"/>
      <c r="H53" s="388"/>
      <c r="I53" s="388"/>
      <c r="J53" s="388"/>
      <c r="K53" s="151"/>
    </row>
    <row r="54" spans="2:11" ht="15" customHeight="1">
      <c r="B54" s="150"/>
      <c r="C54" s="388" t="s">
        <v>295</v>
      </c>
      <c r="D54" s="388"/>
      <c r="E54" s="388"/>
      <c r="F54" s="388"/>
      <c r="G54" s="388"/>
      <c r="H54" s="388"/>
      <c r="I54" s="388"/>
      <c r="J54" s="388"/>
      <c r="K54" s="151"/>
    </row>
    <row r="55" spans="2:11" ht="12.75" customHeight="1">
      <c r="B55" s="150"/>
      <c r="C55" s="153"/>
      <c r="D55" s="153"/>
      <c r="E55" s="153"/>
      <c r="F55" s="153"/>
      <c r="G55" s="153"/>
      <c r="H55" s="153"/>
      <c r="I55" s="153"/>
      <c r="J55" s="153"/>
      <c r="K55" s="151"/>
    </row>
    <row r="56" spans="2:11" ht="15" customHeight="1">
      <c r="B56" s="150"/>
      <c r="C56" s="389" t="s">
        <v>296</v>
      </c>
      <c r="D56" s="389"/>
      <c r="E56" s="389"/>
      <c r="F56" s="389"/>
      <c r="G56" s="389"/>
      <c r="H56" s="389"/>
      <c r="I56" s="389"/>
      <c r="J56" s="389"/>
      <c r="K56" s="151"/>
    </row>
    <row r="57" spans="2:11" ht="15" customHeight="1">
      <c r="B57" s="150"/>
      <c r="C57" s="155"/>
      <c r="D57" s="388" t="s">
        <v>297</v>
      </c>
      <c r="E57" s="388"/>
      <c r="F57" s="388"/>
      <c r="G57" s="388"/>
      <c r="H57" s="388"/>
      <c r="I57" s="388"/>
      <c r="J57" s="388"/>
      <c r="K57" s="151"/>
    </row>
    <row r="58" spans="2:11" ht="15" customHeight="1">
      <c r="B58" s="150"/>
      <c r="C58" s="155"/>
      <c r="D58" s="388" t="s">
        <v>298</v>
      </c>
      <c r="E58" s="388"/>
      <c r="F58" s="388"/>
      <c r="G58" s="388"/>
      <c r="H58" s="388"/>
      <c r="I58" s="388"/>
      <c r="J58" s="388"/>
      <c r="K58" s="151"/>
    </row>
    <row r="59" spans="2:11" ht="15" customHeight="1">
      <c r="B59" s="150"/>
      <c r="C59" s="155"/>
      <c r="D59" s="388" t="s">
        <v>299</v>
      </c>
      <c r="E59" s="388"/>
      <c r="F59" s="388"/>
      <c r="G59" s="388"/>
      <c r="H59" s="388"/>
      <c r="I59" s="388"/>
      <c r="J59" s="388"/>
      <c r="K59" s="151"/>
    </row>
    <row r="60" spans="2:11" ht="15" customHeight="1">
      <c r="B60" s="150"/>
      <c r="C60" s="155"/>
      <c r="D60" s="388" t="s">
        <v>300</v>
      </c>
      <c r="E60" s="388"/>
      <c r="F60" s="388"/>
      <c r="G60" s="388"/>
      <c r="H60" s="388"/>
      <c r="I60" s="388"/>
      <c r="J60" s="388"/>
      <c r="K60" s="151"/>
    </row>
    <row r="61" spans="2:11" ht="15" customHeight="1">
      <c r="B61" s="150"/>
      <c r="C61" s="155"/>
      <c r="D61" s="388" t="s">
        <v>301</v>
      </c>
      <c r="E61" s="388"/>
      <c r="F61" s="388"/>
      <c r="G61" s="388"/>
      <c r="H61" s="388"/>
      <c r="I61" s="388"/>
      <c r="J61" s="388"/>
      <c r="K61" s="151"/>
    </row>
    <row r="62" spans="2:11" ht="15" customHeight="1">
      <c r="B62" s="150"/>
      <c r="C62" s="155"/>
      <c r="D62" s="388" t="s">
        <v>302</v>
      </c>
      <c r="E62" s="388"/>
      <c r="F62" s="388"/>
      <c r="G62" s="388"/>
      <c r="H62" s="388"/>
      <c r="I62" s="388"/>
      <c r="J62" s="388"/>
      <c r="K62" s="151"/>
    </row>
    <row r="63" spans="2:11" ht="15" customHeight="1">
      <c r="B63" s="150"/>
      <c r="C63" s="155"/>
      <c r="D63" s="388" t="s">
        <v>303</v>
      </c>
      <c r="E63" s="388"/>
      <c r="F63" s="388"/>
      <c r="G63" s="388"/>
      <c r="H63" s="388"/>
      <c r="I63" s="388"/>
      <c r="J63" s="388"/>
      <c r="K63" s="151"/>
    </row>
    <row r="64" spans="2:11" ht="15" customHeight="1">
      <c r="B64" s="150"/>
      <c r="C64" s="155"/>
      <c r="D64" s="388" t="s">
        <v>304</v>
      </c>
      <c r="E64" s="388"/>
      <c r="F64" s="388"/>
      <c r="G64" s="388"/>
      <c r="H64" s="388"/>
      <c r="I64" s="388"/>
      <c r="J64" s="388"/>
      <c r="K64" s="151"/>
    </row>
    <row r="65" spans="2:11" ht="8.25" customHeight="1">
      <c r="B65" s="150"/>
      <c r="C65" s="155"/>
      <c r="D65" s="155"/>
      <c r="E65" s="159"/>
      <c r="F65" s="155"/>
      <c r="G65" s="155"/>
      <c r="H65" s="155"/>
      <c r="I65" s="155"/>
      <c r="J65" s="155"/>
      <c r="K65" s="151"/>
    </row>
    <row r="66" spans="2:11" ht="12.75" customHeight="1">
      <c r="B66" s="150"/>
      <c r="C66" s="155"/>
      <c r="D66" s="388" t="s">
        <v>305</v>
      </c>
      <c r="E66" s="388"/>
      <c r="F66" s="388"/>
      <c r="G66" s="388"/>
      <c r="H66" s="388"/>
      <c r="I66" s="388"/>
      <c r="J66" s="388"/>
      <c r="K66" s="151"/>
    </row>
    <row r="67" spans="2:11" ht="12.75" customHeight="1">
      <c r="B67" s="150"/>
      <c r="C67" s="155"/>
      <c r="D67" s="388" t="s">
        <v>306</v>
      </c>
      <c r="E67" s="388"/>
      <c r="F67" s="388"/>
      <c r="G67" s="388"/>
      <c r="H67" s="388"/>
      <c r="I67" s="388"/>
      <c r="J67" s="388"/>
      <c r="K67" s="151"/>
    </row>
    <row r="68" spans="2:11" ht="12.75" customHeight="1">
      <c r="B68" s="160"/>
      <c r="C68" s="161"/>
      <c r="D68" s="161"/>
      <c r="E68" s="161"/>
      <c r="F68" s="161"/>
      <c r="G68" s="161"/>
      <c r="H68" s="161"/>
      <c r="I68" s="161"/>
      <c r="J68" s="161"/>
      <c r="K68" s="162"/>
    </row>
    <row r="69" spans="2:11" ht="18.75" customHeight="1">
      <c r="B69" s="163"/>
      <c r="C69" s="163"/>
      <c r="D69" s="163"/>
      <c r="E69" s="163"/>
      <c r="F69" s="163"/>
      <c r="G69" s="163"/>
      <c r="H69" s="163"/>
      <c r="I69" s="163"/>
      <c r="J69" s="163"/>
      <c r="K69" s="164"/>
    </row>
    <row r="70" spans="2:11" ht="18.75" customHeight="1">
      <c r="B70" s="164"/>
      <c r="C70" s="164"/>
      <c r="D70" s="164"/>
      <c r="E70" s="164"/>
      <c r="F70" s="164"/>
      <c r="G70" s="164"/>
      <c r="H70" s="164"/>
      <c r="I70" s="164"/>
      <c r="J70" s="164"/>
      <c r="K70" s="164"/>
    </row>
    <row r="71" spans="2:11" ht="7.5" customHeight="1">
      <c r="B71" s="165"/>
      <c r="C71" s="166"/>
      <c r="D71" s="166"/>
      <c r="E71" s="166"/>
      <c r="F71" s="166"/>
      <c r="G71" s="166"/>
      <c r="H71" s="166"/>
      <c r="I71" s="166"/>
      <c r="J71" s="166"/>
      <c r="K71" s="167"/>
    </row>
    <row r="72" spans="2:11" ht="45" customHeight="1">
      <c r="B72" s="168"/>
      <c r="C72" s="386" t="s">
        <v>246</v>
      </c>
      <c r="D72" s="386"/>
      <c r="E72" s="386"/>
      <c r="F72" s="386"/>
      <c r="G72" s="386"/>
      <c r="H72" s="386"/>
      <c r="I72" s="386"/>
      <c r="J72" s="386"/>
      <c r="K72" s="169"/>
    </row>
    <row r="73" spans="2:11" ht="17.25" customHeight="1">
      <c r="B73" s="168"/>
      <c r="C73" s="170" t="s">
        <v>307</v>
      </c>
      <c r="D73" s="170"/>
      <c r="E73" s="170"/>
      <c r="F73" s="170" t="s">
        <v>308</v>
      </c>
      <c r="G73" s="171"/>
      <c r="H73" s="170" t="s">
        <v>85</v>
      </c>
      <c r="I73" s="170" t="s">
        <v>41</v>
      </c>
      <c r="J73" s="170" t="s">
        <v>309</v>
      </c>
      <c r="K73" s="169"/>
    </row>
    <row r="74" spans="2:11" ht="17.25" customHeight="1">
      <c r="B74" s="168"/>
      <c r="C74" s="172" t="s">
        <v>310</v>
      </c>
      <c r="D74" s="172"/>
      <c r="E74" s="172"/>
      <c r="F74" s="173" t="s">
        <v>311</v>
      </c>
      <c r="G74" s="174"/>
      <c r="H74" s="172"/>
      <c r="I74" s="172"/>
      <c r="J74" s="172" t="s">
        <v>312</v>
      </c>
      <c r="K74" s="169"/>
    </row>
    <row r="75" spans="2:11" ht="5.25" customHeight="1">
      <c r="B75" s="168"/>
      <c r="C75" s="175"/>
      <c r="D75" s="175"/>
      <c r="E75" s="175"/>
      <c r="F75" s="175"/>
      <c r="G75" s="176"/>
      <c r="H75" s="175"/>
      <c r="I75" s="175"/>
      <c r="J75" s="175"/>
      <c r="K75" s="169"/>
    </row>
    <row r="76" spans="2:11" ht="15" customHeight="1">
      <c r="B76" s="168"/>
      <c r="C76" s="158" t="s">
        <v>313</v>
      </c>
      <c r="D76" s="158"/>
      <c r="E76" s="158"/>
      <c r="F76" s="177" t="s">
        <v>314</v>
      </c>
      <c r="G76" s="176"/>
      <c r="H76" s="158" t="s">
        <v>315</v>
      </c>
      <c r="I76" s="158" t="s">
        <v>316</v>
      </c>
      <c r="J76" s="158" t="s">
        <v>317</v>
      </c>
      <c r="K76" s="169"/>
    </row>
    <row r="77" spans="2:11" ht="15" customHeight="1">
      <c r="B77" s="178"/>
      <c r="C77" s="158" t="s">
        <v>318</v>
      </c>
      <c r="D77" s="158"/>
      <c r="E77" s="158"/>
      <c r="F77" s="177" t="s">
        <v>319</v>
      </c>
      <c r="G77" s="176"/>
      <c r="H77" s="158" t="s">
        <v>320</v>
      </c>
      <c r="I77" s="158" t="s">
        <v>316</v>
      </c>
      <c r="J77" s="158">
        <v>50</v>
      </c>
      <c r="K77" s="169"/>
    </row>
    <row r="78" spans="2:11" ht="15" customHeight="1">
      <c r="B78" s="178"/>
      <c r="C78" s="158" t="s">
        <v>321</v>
      </c>
      <c r="D78" s="158"/>
      <c r="E78" s="158"/>
      <c r="F78" s="177" t="s">
        <v>314</v>
      </c>
      <c r="G78" s="176"/>
      <c r="H78" s="158" t="s">
        <v>322</v>
      </c>
      <c r="I78" s="158" t="s">
        <v>323</v>
      </c>
      <c r="J78" s="158"/>
      <c r="K78" s="169"/>
    </row>
    <row r="79" spans="2:11" ht="15" customHeight="1">
      <c r="B79" s="178"/>
      <c r="C79" s="158" t="s">
        <v>324</v>
      </c>
      <c r="D79" s="158"/>
      <c r="E79" s="158"/>
      <c r="F79" s="177" t="s">
        <v>319</v>
      </c>
      <c r="G79" s="176"/>
      <c r="H79" s="158" t="s">
        <v>325</v>
      </c>
      <c r="I79" s="158" t="s">
        <v>316</v>
      </c>
      <c r="J79" s="158">
        <v>50</v>
      </c>
      <c r="K79" s="169"/>
    </row>
    <row r="80" spans="2:11" ht="15" customHeight="1">
      <c r="B80" s="178"/>
      <c r="C80" s="158" t="s">
        <v>326</v>
      </c>
      <c r="D80" s="158"/>
      <c r="E80" s="158"/>
      <c r="F80" s="177" t="s">
        <v>319</v>
      </c>
      <c r="G80" s="176"/>
      <c r="H80" s="158" t="s">
        <v>327</v>
      </c>
      <c r="I80" s="158" t="s">
        <v>316</v>
      </c>
      <c r="J80" s="158">
        <v>20</v>
      </c>
      <c r="K80" s="169"/>
    </row>
    <row r="81" spans="2:11" ht="15" customHeight="1">
      <c r="B81" s="178"/>
      <c r="C81" s="158" t="s">
        <v>328</v>
      </c>
      <c r="D81" s="158"/>
      <c r="E81" s="158"/>
      <c r="F81" s="177" t="s">
        <v>319</v>
      </c>
      <c r="G81" s="176"/>
      <c r="H81" s="158" t="s">
        <v>329</v>
      </c>
      <c r="I81" s="158" t="s">
        <v>316</v>
      </c>
      <c r="J81" s="158">
        <v>20</v>
      </c>
      <c r="K81" s="169"/>
    </row>
    <row r="82" spans="2:11" ht="15" customHeight="1">
      <c r="B82" s="178"/>
      <c r="C82" s="158" t="s">
        <v>330</v>
      </c>
      <c r="D82" s="158"/>
      <c r="E82" s="158"/>
      <c r="F82" s="177" t="s">
        <v>319</v>
      </c>
      <c r="G82" s="176"/>
      <c r="H82" s="158" t="s">
        <v>331</v>
      </c>
      <c r="I82" s="158" t="s">
        <v>316</v>
      </c>
      <c r="J82" s="158">
        <v>50</v>
      </c>
      <c r="K82" s="169"/>
    </row>
    <row r="83" spans="2:11" ht="15" customHeight="1">
      <c r="B83" s="178"/>
      <c r="C83" s="158" t="s">
        <v>332</v>
      </c>
      <c r="D83" s="158"/>
      <c r="E83" s="158"/>
      <c r="F83" s="177" t="s">
        <v>319</v>
      </c>
      <c r="G83" s="176"/>
      <c r="H83" s="158" t="s">
        <v>332</v>
      </c>
      <c r="I83" s="158" t="s">
        <v>316</v>
      </c>
      <c r="J83" s="158">
        <v>50</v>
      </c>
      <c r="K83" s="169"/>
    </row>
    <row r="84" spans="2:11" ht="15" customHeight="1">
      <c r="B84" s="178"/>
      <c r="C84" s="158" t="s">
        <v>91</v>
      </c>
      <c r="D84" s="158"/>
      <c r="E84" s="158"/>
      <c r="F84" s="177" t="s">
        <v>319</v>
      </c>
      <c r="G84" s="176"/>
      <c r="H84" s="158" t="s">
        <v>333</v>
      </c>
      <c r="I84" s="158" t="s">
        <v>316</v>
      </c>
      <c r="J84" s="158">
        <v>255</v>
      </c>
      <c r="K84" s="169"/>
    </row>
    <row r="85" spans="2:11" ht="15" customHeight="1">
      <c r="B85" s="178"/>
      <c r="C85" s="158" t="s">
        <v>334</v>
      </c>
      <c r="D85" s="158"/>
      <c r="E85" s="158"/>
      <c r="F85" s="177" t="s">
        <v>314</v>
      </c>
      <c r="G85" s="176"/>
      <c r="H85" s="158" t="s">
        <v>335</v>
      </c>
      <c r="I85" s="158" t="s">
        <v>336</v>
      </c>
      <c r="J85" s="158"/>
      <c r="K85" s="169"/>
    </row>
    <row r="86" spans="2:11" ht="15" customHeight="1">
      <c r="B86" s="178"/>
      <c r="C86" s="158" t="s">
        <v>337</v>
      </c>
      <c r="D86" s="158"/>
      <c r="E86" s="158"/>
      <c r="F86" s="177" t="s">
        <v>314</v>
      </c>
      <c r="G86" s="176"/>
      <c r="H86" s="158" t="s">
        <v>338</v>
      </c>
      <c r="I86" s="158" t="s">
        <v>339</v>
      </c>
      <c r="J86" s="158"/>
      <c r="K86" s="169"/>
    </row>
    <row r="87" spans="2:11" ht="15" customHeight="1">
      <c r="B87" s="178"/>
      <c r="C87" s="158" t="s">
        <v>340</v>
      </c>
      <c r="D87" s="158"/>
      <c r="E87" s="158"/>
      <c r="F87" s="177" t="s">
        <v>314</v>
      </c>
      <c r="G87" s="176"/>
      <c r="H87" s="158" t="s">
        <v>340</v>
      </c>
      <c r="I87" s="158" t="s">
        <v>339</v>
      </c>
      <c r="J87" s="158"/>
      <c r="K87" s="169"/>
    </row>
    <row r="88" spans="2:11" ht="15" customHeight="1">
      <c r="B88" s="178"/>
      <c r="C88" s="158" t="s">
        <v>26</v>
      </c>
      <c r="D88" s="158"/>
      <c r="E88" s="158"/>
      <c r="F88" s="177" t="s">
        <v>314</v>
      </c>
      <c r="G88" s="176"/>
      <c r="H88" s="158" t="s">
        <v>341</v>
      </c>
      <c r="I88" s="158" t="s">
        <v>339</v>
      </c>
      <c r="J88" s="158"/>
      <c r="K88" s="169"/>
    </row>
    <row r="89" spans="2:11" ht="15" customHeight="1">
      <c r="B89" s="178"/>
      <c r="C89" s="158" t="s">
        <v>32</v>
      </c>
      <c r="D89" s="158"/>
      <c r="E89" s="158"/>
      <c r="F89" s="177" t="s">
        <v>314</v>
      </c>
      <c r="G89" s="176"/>
      <c r="H89" s="158" t="s">
        <v>342</v>
      </c>
      <c r="I89" s="158" t="s">
        <v>339</v>
      </c>
      <c r="J89" s="158"/>
      <c r="K89" s="169"/>
    </row>
    <row r="90" spans="2:11" ht="15" customHeight="1">
      <c r="B90" s="179"/>
      <c r="C90" s="180"/>
      <c r="D90" s="180"/>
      <c r="E90" s="180"/>
      <c r="F90" s="180"/>
      <c r="G90" s="180"/>
      <c r="H90" s="180"/>
      <c r="I90" s="180"/>
      <c r="J90" s="180"/>
      <c r="K90" s="181"/>
    </row>
    <row r="91" spans="2:11" ht="18.75" customHeight="1">
      <c r="B91" s="182"/>
      <c r="C91" s="183"/>
      <c r="D91" s="183"/>
      <c r="E91" s="183"/>
      <c r="F91" s="183"/>
      <c r="G91" s="183"/>
      <c r="H91" s="183"/>
      <c r="I91" s="183"/>
      <c r="J91" s="183"/>
      <c r="K91" s="182"/>
    </row>
    <row r="92" spans="2:11" ht="18.75" customHeight="1">
      <c r="B92" s="164"/>
      <c r="C92" s="164"/>
      <c r="D92" s="164"/>
      <c r="E92" s="164"/>
      <c r="F92" s="164"/>
      <c r="G92" s="164"/>
      <c r="H92" s="164"/>
      <c r="I92" s="164"/>
      <c r="J92" s="164"/>
      <c r="K92" s="164"/>
    </row>
    <row r="93" spans="2:11" ht="7.5" customHeight="1">
      <c r="B93" s="165"/>
      <c r="C93" s="166"/>
      <c r="D93" s="166"/>
      <c r="E93" s="166"/>
      <c r="F93" s="166"/>
      <c r="G93" s="166"/>
      <c r="H93" s="166"/>
      <c r="I93" s="166"/>
      <c r="J93" s="166"/>
      <c r="K93" s="167"/>
    </row>
    <row r="94" spans="2:11" ht="45" customHeight="1">
      <c r="B94" s="168"/>
      <c r="C94" s="386" t="s">
        <v>343</v>
      </c>
      <c r="D94" s="386"/>
      <c r="E94" s="386"/>
      <c r="F94" s="386"/>
      <c r="G94" s="386"/>
      <c r="H94" s="386"/>
      <c r="I94" s="386"/>
      <c r="J94" s="386"/>
      <c r="K94" s="169"/>
    </row>
    <row r="95" spans="2:11" ht="17.25" customHeight="1">
      <c r="B95" s="168"/>
      <c r="C95" s="170" t="s">
        <v>307</v>
      </c>
      <c r="D95" s="170"/>
      <c r="E95" s="170"/>
      <c r="F95" s="170" t="s">
        <v>308</v>
      </c>
      <c r="G95" s="171"/>
      <c r="H95" s="170" t="s">
        <v>85</v>
      </c>
      <c r="I95" s="170" t="s">
        <v>41</v>
      </c>
      <c r="J95" s="170" t="s">
        <v>309</v>
      </c>
      <c r="K95" s="169"/>
    </row>
    <row r="96" spans="2:11" ht="17.25" customHeight="1">
      <c r="B96" s="168"/>
      <c r="C96" s="172" t="s">
        <v>310</v>
      </c>
      <c r="D96" s="172"/>
      <c r="E96" s="172"/>
      <c r="F96" s="173" t="s">
        <v>311</v>
      </c>
      <c r="G96" s="174"/>
      <c r="H96" s="172"/>
      <c r="I96" s="172"/>
      <c r="J96" s="172" t="s">
        <v>312</v>
      </c>
      <c r="K96" s="169"/>
    </row>
    <row r="97" spans="2:11" ht="5.25" customHeight="1">
      <c r="B97" s="168"/>
      <c r="C97" s="170"/>
      <c r="D97" s="170"/>
      <c r="E97" s="170"/>
      <c r="F97" s="170"/>
      <c r="G97" s="184"/>
      <c r="H97" s="170"/>
      <c r="I97" s="170"/>
      <c r="J97" s="170"/>
      <c r="K97" s="169"/>
    </row>
    <row r="98" spans="2:11" ht="15" customHeight="1">
      <c r="B98" s="168"/>
      <c r="C98" s="158" t="s">
        <v>313</v>
      </c>
      <c r="D98" s="158"/>
      <c r="E98" s="158"/>
      <c r="F98" s="177" t="s">
        <v>314</v>
      </c>
      <c r="G98" s="158"/>
      <c r="H98" s="158" t="s">
        <v>344</v>
      </c>
      <c r="I98" s="158" t="s">
        <v>316</v>
      </c>
      <c r="J98" s="158" t="s">
        <v>317</v>
      </c>
      <c r="K98" s="169"/>
    </row>
    <row r="99" spans="2:11" ht="15" customHeight="1">
      <c r="B99" s="178"/>
      <c r="C99" s="158" t="s">
        <v>318</v>
      </c>
      <c r="D99" s="158"/>
      <c r="E99" s="158"/>
      <c r="F99" s="177" t="s">
        <v>319</v>
      </c>
      <c r="G99" s="158"/>
      <c r="H99" s="158" t="s">
        <v>344</v>
      </c>
      <c r="I99" s="158" t="s">
        <v>316</v>
      </c>
      <c r="J99" s="158">
        <v>50</v>
      </c>
      <c r="K99" s="169"/>
    </row>
    <row r="100" spans="2:11" ht="15" customHeight="1">
      <c r="B100" s="178"/>
      <c r="C100" s="158" t="s">
        <v>321</v>
      </c>
      <c r="D100" s="158"/>
      <c r="E100" s="158"/>
      <c r="F100" s="177" t="s">
        <v>314</v>
      </c>
      <c r="G100" s="158"/>
      <c r="H100" s="158" t="s">
        <v>344</v>
      </c>
      <c r="I100" s="158" t="s">
        <v>323</v>
      </c>
      <c r="J100" s="158"/>
      <c r="K100" s="169"/>
    </row>
    <row r="101" spans="2:11" ht="15" customHeight="1">
      <c r="B101" s="178"/>
      <c r="C101" s="158" t="s">
        <v>324</v>
      </c>
      <c r="D101" s="158"/>
      <c r="E101" s="158"/>
      <c r="F101" s="177" t="s">
        <v>319</v>
      </c>
      <c r="G101" s="158"/>
      <c r="H101" s="158" t="s">
        <v>344</v>
      </c>
      <c r="I101" s="158" t="s">
        <v>316</v>
      </c>
      <c r="J101" s="158">
        <v>50</v>
      </c>
      <c r="K101" s="169"/>
    </row>
    <row r="102" spans="2:11" ht="15" customHeight="1">
      <c r="B102" s="178"/>
      <c r="C102" s="158" t="s">
        <v>332</v>
      </c>
      <c r="D102" s="158"/>
      <c r="E102" s="158"/>
      <c r="F102" s="177" t="s">
        <v>319</v>
      </c>
      <c r="G102" s="158"/>
      <c r="H102" s="158" t="s">
        <v>344</v>
      </c>
      <c r="I102" s="158" t="s">
        <v>316</v>
      </c>
      <c r="J102" s="158">
        <v>50</v>
      </c>
      <c r="K102" s="169"/>
    </row>
    <row r="103" spans="2:11" ht="15" customHeight="1">
      <c r="B103" s="178"/>
      <c r="C103" s="158" t="s">
        <v>330</v>
      </c>
      <c r="D103" s="158"/>
      <c r="E103" s="158"/>
      <c r="F103" s="177" t="s">
        <v>319</v>
      </c>
      <c r="G103" s="158"/>
      <c r="H103" s="158" t="s">
        <v>344</v>
      </c>
      <c r="I103" s="158" t="s">
        <v>316</v>
      </c>
      <c r="J103" s="158">
        <v>50</v>
      </c>
      <c r="K103" s="169"/>
    </row>
    <row r="104" spans="2:11" ht="15" customHeight="1">
      <c r="B104" s="178"/>
      <c r="C104" s="158" t="s">
        <v>37</v>
      </c>
      <c r="D104" s="158"/>
      <c r="E104" s="158"/>
      <c r="F104" s="177" t="s">
        <v>314</v>
      </c>
      <c r="G104" s="158"/>
      <c r="H104" s="158" t="s">
        <v>345</v>
      </c>
      <c r="I104" s="158" t="s">
        <v>316</v>
      </c>
      <c r="J104" s="158">
        <v>20</v>
      </c>
      <c r="K104" s="169"/>
    </row>
    <row r="105" spans="2:11" ht="15" customHeight="1">
      <c r="B105" s="178"/>
      <c r="C105" s="158" t="s">
        <v>346</v>
      </c>
      <c r="D105" s="158"/>
      <c r="E105" s="158"/>
      <c r="F105" s="177" t="s">
        <v>314</v>
      </c>
      <c r="G105" s="158"/>
      <c r="H105" s="158" t="s">
        <v>347</v>
      </c>
      <c r="I105" s="158" t="s">
        <v>316</v>
      </c>
      <c r="J105" s="158">
        <v>120</v>
      </c>
      <c r="K105" s="169"/>
    </row>
    <row r="106" spans="2:11" ht="15" customHeight="1">
      <c r="B106" s="178"/>
      <c r="C106" s="158" t="s">
        <v>26</v>
      </c>
      <c r="D106" s="158"/>
      <c r="E106" s="158"/>
      <c r="F106" s="177" t="s">
        <v>314</v>
      </c>
      <c r="G106" s="158"/>
      <c r="H106" s="158" t="s">
        <v>348</v>
      </c>
      <c r="I106" s="158" t="s">
        <v>339</v>
      </c>
      <c r="J106" s="158"/>
      <c r="K106" s="169"/>
    </row>
    <row r="107" spans="2:11" ht="15" customHeight="1">
      <c r="B107" s="178"/>
      <c r="C107" s="158" t="s">
        <v>32</v>
      </c>
      <c r="D107" s="158"/>
      <c r="E107" s="158"/>
      <c r="F107" s="177" t="s">
        <v>314</v>
      </c>
      <c r="G107" s="158"/>
      <c r="H107" s="158" t="s">
        <v>349</v>
      </c>
      <c r="I107" s="158" t="s">
        <v>339</v>
      </c>
      <c r="J107" s="158"/>
      <c r="K107" s="169"/>
    </row>
    <row r="108" spans="2:11" ht="15" customHeight="1">
      <c r="B108" s="178"/>
      <c r="C108" s="158" t="s">
        <v>41</v>
      </c>
      <c r="D108" s="158"/>
      <c r="E108" s="158"/>
      <c r="F108" s="177" t="s">
        <v>314</v>
      </c>
      <c r="G108" s="158"/>
      <c r="H108" s="158" t="s">
        <v>350</v>
      </c>
      <c r="I108" s="158" t="s">
        <v>351</v>
      </c>
      <c r="J108" s="158"/>
      <c r="K108" s="169"/>
    </row>
    <row r="109" spans="2:11" ht="15" customHeight="1">
      <c r="B109" s="179"/>
      <c r="C109" s="185"/>
      <c r="D109" s="185"/>
      <c r="E109" s="185"/>
      <c r="F109" s="185"/>
      <c r="G109" s="185"/>
      <c r="H109" s="185"/>
      <c r="I109" s="185"/>
      <c r="J109" s="185"/>
      <c r="K109" s="181"/>
    </row>
    <row r="110" spans="2:11" ht="18.75" customHeight="1">
      <c r="B110" s="186"/>
      <c r="C110" s="153"/>
      <c r="D110" s="153"/>
      <c r="E110" s="153"/>
      <c r="F110" s="187"/>
      <c r="G110" s="153"/>
      <c r="H110" s="153"/>
      <c r="I110" s="153"/>
      <c r="J110" s="153"/>
      <c r="K110" s="186"/>
    </row>
    <row r="111" spans="2:11" ht="18.75" customHeight="1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</row>
    <row r="112" spans="2:11" ht="7.5" customHeight="1">
      <c r="B112" s="188"/>
      <c r="C112" s="189"/>
      <c r="D112" s="189"/>
      <c r="E112" s="189"/>
      <c r="F112" s="189"/>
      <c r="G112" s="189"/>
      <c r="H112" s="189"/>
      <c r="I112" s="189"/>
      <c r="J112" s="189"/>
      <c r="K112" s="190"/>
    </row>
    <row r="113" spans="2:11" ht="45" customHeight="1">
      <c r="B113" s="191"/>
      <c r="C113" s="387" t="s">
        <v>352</v>
      </c>
      <c r="D113" s="387"/>
      <c r="E113" s="387"/>
      <c r="F113" s="387"/>
      <c r="G113" s="387"/>
      <c r="H113" s="387"/>
      <c r="I113" s="387"/>
      <c r="J113" s="387"/>
      <c r="K113" s="192"/>
    </row>
    <row r="114" spans="2:11" ht="17.25" customHeight="1">
      <c r="B114" s="193"/>
      <c r="C114" s="170" t="s">
        <v>307</v>
      </c>
      <c r="D114" s="170"/>
      <c r="E114" s="170"/>
      <c r="F114" s="170" t="s">
        <v>308</v>
      </c>
      <c r="G114" s="171"/>
      <c r="H114" s="170" t="s">
        <v>85</v>
      </c>
      <c r="I114" s="170" t="s">
        <v>41</v>
      </c>
      <c r="J114" s="170" t="s">
        <v>309</v>
      </c>
      <c r="K114" s="194"/>
    </row>
    <row r="115" spans="2:11" ht="17.25" customHeight="1">
      <c r="B115" s="193"/>
      <c r="C115" s="172" t="s">
        <v>310</v>
      </c>
      <c r="D115" s="172"/>
      <c r="E115" s="172"/>
      <c r="F115" s="173" t="s">
        <v>311</v>
      </c>
      <c r="G115" s="174"/>
      <c r="H115" s="172"/>
      <c r="I115" s="172"/>
      <c r="J115" s="172" t="s">
        <v>312</v>
      </c>
      <c r="K115" s="194"/>
    </row>
    <row r="116" spans="2:11" ht="5.25" customHeight="1">
      <c r="B116" s="195"/>
      <c r="C116" s="175"/>
      <c r="D116" s="175"/>
      <c r="E116" s="175"/>
      <c r="F116" s="175"/>
      <c r="G116" s="158"/>
      <c r="H116" s="175"/>
      <c r="I116" s="175"/>
      <c r="J116" s="175"/>
      <c r="K116" s="196"/>
    </row>
    <row r="117" spans="2:11" ht="15" customHeight="1">
      <c r="B117" s="195"/>
      <c r="C117" s="158" t="s">
        <v>313</v>
      </c>
      <c r="D117" s="175"/>
      <c r="E117" s="175"/>
      <c r="F117" s="177" t="s">
        <v>314</v>
      </c>
      <c r="G117" s="158"/>
      <c r="H117" s="158" t="s">
        <v>344</v>
      </c>
      <c r="I117" s="158" t="s">
        <v>316</v>
      </c>
      <c r="J117" s="158" t="s">
        <v>317</v>
      </c>
      <c r="K117" s="197"/>
    </row>
    <row r="118" spans="2:11" ht="15" customHeight="1">
      <c r="B118" s="195"/>
      <c r="C118" s="158" t="s">
        <v>353</v>
      </c>
      <c r="D118" s="158"/>
      <c r="E118" s="158"/>
      <c r="F118" s="177" t="s">
        <v>314</v>
      </c>
      <c r="G118" s="158"/>
      <c r="H118" s="158" t="s">
        <v>354</v>
      </c>
      <c r="I118" s="158" t="s">
        <v>316</v>
      </c>
      <c r="J118" s="158" t="s">
        <v>317</v>
      </c>
      <c r="K118" s="197"/>
    </row>
    <row r="119" spans="2:11" ht="15" customHeight="1">
      <c r="B119" s="195"/>
      <c r="C119" s="158" t="s">
        <v>355</v>
      </c>
      <c r="D119" s="158"/>
      <c r="E119" s="158"/>
      <c r="F119" s="177" t="s">
        <v>314</v>
      </c>
      <c r="G119" s="158"/>
      <c r="H119" s="158" t="s">
        <v>356</v>
      </c>
      <c r="I119" s="158" t="s">
        <v>316</v>
      </c>
      <c r="J119" s="158" t="s">
        <v>317</v>
      </c>
      <c r="K119" s="197"/>
    </row>
    <row r="120" spans="2:11" ht="15" customHeight="1">
      <c r="B120" s="195"/>
      <c r="C120" s="158" t="s">
        <v>357</v>
      </c>
      <c r="D120" s="158"/>
      <c r="E120" s="158"/>
      <c r="F120" s="177" t="s">
        <v>319</v>
      </c>
      <c r="G120" s="158"/>
      <c r="H120" s="158" t="s">
        <v>358</v>
      </c>
      <c r="I120" s="158" t="s">
        <v>316</v>
      </c>
      <c r="J120" s="158">
        <v>15</v>
      </c>
      <c r="K120" s="197"/>
    </row>
    <row r="121" spans="2:11" ht="15" customHeight="1">
      <c r="B121" s="195"/>
      <c r="C121" s="158" t="s">
        <v>318</v>
      </c>
      <c r="D121" s="158"/>
      <c r="E121" s="158"/>
      <c r="F121" s="177" t="s">
        <v>319</v>
      </c>
      <c r="G121" s="158"/>
      <c r="H121" s="158" t="s">
        <v>344</v>
      </c>
      <c r="I121" s="158" t="s">
        <v>316</v>
      </c>
      <c r="J121" s="158">
        <v>50</v>
      </c>
      <c r="K121" s="197"/>
    </row>
    <row r="122" spans="2:11" ht="15" customHeight="1">
      <c r="B122" s="195"/>
      <c r="C122" s="158" t="s">
        <v>324</v>
      </c>
      <c r="D122" s="158"/>
      <c r="E122" s="158"/>
      <c r="F122" s="177" t="s">
        <v>319</v>
      </c>
      <c r="G122" s="158"/>
      <c r="H122" s="158" t="s">
        <v>344</v>
      </c>
      <c r="I122" s="158" t="s">
        <v>316</v>
      </c>
      <c r="J122" s="158">
        <v>50</v>
      </c>
      <c r="K122" s="197"/>
    </row>
    <row r="123" spans="2:11" ht="15" customHeight="1">
      <c r="B123" s="195"/>
      <c r="C123" s="158" t="s">
        <v>330</v>
      </c>
      <c r="D123" s="158"/>
      <c r="E123" s="158"/>
      <c r="F123" s="177" t="s">
        <v>319</v>
      </c>
      <c r="G123" s="158"/>
      <c r="H123" s="158" t="s">
        <v>344</v>
      </c>
      <c r="I123" s="158" t="s">
        <v>316</v>
      </c>
      <c r="J123" s="158">
        <v>50</v>
      </c>
      <c r="K123" s="197"/>
    </row>
    <row r="124" spans="2:11" ht="15" customHeight="1">
      <c r="B124" s="195"/>
      <c r="C124" s="158" t="s">
        <v>332</v>
      </c>
      <c r="D124" s="158"/>
      <c r="E124" s="158"/>
      <c r="F124" s="177" t="s">
        <v>319</v>
      </c>
      <c r="G124" s="158"/>
      <c r="H124" s="158" t="s">
        <v>344</v>
      </c>
      <c r="I124" s="158" t="s">
        <v>316</v>
      </c>
      <c r="J124" s="158">
        <v>50</v>
      </c>
      <c r="K124" s="197"/>
    </row>
    <row r="125" spans="2:11" ht="15" customHeight="1">
      <c r="B125" s="195"/>
      <c r="C125" s="158" t="s">
        <v>91</v>
      </c>
      <c r="D125" s="158"/>
      <c r="E125" s="158"/>
      <c r="F125" s="177" t="s">
        <v>319</v>
      </c>
      <c r="G125" s="158"/>
      <c r="H125" s="158" t="s">
        <v>359</v>
      </c>
      <c r="I125" s="158" t="s">
        <v>316</v>
      </c>
      <c r="J125" s="158">
        <v>255</v>
      </c>
      <c r="K125" s="197"/>
    </row>
    <row r="126" spans="2:11" ht="15" customHeight="1">
      <c r="B126" s="195"/>
      <c r="C126" s="158" t="s">
        <v>334</v>
      </c>
      <c r="D126" s="158"/>
      <c r="E126" s="158"/>
      <c r="F126" s="177" t="s">
        <v>314</v>
      </c>
      <c r="G126" s="158"/>
      <c r="H126" s="158" t="s">
        <v>360</v>
      </c>
      <c r="I126" s="158" t="s">
        <v>336</v>
      </c>
      <c r="J126" s="158"/>
      <c r="K126" s="197"/>
    </row>
    <row r="127" spans="2:11" ht="15" customHeight="1">
      <c r="B127" s="195"/>
      <c r="C127" s="158" t="s">
        <v>337</v>
      </c>
      <c r="D127" s="158"/>
      <c r="E127" s="158"/>
      <c r="F127" s="177" t="s">
        <v>314</v>
      </c>
      <c r="G127" s="158"/>
      <c r="H127" s="158" t="s">
        <v>361</v>
      </c>
      <c r="I127" s="158" t="s">
        <v>339</v>
      </c>
      <c r="J127" s="158"/>
      <c r="K127" s="197"/>
    </row>
    <row r="128" spans="2:11" ht="15" customHeight="1">
      <c r="B128" s="195"/>
      <c r="C128" s="158" t="s">
        <v>340</v>
      </c>
      <c r="D128" s="158"/>
      <c r="E128" s="158"/>
      <c r="F128" s="177" t="s">
        <v>314</v>
      </c>
      <c r="G128" s="158"/>
      <c r="H128" s="158" t="s">
        <v>340</v>
      </c>
      <c r="I128" s="158" t="s">
        <v>339</v>
      </c>
      <c r="J128" s="158"/>
      <c r="K128" s="197"/>
    </row>
    <row r="129" spans="2:11" ht="15" customHeight="1">
      <c r="B129" s="195"/>
      <c r="C129" s="158" t="s">
        <v>26</v>
      </c>
      <c r="D129" s="158"/>
      <c r="E129" s="158"/>
      <c r="F129" s="177" t="s">
        <v>314</v>
      </c>
      <c r="G129" s="158"/>
      <c r="H129" s="158" t="s">
        <v>362</v>
      </c>
      <c r="I129" s="158" t="s">
        <v>339</v>
      </c>
      <c r="J129" s="158"/>
      <c r="K129" s="197"/>
    </row>
    <row r="130" spans="2:11" ht="15" customHeight="1">
      <c r="B130" s="195"/>
      <c r="C130" s="158" t="s">
        <v>363</v>
      </c>
      <c r="D130" s="158"/>
      <c r="E130" s="158"/>
      <c r="F130" s="177" t="s">
        <v>314</v>
      </c>
      <c r="G130" s="158"/>
      <c r="H130" s="158" t="s">
        <v>364</v>
      </c>
      <c r="I130" s="158" t="s">
        <v>339</v>
      </c>
      <c r="J130" s="158"/>
      <c r="K130" s="197"/>
    </row>
    <row r="131" spans="2:11" ht="15" customHeight="1">
      <c r="B131" s="198"/>
      <c r="C131" s="199"/>
      <c r="D131" s="199"/>
      <c r="E131" s="199"/>
      <c r="F131" s="199"/>
      <c r="G131" s="199"/>
      <c r="H131" s="199"/>
      <c r="I131" s="199"/>
      <c r="J131" s="199"/>
      <c r="K131" s="200"/>
    </row>
    <row r="132" spans="2:11" ht="18.75" customHeight="1">
      <c r="B132" s="153"/>
      <c r="C132" s="153"/>
      <c r="D132" s="153"/>
      <c r="E132" s="153"/>
      <c r="F132" s="187"/>
      <c r="G132" s="153"/>
      <c r="H132" s="153"/>
      <c r="I132" s="153"/>
      <c r="J132" s="153"/>
      <c r="K132" s="153"/>
    </row>
    <row r="133" spans="2:11" ht="18.75" customHeight="1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</row>
    <row r="134" spans="2:11" ht="7.5" customHeight="1">
      <c r="B134" s="165"/>
      <c r="C134" s="166"/>
      <c r="D134" s="166"/>
      <c r="E134" s="166"/>
      <c r="F134" s="166"/>
      <c r="G134" s="166"/>
      <c r="H134" s="166"/>
      <c r="I134" s="166"/>
      <c r="J134" s="166"/>
      <c r="K134" s="167"/>
    </row>
    <row r="135" spans="2:11" ht="45" customHeight="1">
      <c r="B135" s="168"/>
      <c r="C135" s="386" t="s">
        <v>365</v>
      </c>
      <c r="D135" s="386"/>
      <c r="E135" s="386"/>
      <c r="F135" s="386"/>
      <c r="G135" s="386"/>
      <c r="H135" s="386"/>
      <c r="I135" s="386"/>
      <c r="J135" s="386"/>
      <c r="K135" s="169"/>
    </row>
    <row r="136" spans="2:11" ht="17.25" customHeight="1">
      <c r="B136" s="168"/>
      <c r="C136" s="170" t="s">
        <v>307</v>
      </c>
      <c r="D136" s="170"/>
      <c r="E136" s="170"/>
      <c r="F136" s="170" t="s">
        <v>308</v>
      </c>
      <c r="G136" s="171"/>
      <c r="H136" s="170" t="s">
        <v>85</v>
      </c>
      <c r="I136" s="170" t="s">
        <v>41</v>
      </c>
      <c r="J136" s="170" t="s">
        <v>309</v>
      </c>
      <c r="K136" s="169"/>
    </row>
    <row r="137" spans="2:11" ht="17.25" customHeight="1">
      <c r="B137" s="168"/>
      <c r="C137" s="172" t="s">
        <v>310</v>
      </c>
      <c r="D137" s="172"/>
      <c r="E137" s="172"/>
      <c r="F137" s="173" t="s">
        <v>311</v>
      </c>
      <c r="G137" s="174"/>
      <c r="H137" s="172"/>
      <c r="I137" s="172"/>
      <c r="J137" s="172" t="s">
        <v>312</v>
      </c>
      <c r="K137" s="169"/>
    </row>
    <row r="138" spans="2:11" ht="5.25" customHeight="1">
      <c r="B138" s="178"/>
      <c r="C138" s="175"/>
      <c r="D138" s="175"/>
      <c r="E138" s="175"/>
      <c r="F138" s="175"/>
      <c r="G138" s="176"/>
      <c r="H138" s="175"/>
      <c r="I138" s="175"/>
      <c r="J138" s="175"/>
      <c r="K138" s="197"/>
    </row>
    <row r="139" spans="2:11" ht="15" customHeight="1">
      <c r="B139" s="178"/>
      <c r="C139" s="201" t="s">
        <v>313</v>
      </c>
      <c r="D139" s="158"/>
      <c r="E139" s="158"/>
      <c r="F139" s="202" t="s">
        <v>314</v>
      </c>
      <c r="G139" s="158"/>
      <c r="H139" s="201" t="s">
        <v>344</v>
      </c>
      <c r="I139" s="201" t="s">
        <v>316</v>
      </c>
      <c r="J139" s="201" t="s">
        <v>317</v>
      </c>
      <c r="K139" s="197"/>
    </row>
    <row r="140" spans="2:11" ht="15" customHeight="1">
      <c r="B140" s="178"/>
      <c r="C140" s="201" t="s">
        <v>353</v>
      </c>
      <c r="D140" s="158"/>
      <c r="E140" s="158"/>
      <c r="F140" s="202" t="s">
        <v>314</v>
      </c>
      <c r="G140" s="158"/>
      <c r="H140" s="201" t="s">
        <v>366</v>
      </c>
      <c r="I140" s="201" t="s">
        <v>316</v>
      </c>
      <c r="J140" s="201" t="s">
        <v>317</v>
      </c>
      <c r="K140" s="197"/>
    </row>
    <row r="141" spans="2:11" ht="15" customHeight="1">
      <c r="B141" s="178"/>
      <c r="C141" s="201" t="s">
        <v>318</v>
      </c>
      <c r="D141" s="158"/>
      <c r="E141" s="158"/>
      <c r="F141" s="202" t="s">
        <v>319</v>
      </c>
      <c r="G141" s="158"/>
      <c r="H141" s="201" t="s">
        <v>344</v>
      </c>
      <c r="I141" s="201" t="s">
        <v>316</v>
      </c>
      <c r="J141" s="201">
        <v>50</v>
      </c>
      <c r="K141" s="197"/>
    </row>
    <row r="142" spans="2:11" ht="15" customHeight="1">
      <c r="B142" s="178"/>
      <c r="C142" s="201" t="s">
        <v>321</v>
      </c>
      <c r="D142" s="158"/>
      <c r="E142" s="158"/>
      <c r="F142" s="202" t="s">
        <v>314</v>
      </c>
      <c r="G142" s="158"/>
      <c r="H142" s="201" t="s">
        <v>344</v>
      </c>
      <c r="I142" s="201" t="s">
        <v>323</v>
      </c>
      <c r="J142" s="201"/>
      <c r="K142" s="197"/>
    </row>
    <row r="143" spans="2:11" ht="15" customHeight="1">
      <c r="B143" s="178"/>
      <c r="C143" s="201" t="s">
        <v>324</v>
      </c>
      <c r="D143" s="158"/>
      <c r="E143" s="158"/>
      <c r="F143" s="202" t="s">
        <v>319</v>
      </c>
      <c r="G143" s="158"/>
      <c r="H143" s="201" t="s">
        <v>344</v>
      </c>
      <c r="I143" s="201" t="s">
        <v>316</v>
      </c>
      <c r="J143" s="201">
        <v>50</v>
      </c>
      <c r="K143" s="197"/>
    </row>
    <row r="144" spans="2:11" ht="15" customHeight="1">
      <c r="B144" s="178"/>
      <c r="C144" s="201" t="s">
        <v>332</v>
      </c>
      <c r="D144" s="158"/>
      <c r="E144" s="158"/>
      <c r="F144" s="202" t="s">
        <v>319</v>
      </c>
      <c r="G144" s="158"/>
      <c r="H144" s="201" t="s">
        <v>344</v>
      </c>
      <c r="I144" s="201" t="s">
        <v>316</v>
      </c>
      <c r="J144" s="201">
        <v>50</v>
      </c>
      <c r="K144" s="197"/>
    </row>
    <row r="145" spans="2:11" ht="15" customHeight="1">
      <c r="B145" s="178"/>
      <c r="C145" s="201" t="s">
        <v>330</v>
      </c>
      <c r="D145" s="158"/>
      <c r="E145" s="158"/>
      <c r="F145" s="202" t="s">
        <v>319</v>
      </c>
      <c r="G145" s="158"/>
      <c r="H145" s="201" t="s">
        <v>344</v>
      </c>
      <c r="I145" s="201" t="s">
        <v>316</v>
      </c>
      <c r="J145" s="201">
        <v>50</v>
      </c>
      <c r="K145" s="197"/>
    </row>
    <row r="146" spans="2:11" ht="15" customHeight="1">
      <c r="B146" s="178"/>
      <c r="C146" s="201" t="s">
        <v>78</v>
      </c>
      <c r="D146" s="158"/>
      <c r="E146" s="158"/>
      <c r="F146" s="202" t="s">
        <v>314</v>
      </c>
      <c r="G146" s="158"/>
      <c r="H146" s="201" t="s">
        <v>367</v>
      </c>
      <c r="I146" s="201" t="s">
        <v>316</v>
      </c>
      <c r="J146" s="201" t="s">
        <v>368</v>
      </c>
      <c r="K146" s="197"/>
    </row>
    <row r="147" spans="2:11" ht="15" customHeight="1">
      <c r="B147" s="178"/>
      <c r="C147" s="201" t="s">
        <v>369</v>
      </c>
      <c r="D147" s="158"/>
      <c r="E147" s="158"/>
      <c r="F147" s="202" t="s">
        <v>314</v>
      </c>
      <c r="G147" s="158"/>
      <c r="H147" s="201" t="s">
        <v>370</v>
      </c>
      <c r="I147" s="201" t="s">
        <v>339</v>
      </c>
      <c r="J147" s="201"/>
      <c r="K147" s="197"/>
    </row>
    <row r="148" spans="2:11" ht="15" customHeight="1">
      <c r="B148" s="203"/>
      <c r="C148" s="185"/>
      <c r="D148" s="185"/>
      <c r="E148" s="185"/>
      <c r="F148" s="185"/>
      <c r="G148" s="185"/>
      <c r="H148" s="185"/>
      <c r="I148" s="185"/>
      <c r="J148" s="185"/>
      <c r="K148" s="204"/>
    </row>
    <row r="149" spans="2:11" ht="18.75" customHeight="1">
      <c r="B149" s="153"/>
      <c r="C149" s="158"/>
      <c r="D149" s="158"/>
      <c r="E149" s="158"/>
      <c r="F149" s="177"/>
      <c r="G149" s="158"/>
      <c r="H149" s="158"/>
      <c r="I149" s="158"/>
      <c r="J149" s="158"/>
      <c r="K149" s="153"/>
    </row>
    <row r="150" spans="2:11" ht="18.75" customHeight="1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</row>
    <row r="151" spans="2:11" ht="7.5" customHeight="1">
      <c r="B151" s="144"/>
      <c r="C151" s="145"/>
      <c r="D151" s="145"/>
      <c r="E151" s="145"/>
      <c r="F151" s="145"/>
      <c r="G151" s="145"/>
      <c r="H151" s="145"/>
      <c r="I151" s="145"/>
      <c r="J151" s="145"/>
      <c r="K151" s="146"/>
    </row>
    <row r="152" spans="2:11" ht="45" customHeight="1">
      <c r="B152" s="147"/>
      <c r="C152" s="387" t="s">
        <v>371</v>
      </c>
      <c r="D152" s="387"/>
      <c r="E152" s="387"/>
      <c r="F152" s="387"/>
      <c r="G152" s="387"/>
      <c r="H152" s="387"/>
      <c r="I152" s="387"/>
      <c r="J152" s="387"/>
      <c r="K152" s="148"/>
    </row>
    <row r="153" spans="2:11" ht="17.25" customHeight="1">
      <c r="B153" s="147"/>
      <c r="C153" s="170" t="s">
        <v>307</v>
      </c>
      <c r="D153" s="170"/>
      <c r="E153" s="170"/>
      <c r="F153" s="170" t="s">
        <v>308</v>
      </c>
      <c r="G153" s="205"/>
      <c r="H153" s="206" t="s">
        <v>85</v>
      </c>
      <c r="I153" s="206" t="s">
        <v>41</v>
      </c>
      <c r="J153" s="170" t="s">
        <v>309</v>
      </c>
      <c r="K153" s="148"/>
    </row>
    <row r="154" spans="2:11" ht="17.25" customHeight="1">
      <c r="B154" s="150"/>
      <c r="C154" s="172" t="s">
        <v>310</v>
      </c>
      <c r="D154" s="172"/>
      <c r="E154" s="172"/>
      <c r="F154" s="173" t="s">
        <v>311</v>
      </c>
      <c r="G154" s="207"/>
      <c r="H154" s="208"/>
      <c r="I154" s="208"/>
      <c r="J154" s="172" t="s">
        <v>312</v>
      </c>
      <c r="K154" s="151"/>
    </row>
    <row r="155" spans="2:11" ht="5.25" customHeight="1">
      <c r="B155" s="178"/>
      <c r="C155" s="175"/>
      <c r="D155" s="175"/>
      <c r="E155" s="175"/>
      <c r="F155" s="175"/>
      <c r="G155" s="176"/>
      <c r="H155" s="175"/>
      <c r="I155" s="175"/>
      <c r="J155" s="175"/>
      <c r="K155" s="197"/>
    </row>
    <row r="156" spans="2:11" ht="15" customHeight="1">
      <c r="B156" s="178"/>
      <c r="C156" s="158" t="s">
        <v>313</v>
      </c>
      <c r="D156" s="158"/>
      <c r="E156" s="158"/>
      <c r="F156" s="177" t="s">
        <v>314</v>
      </c>
      <c r="G156" s="158"/>
      <c r="H156" s="158" t="s">
        <v>344</v>
      </c>
      <c r="I156" s="158" t="s">
        <v>316</v>
      </c>
      <c r="J156" s="158" t="s">
        <v>317</v>
      </c>
      <c r="K156" s="197"/>
    </row>
    <row r="157" spans="2:11" ht="15" customHeight="1">
      <c r="B157" s="178"/>
      <c r="C157" s="158" t="s">
        <v>353</v>
      </c>
      <c r="D157" s="158"/>
      <c r="E157" s="158"/>
      <c r="F157" s="177" t="s">
        <v>314</v>
      </c>
      <c r="G157" s="158"/>
      <c r="H157" s="158" t="s">
        <v>354</v>
      </c>
      <c r="I157" s="158" t="s">
        <v>316</v>
      </c>
      <c r="J157" s="158" t="s">
        <v>317</v>
      </c>
      <c r="K157" s="197"/>
    </row>
    <row r="158" spans="2:11" ht="15" customHeight="1">
      <c r="B158" s="178"/>
      <c r="C158" s="158" t="s">
        <v>318</v>
      </c>
      <c r="D158" s="158"/>
      <c r="E158" s="158"/>
      <c r="F158" s="177" t="s">
        <v>319</v>
      </c>
      <c r="G158" s="158"/>
      <c r="H158" s="158" t="s">
        <v>372</v>
      </c>
      <c r="I158" s="158" t="s">
        <v>316</v>
      </c>
      <c r="J158" s="158">
        <v>50</v>
      </c>
      <c r="K158" s="197"/>
    </row>
    <row r="159" spans="2:11" ht="15" customHeight="1">
      <c r="B159" s="178"/>
      <c r="C159" s="158" t="s">
        <v>321</v>
      </c>
      <c r="D159" s="158"/>
      <c r="E159" s="158"/>
      <c r="F159" s="177" t="s">
        <v>314</v>
      </c>
      <c r="G159" s="158"/>
      <c r="H159" s="158" t="s">
        <v>372</v>
      </c>
      <c r="I159" s="158" t="s">
        <v>323</v>
      </c>
      <c r="J159" s="158"/>
      <c r="K159" s="197"/>
    </row>
    <row r="160" spans="2:11" ht="15" customHeight="1">
      <c r="B160" s="178"/>
      <c r="C160" s="158" t="s">
        <v>324</v>
      </c>
      <c r="D160" s="158"/>
      <c r="E160" s="158"/>
      <c r="F160" s="177" t="s">
        <v>319</v>
      </c>
      <c r="G160" s="158"/>
      <c r="H160" s="158" t="s">
        <v>372</v>
      </c>
      <c r="I160" s="158" t="s">
        <v>316</v>
      </c>
      <c r="J160" s="158">
        <v>50</v>
      </c>
      <c r="K160" s="197"/>
    </row>
    <row r="161" spans="2:11" ht="15" customHeight="1">
      <c r="B161" s="178"/>
      <c r="C161" s="158" t="s">
        <v>332</v>
      </c>
      <c r="D161" s="158"/>
      <c r="E161" s="158"/>
      <c r="F161" s="177" t="s">
        <v>319</v>
      </c>
      <c r="G161" s="158"/>
      <c r="H161" s="158" t="s">
        <v>372</v>
      </c>
      <c r="I161" s="158" t="s">
        <v>316</v>
      </c>
      <c r="J161" s="158">
        <v>50</v>
      </c>
      <c r="K161" s="197"/>
    </row>
    <row r="162" spans="2:11" ht="15" customHeight="1">
      <c r="B162" s="178"/>
      <c r="C162" s="158" t="s">
        <v>330</v>
      </c>
      <c r="D162" s="158"/>
      <c r="E162" s="158"/>
      <c r="F162" s="177" t="s">
        <v>319</v>
      </c>
      <c r="G162" s="158"/>
      <c r="H162" s="158" t="s">
        <v>372</v>
      </c>
      <c r="I162" s="158" t="s">
        <v>316</v>
      </c>
      <c r="J162" s="158">
        <v>50</v>
      </c>
      <c r="K162" s="197"/>
    </row>
    <row r="163" spans="2:11" ht="15" customHeight="1">
      <c r="B163" s="178"/>
      <c r="C163" s="158" t="s">
        <v>84</v>
      </c>
      <c r="D163" s="158"/>
      <c r="E163" s="158"/>
      <c r="F163" s="177" t="s">
        <v>314</v>
      </c>
      <c r="G163" s="158"/>
      <c r="H163" s="158" t="s">
        <v>373</v>
      </c>
      <c r="I163" s="158" t="s">
        <v>374</v>
      </c>
      <c r="J163" s="158"/>
      <c r="K163" s="197"/>
    </row>
    <row r="164" spans="2:11" ht="15" customHeight="1">
      <c r="B164" s="178"/>
      <c r="C164" s="158" t="s">
        <v>41</v>
      </c>
      <c r="D164" s="158"/>
      <c r="E164" s="158"/>
      <c r="F164" s="177" t="s">
        <v>314</v>
      </c>
      <c r="G164" s="158"/>
      <c r="H164" s="158" t="s">
        <v>375</v>
      </c>
      <c r="I164" s="158" t="s">
        <v>376</v>
      </c>
      <c r="J164" s="158">
        <v>1</v>
      </c>
      <c r="K164" s="197"/>
    </row>
    <row r="165" spans="2:11" ht="15" customHeight="1">
      <c r="B165" s="178"/>
      <c r="C165" s="158" t="s">
        <v>37</v>
      </c>
      <c r="D165" s="158"/>
      <c r="E165" s="158"/>
      <c r="F165" s="177" t="s">
        <v>314</v>
      </c>
      <c r="G165" s="158"/>
      <c r="H165" s="158" t="s">
        <v>377</v>
      </c>
      <c r="I165" s="158" t="s">
        <v>316</v>
      </c>
      <c r="J165" s="158">
        <v>20</v>
      </c>
      <c r="K165" s="197"/>
    </row>
    <row r="166" spans="2:11" ht="15" customHeight="1">
      <c r="B166" s="178"/>
      <c r="C166" s="158" t="s">
        <v>85</v>
      </c>
      <c r="D166" s="158"/>
      <c r="E166" s="158"/>
      <c r="F166" s="177" t="s">
        <v>314</v>
      </c>
      <c r="G166" s="158"/>
      <c r="H166" s="158" t="s">
        <v>378</v>
      </c>
      <c r="I166" s="158" t="s">
        <v>316</v>
      </c>
      <c r="J166" s="158">
        <v>255</v>
      </c>
      <c r="K166" s="197"/>
    </row>
    <row r="167" spans="2:11" ht="15" customHeight="1">
      <c r="B167" s="178"/>
      <c r="C167" s="158" t="s">
        <v>86</v>
      </c>
      <c r="D167" s="158"/>
      <c r="E167" s="158"/>
      <c r="F167" s="177" t="s">
        <v>314</v>
      </c>
      <c r="G167" s="158"/>
      <c r="H167" s="158" t="s">
        <v>281</v>
      </c>
      <c r="I167" s="158" t="s">
        <v>316</v>
      </c>
      <c r="J167" s="158">
        <v>10</v>
      </c>
      <c r="K167" s="197"/>
    </row>
    <row r="168" spans="2:11" ht="15" customHeight="1">
      <c r="B168" s="178"/>
      <c r="C168" s="158" t="s">
        <v>87</v>
      </c>
      <c r="D168" s="158"/>
      <c r="E168" s="158"/>
      <c r="F168" s="177" t="s">
        <v>314</v>
      </c>
      <c r="G168" s="158"/>
      <c r="H168" s="158" t="s">
        <v>379</v>
      </c>
      <c r="I168" s="158" t="s">
        <v>339</v>
      </c>
      <c r="J168" s="158"/>
      <c r="K168" s="197"/>
    </row>
    <row r="169" spans="2:11" ht="15" customHeight="1">
      <c r="B169" s="178"/>
      <c r="C169" s="158" t="s">
        <v>380</v>
      </c>
      <c r="D169" s="158"/>
      <c r="E169" s="158"/>
      <c r="F169" s="177" t="s">
        <v>314</v>
      </c>
      <c r="G169" s="158"/>
      <c r="H169" s="158" t="s">
        <v>381</v>
      </c>
      <c r="I169" s="158" t="s">
        <v>339</v>
      </c>
      <c r="J169" s="158"/>
      <c r="K169" s="197"/>
    </row>
    <row r="170" spans="2:11" ht="15" customHeight="1">
      <c r="B170" s="178"/>
      <c r="C170" s="158" t="s">
        <v>369</v>
      </c>
      <c r="D170" s="158"/>
      <c r="E170" s="158"/>
      <c r="F170" s="177" t="s">
        <v>314</v>
      </c>
      <c r="G170" s="158"/>
      <c r="H170" s="158" t="s">
        <v>382</v>
      </c>
      <c r="I170" s="158" t="s">
        <v>339</v>
      </c>
      <c r="J170" s="158"/>
      <c r="K170" s="197"/>
    </row>
    <row r="171" spans="2:11" ht="15" customHeight="1">
      <c r="B171" s="178"/>
      <c r="C171" s="158" t="s">
        <v>90</v>
      </c>
      <c r="D171" s="158"/>
      <c r="E171" s="158"/>
      <c r="F171" s="177" t="s">
        <v>319</v>
      </c>
      <c r="G171" s="158"/>
      <c r="H171" s="158" t="s">
        <v>383</v>
      </c>
      <c r="I171" s="158" t="s">
        <v>316</v>
      </c>
      <c r="J171" s="158">
        <v>50</v>
      </c>
      <c r="K171" s="197"/>
    </row>
    <row r="172" spans="2:11" ht="15" customHeight="1">
      <c r="B172" s="203"/>
      <c r="C172" s="185"/>
      <c r="D172" s="185"/>
      <c r="E172" s="185"/>
      <c r="F172" s="185"/>
      <c r="G172" s="185"/>
      <c r="H172" s="185"/>
      <c r="I172" s="185"/>
      <c r="J172" s="185"/>
      <c r="K172" s="204"/>
    </row>
    <row r="173" spans="2:11" ht="18.75" customHeight="1">
      <c r="B173" s="153"/>
      <c r="C173" s="158"/>
      <c r="D173" s="158"/>
      <c r="E173" s="158"/>
      <c r="F173" s="177"/>
      <c r="G173" s="158"/>
      <c r="H173" s="158"/>
      <c r="I173" s="158"/>
      <c r="J173" s="158"/>
      <c r="K173" s="153"/>
    </row>
    <row r="174" spans="2:11" ht="18.75" customHeight="1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</row>
    <row r="175" spans="2:11" ht="13.5">
      <c r="B175" s="144"/>
      <c r="C175" s="145"/>
      <c r="D175" s="145"/>
      <c r="E175" s="145"/>
      <c r="F175" s="145"/>
      <c r="G175" s="145"/>
      <c r="H175" s="145"/>
      <c r="I175" s="145"/>
      <c r="J175" s="145"/>
      <c r="K175" s="146"/>
    </row>
    <row r="176" spans="2:11" ht="21">
      <c r="B176" s="147"/>
      <c r="C176" s="387" t="s">
        <v>384</v>
      </c>
      <c r="D176" s="387"/>
      <c r="E176" s="387"/>
      <c r="F176" s="387"/>
      <c r="G176" s="387"/>
      <c r="H176" s="387"/>
      <c r="I176" s="387"/>
      <c r="J176" s="387"/>
      <c r="K176" s="148"/>
    </row>
    <row r="177" spans="2:11" ht="25.5" customHeight="1">
      <c r="B177" s="147"/>
      <c r="C177" s="209" t="s">
        <v>385</v>
      </c>
      <c r="D177" s="209"/>
      <c r="E177" s="209"/>
      <c r="F177" s="209" t="s">
        <v>386</v>
      </c>
      <c r="G177" s="210"/>
      <c r="H177" s="384" t="s">
        <v>387</v>
      </c>
      <c r="I177" s="384"/>
      <c r="J177" s="384"/>
      <c r="K177" s="148"/>
    </row>
    <row r="178" spans="2:11" ht="5.25" customHeight="1">
      <c r="B178" s="178"/>
      <c r="C178" s="175"/>
      <c r="D178" s="175"/>
      <c r="E178" s="175"/>
      <c r="F178" s="175"/>
      <c r="G178" s="158"/>
      <c r="H178" s="175"/>
      <c r="I178" s="175"/>
      <c r="J178" s="175"/>
      <c r="K178" s="197"/>
    </row>
    <row r="179" spans="2:11" ht="15" customHeight="1">
      <c r="B179" s="178"/>
      <c r="C179" s="158" t="s">
        <v>388</v>
      </c>
      <c r="D179" s="158"/>
      <c r="E179" s="158"/>
      <c r="F179" s="177" t="s">
        <v>31</v>
      </c>
      <c r="G179" s="158"/>
      <c r="H179" s="385" t="s">
        <v>389</v>
      </c>
      <c r="I179" s="385"/>
      <c r="J179" s="385"/>
      <c r="K179" s="197"/>
    </row>
    <row r="180" spans="2:11" ht="15" customHeight="1">
      <c r="B180" s="178"/>
      <c r="C180" s="158"/>
      <c r="D180" s="158"/>
      <c r="E180" s="158"/>
      <c r="F180" s="177"/>
      <c r="G180" s="158"/>
      <c r="H180" s="158"/>
      <c r="I180" s="158"/>
      <c r="J180" s="158"/>
      <c r="K180" s="197"/>
    </row>
    <row r="181" spans="2:11" ht="15" customHeight="1">
      <c r="B181" s="178"/>
      <c r="C181" s="158" t="s">
        <v>351</v>
      </c>
      <c r="D181" s="158"/>
      <c r="E181" s="158"/>
      <c r="F181" s="177" t="s">
        <v>62</v>
      </c>
      <c r="G181" s="158"/>
      <c r="H181" s="385" t="s">
        <v>390</v>
      </c>
      <c r="I181" s="385"/>
      <c r="J181" s="385"/>
      <c r="K181" s="197"/>
    </row>
    <row r="182" spans="2:11" ht="15" customHeight="1">
      <c r="B182" s="178"/>
      <c r="C182" s="182"/>
      <c r="D182" s="158"/>
      <c r="E182" s="158"/>
      <c r="F182" s="177" t="s">
        <v>259</v>
      </c>
      <c r="G182" s="158"/>
      <c r="H182" s="385" t="s">
        <v>260</v>
      </c>
      <c r="I182" s="385"/>
      <c r="J182" s="385"/>
      <c r="K182" s="197"/>
    </row>
    <row r="183" spans="2:11" ht="15" customHeight="1">
      <c r="B183" s="178"/>
      <c r="C183" s="158"/>
      <c r="D183" s="158"/>
      <c r="E183" s="158"/>
      <c r="F183" s="177" t="s">
        <v>257</v>
      </c>
      <c r="G183" s="158"/>
      <c r="H183" s="385" t="s">
        <v>391</v>
      </c>
      <c r="I183" s="385"/>
      <c r="J183" s="385"/>
      <c r="K183" s="197"/>
    </row>
    <row r="184" spans="2:11" ht="15" customHeight="1">
      <c r="B184" s="178"/>
      <c r="C184" s="158"/>
      <c r="D184" s="158"/>
      <c r="E184" s="158"/>
      <c r="F184" s="177" t="s">
        <v>68</v>
      </c>
      <c r="G184" s="163"/>
      <c r="H184" s="155" t="s">
        <v>261</v>
      </c>
      <c r="I184" s="155"/>
      <c r="J184" s="155"/>
      <c r="K184" s="197"/>
    </row>
    <row r="185" spans="2:11" ht="15" customHeight="1">
      <c r="B185" s="211"/>
      <c r="C185" s="182"/>
      <c r="D185" s="182"/>
      <c r="E185" s="182"/>
      <c r="F185" s="212"/>
      <c r="G185" s="163"/>
      <c r="H185" s="213"/>
      <c r="I185" s="213"/>
      <c r="J185" s="213"/>
      <c r="K185" s="197"/>
    </row>
    <row r="186" spans="2:11" ht="15" customHeight="1">
      <c r="B186" s="211"/>
      <c r="C186" s="158" t="s">
        <v>376</v>
      </c>
      <c r="D186" s="182"/>
      <c r="E186" s="182"/>
      <c r="F186" s="177" t="s">
        <v>107</v>
      </c>
      <c r="G186" s="163"/>
      <c r="H186" s="155" t="s">
        <v>392</v>
      </c>
      <c r="I186" s="155"/>
      <c r="J186" s="155"/>
      <c r="K186" s="197"/>
    </row>
    <row r="187" spans="2:11" ht="15" customHeight="1">
      <c r="B187" s="211"/>
      <c r="C187" s="158"/>
      <c r="D187" s="182"/>
      <c r="E187" s="182"/>
      <c r="F187" s="177" t="s">
        <v>393</v>
      </c>
      <c r="G187" s="163"/>
      <c r="H187" s="155" t="s">
        <v>394</v>
      </c>
      <c r="I187" s="155"/>
      <c r="J187" s="155"/>
      <c r="K187" s="197"/>
    </row>
    <row r="188" spans="2:11" ht="15" customHeight="1">
      <c r="B188" s="211"/>
      <c r="C188" s="158"/>
      <c r="D188" s="182"/>
      <c r="E188" s="182"/>
      <c r="F188" s="177" t="s">
        <v>55</v>
      </c>
      <c r="G188" s="163"/>
      <c r="H188" s="155" t="s">
        <v>395</v>
      </c>
      <c r="I188" s="155"/>
      <c r="J188" s="155"/>
      <c r="K188" s="197"/>
    </row>
    <row r="189" spans="2:11" ht="15" customHeight="1">
      <c r="B189" s="211"/>
      <c r="C189" s="158"/>
      <c r="D189" s="182"/>
      <c r="E189" s="182"/>
      <c r="F189" s="177" t="s">
        <v>102</v>
      </c>
      <c r="G189" s="163"/>
      <c r="H189" s="155" t="s">
        <v>396</v>
      </c>
      <c r="I189" s="155"/>
      <c r="J189" s="155"/>
      <c r="K189" s="197"/>
    </row>
    <row r="190" spans="2:11" ht="15" customHeight="1">
      <c r="B190" s="211"/>
      <c r="C190" s="182"/>
      <c r="D190" s="182"/>
      <c r="E190" s="182"/>
      <c r="F190" s="177" t="s">
        <v>397</v>
      </c>
      <c r="G190" s="163"/>
      <c r="H190" s="155" t="s">
        <v>398</v>
      </c>
      <c r="I190" s="155"/>
      <c r="J190" s="155"/>
      <c r="K190" s="197"/>
    </row>
    <row r="191" spans="2:11" ht="15" customHeight="1">
      <c r="B191" s="211"/>
      <c r="C191" s="182"/>
      <c r="D191" s="182"/>
      <c r="E191" s="182"/>
      <c r="F191" s="177" t="s">
        <v>68</v>
      </c>
      <c r="G191" s="163"/>
      <c r="H191" s="155" t="s">
        <v>261</v>
      </c>
      <c r="I191" s="155"/>
      <c r="J191" s="155"/>
      <c r="K191" s="197"/>
    </row>
    <row r="192" spans="2:11" ht="12.75" customHeight="1">
      <c r="B192" s="214"/>
      <c r="C192" s="215"/>
      <c r="D192" s="215"/>
      <c r="E192" s="215"/>
      <c r="F192" s="215"/>
      <c r="G192" s="215"/>
      <c r="H192" s="215"/>
      <c r="I192" s="215"/>
      <c r="J192" s="215"/>
      <c r="K192" s="216"/>
    </row>
  </sheetData>
  <sheetProtection/>
  <mergeCells count="65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F15:J15"/>
    <mergeCell ref="F16:J16"/>
    <mergeCell ref="F17:J17"/>
    <mergeCell ref="C20:J20"/>
    <mergeCell ref="D21:J21"/>
    <mergeCell ref="D22:J22"/>
    <mergeCell ref="D24:J24"/>
    <mergeCell ref="D25:J25"/>
    <mergeCell ref="D27:J27"/>
    <mergeCell ref="D28:J28"/>
    <mergeCell ref="D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D46:J46"/>
    <mergeCell ref="E47:J47"/>
    <mergeCell ref="E48:J48"/>
    <mergeCell ref="E49:J49"/>
    <mergeCell ref="D50:J50"/>
    <mergeCell ref="C51:J51"/>
    <mergeCell ref="C53:J53"/>
    <mergeCell ref="C54:J54"/>
    <mergeCell ref="C56:J56"/>
    <mergeCell ref="D57:J57"/>
    <mergeCell ref="D58:J58"/>
    <mergeCell ref="D59:J59"/>
    <mergeCell ref="D60:J60"/>
    <mergeCell ref="C176:J176"/>
    <mergeCell ref="D61:J61"/>
    <mergeCell ref="D62:J62"/>
    <mergeCell ref="D63:J63"/>
    <mergeCell ref="D64:J64"/>
    <mergeCell ref="D66:J66"/>
    <mergeCell ref="D67:J67"/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Remišovský Miroslav</dc:creator>
  <cp:keywords/>
  <dc:description/>
  <cp:lastModifiedBy>Seifertová Monika</cp:lastModifiedBy>
  <dcterms:created xsi:type="dcterms:W3CDTF">2023-07-31T11:37:08Z</dcterms:created>
  <dcterms:modified xsi:type="dcterms:W3CDTF">2024-03-25T12:00:07Z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